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PCI-DEDE\Users\Public\PT. PERISAI CAKRAWALA INDONESIA\INVOICE\Performa\2021\Sicepat\"/>
    </mc:Choice>
  </mc:AlternateContent>
  <bookViews>
    <workbookView xWindow="0" yWindow="0" windowWidth="20490" windowHeight="7320" tabRatio="842"/>
  </bookViews>
  <sheets>
    <sheet name="059_Sicepat_Pontianak 16-31 des" sheetId="2" r:id="rId1"/>
    <sheet name="406118" sheetId="26" r:id="rId2"/>
    <sheet name="402664" sheetId="57" r:id="rId3"/>
    <sheet name="402444" sheetId="58" r:id="rId4"/>
    <sheet name="402666" sheetId="123" r:id="rId5"/>
    <sheet name="403911" sheetId="59" r:id="rId6"/>
    <sheet name="406121" sheetId="60" r:id="rId7"/>
    <sheet name="406097" sheetId="61" r:id="rId8"/>
    <sheet name="402675" sheetId="62" r:id="rId9"/>
    <sheet name="406122" sheetId="63" r:id="rId10"/>
    <sheet name="403913" sheetId="64" r:id="rId11"/>
    <sheet name="402686" sheetId="65" r:id="rId12"/>
    <sheet name="402689" sheetId="66" r:id="rId13"/>
    <sheet name="406125" sheetId="67" r:id="rId14"/>
    <sheet name="403915" sheetId="68" r:id="rId15"/>
    <sheet name="402694" sheetId="69" r:id="rId16"/>
    <sheet name="403977" sheetId="70" r:id="rId17"/>
    <sheet name="403918" sheetId="71" r:id="rId18"/>
    <sheet name="402698" sheetId="72" r:id="rId19"/>
    <sheet name="403979" sheetId="73" r:id="rId20"/>
    <sheet name="403980" sheetId="74" r:id="rId21"/>
    <sheet name="403920" sheetId="75" r:id="rId22"/>
    <sheet name="402906" sheetId="76" r:id="rId23"/>
    <sheet name="402706" sheetId="77" r:id="rId24"/>
    <sheet name="402703" sheetId="78" r:id="rId25"/>
    <sheet name="403922" sheetId="79" r:id="rId26"/>
    <sheet name="403982" sheetId="80" r:id="rId27"/>
    <sheet name="402712" sheetId="81" r:id="rId28"/>
    <sheet name="403984" sheetId="82" r:id="rId29"/>
    <sheet name="403926" sheetId="83" r:id="rId30"/>
    <sheet name="402714" sheetId="84" r:id="rId31"/>
    <sheet name="403986" sheetId="85" r:id="rId32"/>
    <sheet name="403929" sheetId="86" r:id="rId33"/>
    <sheet name="402723" sheetId="87" r:id="rId34"/>
    <sheet name="403988" sheetId="88" r:id="rId35"/>
    <sheet name="403932" sheetId="94" r:id="rId36"/>
    <sheet name="402732" sheetId="95" r:id="rId37"/>
    <sheet name="402107" sheetId="96" r:id="rId38"/>
    <sheet name="403990" sheetId="97" r:id="rId39"/>
    <sheet name="402737" sheetId="98" r:id="rId40"/>
    <sheet name="406129" sheetId="99" r:id="rId41"/>
    <sheet name="403934" sheetId="100" r:id="rId42"/>
    <sheet name="402740" sheetId="102" r:id="rId43"/>
    <sheet name="406131" sheetId="103" r:id="rId44"/>
    <sheet name="402108" sheetId="104" r:id="rId45"/>
    <sheet name="402747" sheetId="105" r:id="rId46"/>
    <sheet name="402749" sheetId="106" r:id="rId47"/>
    <sheet name="406133" sheetId="107" r:id="rId48"/>
    <sheet name="406137" sheetId="108" r:id="rId49"/>
    <sheet name="403938" sheetId="109" r:id="rId50"/>
    <sheet name="402750" sheetId="110" r:id="rId51"/>
    <sheet name="403992" sheetId="111" r:id="rId52"/>
    <sheet name="402109" sheetId="112" r:id="rId53"/>
    <sheet name="402753" sheetId="113" r:id="rId54"/>
    <sheet name="403994" sheetId="114" r:id="rId55"/>
    <sheet name="406138" sheetId="115" r:id="rId56"/>
    <sheet name="403939" sheetId="116" r:id="rId57"/>
    <sheet name="402757" sheetId="117" r:id="rId58"/>
  </sheets>
  <definedNames>
    <definedName name="_xlnm.Print_Titles" localSheetId="0">'059_Sicepat_Pontianak 16-31 des'!$2:$17</definedName>
    <definedName name="_xlnm.Print_Titles" localSheetId="37">'402107'!$2:$2</definedName>
    <definedName name="_xlnm.Print_Titles" localSheetId="44">'402108'!$2:$2</definedName>
    <definedName name="_xlnm.Print_Titles" localSheetId="52">'402109'!$2:$2</definedName>
    <definedName name="_xlnm.Print_Titles" localSheetId="3">'402444'!$2:$2</definedName>
    <definedName name="_xlnm.Print_Titles" localSheetId="2">'402664'!$2:$2</definedName>
    <definedName name="_xlnm.Print_Titles" localSheetId="4">'402666'!$2:$2</definedName>
    <definedName name="_xlnm.Print_Titles" localSheetId="8">'402675'!$2:$2</definedName>
    <definedName name="_xlnm.Print_Titles" localSheetId="11">'402686'!$2:$2</definedName>
    <definedName name="_xlnm.Print_Titles" localSheetId="12">'402689'!$2:$2</definedName>
    <definedName name="_xlnm.Print_Titles" localSheetId="15">'402694'!$2:$2</definedName>
    <definedName name="_xlnm.Print_Titles" localSheetId="18">'402698'!$2:$2</definedName>
    <definedName name="_xlnm.Print_Titles" localSheetId="24">'402703'!$2:$2</definedName>
    <definedName name="_xlnm.Print_Titles" localSheetId="23">'402706'!$2:$2</definedName>
    <definedName name="_xlnm.Print_Titles" localSheetId="27">'402712'!$2:$2</definedName>
    <definedName name="_xlnm.Print_Titles" localSheetId="30">'402714'!$2:$2</definedName>
    <definedName name="_xlnm.Print_Titles" localSheetId="33">'402723'!$2:$2</definedName>
    <definedName name="_xlnm.Print_Titles" localSheetId="36">'402732'!$2:$2</definedName>
    <definedName name="_xlnm.Print_Titles" localSheetId="39">'402737'!$2:$2</definedName>
    <definedName name="_xlnm.Print_Titles" localSheetId="42">'402740'!$2:$2</definedName>
    <definedName name="_xlnm.Print_Titles" localSheetId="45">'402747'!$2:$2</definedName>
    <definedName name="_xlnm.Print_Titles" localSheetId="46">'402749'!$2:$2</definedName>
    <definedName name="_xlnm.Print_Titles" localSheetId="50">'402750'!$2:$2</definedName>
    <definedName name="_xlnm.Print_Titles" localSheetId="53">'402753'!$2:$2</definedName>
    <definedName name="_xlnm.Print_Titles" localSheetId="57">'402757'!$2:$2</definedName>
    <definedName name="_xlnm.Print_Titles" localSheetId="22">'402906'!$2:$2</definedName>
    <definedName name="_xlnm.Print_Titles" localSheetId="5">'403911'!$2:$2</definedName>
    <definedName name="_xlnm.Print_Titles" localSheetId="10">'403913'!$2:$2</definedName>
    <definedName name="_xlnm.Print_Titles" localSheetId="14">'403915'!$2:$2</definedName>
    <definedName name="_xlnm.Print_Titles" localSheetId="17">'403918'!$2:$2</definedName>
    <definedName name="_xlnm.Print_Titles" localSheetId="21">'403920'!$2:$2</definedName>
    <definedName name="_xlnm.Print_Titles" localSheetId="25">'403922'!$2:$2</definedName>
    <definedName name="_xlnm.Print_Titles" localSheetId="29">'403926'!$2:$2</definedName>
    <definedName name="_xlnm.Print_Titles" localSheetId="32">'403929'!$2:$2</definedName>
    <definedName name="_xlnm.Print_Titles" localSheetId="35">'403932'!$2:$2</definedName>
    <definedName name="_xlnm.Print_Titles" localSheetId="41">'403934'!$2:$2</definedName>
    <definedName name="_xlnm.Print_Titles" localSheetId="49">'403938'!$2:$2</definedName>
    <definedName name="_xlnm.Print_Titles" localSheetId="56">'403939'!$2:$2</definedName>
    <definedName name="_xlnm.Print_Titles" localSheetId="16">'403977'!$2:$2</definedName>
    <definedName name="_xlnm.Print_Titles" localSheetId="19">'403979'!$2:$2</definedName>
    <definedName name="_xlnm.Print_Titles" localSheetId="20">'403980'!$2:$2</definedName>
    <definedName name="_xlnm.Print_Titles" localSheetId="26">'403982'!$2:$2</definedName>
    <definedName name="_xlnm.Print_Titles" localSheetId="28">'403984'!$2:$2</definedName>
    <definedName name="_xlnm.Print_Titles" localSheetId="31">'403986'!$2:$2</definedName>
    <definedName name="_xlnm.Print_Titles" localSheetId="34">'403988'!$2:$2</definedName>
    <definedName name="_xlnm.Print_Titles" localSheetId="38">'403990'!$2:$2</definedName>
    <definedName name="_xlnm.Print_Titles" localSheetId="51">'403992'!$2:$2</definedName>
    <definedName name="_xlnm.Print_Titles" localSheetId="54">'403994'!$2:$2</definedName>
    <definedName name="_xlnm.Print_Titles" localSheetId="7">'406097'!$2:$2</definedName>
    <definedName name="_xlnm.Print_Titles" localSheetId="1">'406118'!$2:$2</definedName>
    <definedName name="_xlnm.Print_Titles" localSheetId="6">'406121'!$2:$2</definedName>
    <definedName name="_xlnm.Print_Titles" localSheetId="9">'406122'!$2:$2</definedName>
    <definedName name="_xlnm.Print_Titles" localSheetId="13">'406125'!$2:$2</definedName>
    <definedName name="_xlnm.Print_Titles" localSheetId="40">'406129'!$2:$2</definedName>
    <definedName name="_xlnm.Print_Titles" localSheetId="43">'406131'!$2:$2</definedName>
    <definedName name="_xlnm.Print_Titles" localSheetId="47">'406133'!$2:$2</definedName>
    <definedName name="_xlnm.Print_Titles" localSheetId="48">'406137'!$2:$2</definedName>
    <definedName name="_xlnm.Print_Titles" localSheetId="55">'406138'!$2:$2</definedName>
  </definedNames>
  <calcPr calcId="162913"/>
</workbook>
</file>

<file path=xl/calcChain.xml><?xml version="1.0" encoding="utf-8"?>
<calcChain xmlns="http://schemas.openxmlformats.org/spreadsheetml/2006/main">
  <c r="O19" i="66" l="1"/>
  <c r="N19" i="66"/>
  <c r="P277" i="117" l="1"/>
  <c r="O276" i="117"/>
  <c r="N276" i="117"/>
  <c r="M276" i="117"/>
  <c r="P46" i="116"/>
  <c r="O45" i="116"/>
  <c r="N45" i="116"/>
  <c r="M45" i="116"/>
  <c r="P26" i="115"/>
  <c r="O25" i="115"/>
  <c r="N25" i="115"/>
  <c r="M25" i="115"/>
  <c r="P74" i="114"/>
  <c r="O73" i="114"/>
  <c r="N73" i="114"/>
  <c r="M73" i="114"/>
  <c r="P277" i="113"/>
  <c r="O276" i="113"/>
  <c r="N276" i="113"/>
  <c r="M276" i="113"/>
  <c r="P44" i="112"/>
  <c r="O43" i="112"/>
  <c r="N43" i="112"/>
  <c r="M43" i="112"/>
  <c r="P65" i="111"/>
  <c r="O64" i="111"/>
  <c r="N64" i="111"/>
  <c r="M64" i="111"/>
  <c r="P321" i="110"/>
  <c r="O320" i="110"/>
  <c r="N320" i="110"/>
  <c r="M320" i="110"/>
  <c r="P62" i="109"/>
  <c r="O61" i="109"/>
  <c r="N61" i="109"/>
  <c r="M61" i="109"/>
  <c r="P43" i="108"/>
  <c r="O42" i="108"/>
  <c r="N42" i="108"/>
  <c r="M42" i="108"/>
  <c r="P42" i="107"/>
  <c r="O41" i="107"/>
  <c r="N41" i="107"/>
  <c r="M41" i="107"/>
  <c r="P183" i="106"/>
  <c r="O182" i="106"/>
  <c r="N182" i="106"/>
  <c r="M182" i="106"/>
  <c r="P164" i="105"/>
  <c r="O163" i="105"/>
  <c r="N163" i="105"/>
  <c r="M163" i="105"/>
  <c r="P62" i="104"/>
  <c r="O61" i="104"/>
  <c r="N61" i="104"/>
  <c r="M61" i="104"/>
  <c r="P92" i="103"/>
  <c r="O91" i="103"/>
  <c r="N91" i="103"/>
  <c r="M91" i="103"/>
  <c r="P83" i="102"/>
  <c r="O82" i="102"/>
  <c r="N82" i="102"/>
  <c r="M82" i="102"/>
  <c r="P32" i="100"/>
  <c r="O31" i="100"/>
  <c r="N31" i="100"/>
  <c r="M31" i="100"/>
  <c r="P39" i="99"/>
  <c r="O38" i="99"/>
  <c r="N38" i="99"/>
  <c r="M38" i="99"/>
  <c r="P196" i="98"/>
  <c r="O195" i="98"/>
  <c r="N195" i="98"/>
  <c r="M195" i="98"/>
  <c r="P51" i="97"/>
  <c r="O50" i="97"/>
  <c r="N50" i="97"/>
  <c r="M50" i="97"/>
  <c r="P29" i="96"/>
  <c r="O28" i="96"/>
  <c r="N28" i="96"/>
  <c r="M28" i="96"/>
  <c r="P271" i="95"/>
  <c r="O270" i="95"/>
  <c r="N270" i="95"/>
  <c r="M270" i="95"/>
  <c r="P48" i="94"/>
  <c r="O47" i="94"/>
  <c r="N47" i="94"/>
  <c r="M47" i="94"/>
  <c r="P61" i="88"/>
  <c r="O60" i="88"/>
  <c r="N60" i="88"/>
  <c r="M60" i="88"/>
  <c r="P255" i="87"/>
  <c r="O254" i="87"/>
  <c r="N254" i="87"/>
  <c r="M254" i="87"/>
  <c r="P64" i="86"/>
  <c r="O63" i="86"/>
  <c r="N63" i="86"/>
  <c r="M63" i="86"/>
  <c r="P69" i="85"/>
  <c r="O68" i="85"/>
  <c r="N68" i="85"/>
  <c r="M68" i="85"/>
  <c r="P317" i="84"/>
  <c r="O316" i="84"/>
  <c r="N316" i="84"/>
  <c r="M316" i="84"/>
  <c r="P60" i="83"/>
  <c r="O59" i="83"/>
  <c r="N59" i="83"/>
  <c r="M59" i="83"/>
  <c r="P90" i="82"/>
  <c r="O89" i="82"/>
  <c r="N89" i="82"/>
  <c r="M89" i="82"/>
  <c r="P336" i="81"/>
  <c r="O335" i="81"/>
  <c r="N335" i="81"/>
  <c r="M335" i="81"/>
  <c r="P102" i="80"/>
  <c r="O101" i="80"/>
  <c r="N101" i="80"/>
  <c r="M101" i="80"/>
  <c r="P74" i="79"/>
  <c r="O73" i="79"/>
  <c r="N73" i="79"/>
  <c r="M73" i="79"/>
  <c r="P288" i="78"/>
  <c r="O287" i="78"/>
  <c r="N287" i="78"/>
  <c r="M287" i="78"/>
  <c r="P9" i="77"/>
  <c r="O8" i="77"/>
  <c r="N8" i="77"/>
  <c r="M8" i="77"/>
  <c r="P12" i="76"/>
  <c r="O11" i="76"/>
  <c r="N11" i="76"/>
  <c r="M11" i="76"/>
  <c r="P86" i="75"/>
  <c r="N85" i="75"/>
  <c r="M85" i="75"/>
  <c r="P50" i="74"/>
  <c r="O49" i="74"/>
  <c r="N49" i="74"/>
  <c r="M49" i="74"/>
  <c r="P58" i="73"/>
  <c r="O57" i="73"/>
  <c r="N57" i="73"/>
  <c r="M57" i="73"/>
  <c r="P124" i="72"/>
  <c r="O123" i="72"/>
  <c r="N123" i="72"/>
  <c r="M123" i="72"/>
  <c r="P24" i="71"/>
  <c r="O23" i="71"/>
  <c r="N23" i="71"/>
  <c r="M23" i="71"/>
  <c r="P31" i="70"/>
  <c r="O30" i="70"/>
  <c r="N30" i="70"/>
  <c r="M30" i="70"/>
  <c r="P271" i="69"/>
  <c r="O270" i="69"/>
  <c r="N270" i="69"/>
  <c r="M270" i="69"/>
  <c r="O60" i="68"/>
  <c r="P61" i="68" s="1"/>
  <c r="M60" i="68"/>
  <c r="N60" i="68"/>
  <c r="P67" i="67"/>
  <c r="O66" i="67"/>
  <c r="N66" i="67"/>
  <c r="P20" i="66"/>
  <c r="P245" i="65"/>
  <c r="P69" i="64"/>
  <c r="P71" i="63"/>
  <c r="P238" i="62"/>
  <c r="P75" i="61"/>
  <c r="P46" i="60"/>
  <c r="P16" i="59"/>
  <c r="P48" i="123"/>
  <c r="P116" i="58"/>
  <c r="P402" i="57"/>
  <c r="P72" i="26"/>
  <c r="C74" i="2" l="1"/>
  <c r="B74" i="2"/>
  <c r="Q49" i="110" l="1"/>
  <c r="C73" i="2" l="1"/>
  <c r="B73" i="2"/>
  <c r="A74" i="2"/>
  <c r="B72" i="2"/>
  <c r="C72" i="2"/>
  <c r="B71" i="2"/>
  <c r="C71" i="2"/>
  <c r="A72" i="2"/>
  <c r="A73" i="2" s="1"/>
  <c r="A71" i="2"/>
  <c r="B70" i="2"/>
  <c r="C70" i="2"/>
  <c r="B69" i="2"/>
  <c r="C69" i="2"/>
  <c r="B68" i="2"/>
  <c r="C68" i="2"/>
  <c r="A68" i="2"/>
  <c r="A69" i="2" s="1"/>
  <c r="A70" i="2" s="1"/>
  <c r="B67" i="2"/>
  <c r="C67" i="2"/>
  <c r="G66" i="2"/>
  <c r="J66" i="2" s="1"/>
  <c r="B66" i="2"/>
  <c r="C66" i="2"/>
  <c r="G65" i="2"/>
  <c r="J65" i="2" s="1"/>
  <c r="B65" i="2"/>
  <c r="C65" i="2"/>
  <c r="G64" i="2"/>
  <c r="J64" i="2" s="1"/>
  <c r="B64" i="2"/>
  <c r="C64" i="2"/>
  <c r="B63" i="2"/>
  <c r="C63" i="2"/>
  <c r="B62" i="2"/>
  <c r="C62" i="2"/>
  <c r="B61" i="2"/>
  <c r="C61" i="2"/>
  <c r="B60" i="2"/>
  <c r="C60" i="2"/>
  <c r="B59" i="2"/>
  <c r="C59" i="2"/>
  <c r="G58" i="2"/>
  <c r="J58" i="2" s="1"/>
  <c r="B58" i="2"/>
  <c r="C58" i="2"/>
  <c r="B57" i="2"/>
  <c r="C57" i="2"/>
  <c r="B56" i="2"/>
  <c r="C56" i="2"/>
  <c r="B55" i="2"/>
  <c r="C55" i="2"/>
  <c r="B54" i="2"/>
  <c r="C54" i="2"/>
  <c r="B53" i="2"/>
  <c r="C53" i="2"/>
  <c r="G52" i="2"/>
  <c r="J52" i="2" s="1"/>
  <c r="B52" i="2"/>
  <c r="C52" i="2"/>
  <c r="A52" i="2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C27" i="2"/>
  <c r="C21" i="2"/>
  <c r="B21" i="2"/>
  <c r="N47" i="123" l="1"/>
  <c r="G21" i="2" s="1"/>
  <c r="J21" i="2" s="1"/>
  <c r="M47" i="123"/>
  <c r="P46" i="123"/>
  <c r="P45" i="123"/>
  <c r="P44" i="123"/>
  <c r="P43" i="123"/>
  <c r="P42" i="123"/>
  <c r="P41" i="123"/>
  <c r="P40" i="123"/>
  <c r="P39" i="123"/>
  <c r="P38" i="123"/>
  <c r="P37" i="123"/>
  <c r="P36" i="123"/>
  <c r="P35" i="123"/>
  <c r="P34" i="123"/>
  <c r="P33" i="123"/>
  <c r="P32" i="123"/>
  <c r="P31" i="123"/>
  <c r="P30" i="123"/>
  <c r="P29" i="123"/>
  <c r="P28" i="123"/>
  <c r="P27" i="123"/>
  <c r="P26" i="123"/>
  <c r="P25" i="123"/>
  <c r="P24" i="123"/>
  <c r="P23" i="123"/>
  <c r="P22" i="123"/>
  <c r="P21" i="123"/>
  <c r="P20" i="123"/>
  <c r="P19" i="123"/>
  <c r="P18" i="123"/>
  <c r="P17" i="123"/>
  <c r="P16" i="123"/>
  <c r="P15" i="123"/>
  <c r="P14" i="123"/>
  <c r="P13" i="123"/>
  <c r="P12" i="123"/>
  <c r="P11" i="123"/>
  <c r="P10" i="123"/>
  <c r="P9" i="123"/>
  <c r="P8" i="123"/>
  <c r="P7" i="123"/>
  <c r="P6" i="123"/>
  <c r="P5" i="123"/>
  <c r="P4" i="123"/>
  <c r="P3" i="123"/>
  <c r="O47" i="123" l="1"/>
  <c r="P49" i="123" s="1"/>
  <c r="P51" i="123" s="1"/>
  <c r="P275" i="117"/>
  <c r="P274" i="117"/>
  <c r="P273" i="117"/>
  <c r="P272" i="117"/>
  <c r="P271" i="117"/>
  <c r="P270" i="117"/>
  <c r="P269" i="117"/>
  <c r="P268" i="117"/>
  <c r="P267" i="117"/>
  <c r="P266" i="117"/>
  <c r="P265" i="117"/>
  <c r="P264" i="117"/>
  <c r="P263" i="117"/>
  <c r="P262" i="117"/>
  <c r="P261" i="117"/>
  <c r="P260" i="117"/>
  <c r="P259" i="117"/>
  <c r="P258" i="117"/>
  <c r="P257" i="117"/>
  <c r="P256" i="117"/>
  <c r="P255" i="117"/>
  <c r="P254" i="117"/>
  <c r="P253" i="117"/>
  <c r="P252" i="117"/>
  <c r="P251" i="117"/>
  <c r="P250" i="117"/>
  <c r="P249" i="117"/>
  <c r="P248" i="117"/>
  <c r="P247" i="117"/>
  <c r="P246" i="117"/>
  <c r="P245" i="117"/>
  <c r="P244" i="117"/>
  <c r="P243" i="117"/>
  <c r="P242" i="117"/>
  <c r="P241" i="117"/>
  <c r="P240" i="117"/>
  <c r="P239" i="117"/>
  <c r="P238" i="117"/>
  <c r="P237" i="117"/>
  <c r="P236" i="117"/>
  <c r="P235" i="117"/>
  <c r="P234" i="117"/>
  <c r="P233" i="117"/>
  <c r="P232" i="117"/>
  <c r="P231" i="117"/>
  <c r="P230" i="117"/>
  <c r="P229" i="117"/>
  <c r="P228" i="117"/>
  <c r="P227" i="117"/>
  <c r="P226" i="117"/>
  <c r="P225" i="117"/>
  <c r="P224" i="117"/>
  <c r="P223" i="117"/>
  <c r="P222" i="117"/>
  <c r="P221" i="117"/>
  <c r="P220" i="117"/>
  <c r="P219" i="117"/>
  <c r="P218" i="117"/>
  <c r="P217" i="117"/>
  <c r="P216" i="117"/>
  <c r="P215" i="117"/>
  <c r="P214" i="117"/>
  <c r="P213" i="117"/>
  <c r="P212" i="117"/>
  <c r="P211" i="117"/>
  <c r="P210" i="117"/>
  <c r="P209" i="117"/>
  <c r="P208" i="117"/>
  <c r="P207" i="117"/>
  <c r="P206" i="117"/>
  <c r="P205" i="117"/>
  <c r="P204" i="117"/>
  <c r="P203" i="117"/>
  <c r="P202" i="117"/>
  <c r="P201" i="117"/>
  <c r="P200" i="117"/>
  <c r="P199" i="117"/>
  <c r="P198" i="117"/>
  <c r="P197" i="117"/>
  <c r="P196" i="117"/>
  <c r="P195" i="117"/>
  <c r="P194" i="117"/>
  <c r="P193" i="117"/>
  <c r="P192" i="117"/>
  <c r="P191" i="117"/>
  <c r="P190" i="117"/>
  <c r="P189" i="117"/>
  <c r="P188" i="117"/>
  <c r="P187" i="117"/>
  <c r="P186" i="117"/>
  <c r="P185" i="117"/>
  <c r="P184" i="117"/>
  <c r="P183" i="117"/>
  <c r="P182" i="117"/>
  <c r="P181" i="117"/>
  <c r="P180" i="117"/>
  <c r="P179" i="117"/>
  <c r="P178" i="117"/>
  <c r="P177" i="117"/>
  <c r="P176" i="117"/>
  <c r="P175" i="117"/>
  <c r="P174" i="117"/>
  <c r="P173" i="117"/>
  <c r="P172" i="117"/>
  <c r="P171" i="117"/>
  <c r="P170" i="117"/>
  <c r="P169" i="117"/>
  <c r="P168" i="117"/>
  <c r="P167" i="117"/>
  <c r="P166" i="117"/>
  <c r="P165" i="117"/>
  <c r="P164" i="117"/>
  <c r="P163" i="117"/>
  <c r="P162" i="117"/>
  <c r="P161" i="117"/>
  <c r="P160" i="117"/>
  <c r="P159" i="117"/>
  <c r="P158" i="117"/>
  <c r="P157" i="117"/>
  <c r="P156" i="117"/>
  <c r="P155" i="117"/>
  <c r="P154" i="117"/>
  <c r="P153" i="117"/>
  <c r="P152" i="117"/>
  <c r="P151" i="117"/>
  <c r="P150" i="117"/>
  <c r="P149" i="117"/>
  <c r="P148" i="117"/>
  <c r="P147" i="117"/>
  <c r="P146" i="117"/>
  <c r="P145" i="117"/>
  <c r="P144" i="117"/>
  <c r="P143" i="117"/>
  <c r="P142" i="117"/>
  <c r="P141" i="117"/>
  <c r="P140" i="117"/>
  <c r="P139" i="117"/>
  <c r="P138" i="117"/>
  <c r="P137" i="117"/>
  <c r="P136" i="117"/>
  <c r="P135" i="117"/>
  <c r="P134" i="117"/>
  <c r="P133" i="117"/>
  <c r="P132" i="117"/>
  <c r="P131" i="117"/>
  <c r="P130" i="117"/>
  <c r="P129" i="117"/>
  <c r="P128" i="117"/>
  <c r="P127" i="117"/>
  <c r="P126" i="117"/>
  <c r="P125" i="117"/>
  <c r="P124" i="117"/>
  <c r="P123" i="117"/>
  <c r="P122" i="117"/>
  <c r="P121" i="117"/>
  <c r="P120" i="117"/>
  <c r="P119" i="117"/>
  <c r="P118" i="117"/>
  <c r="P117" i="117"/>
  <c r="P116" i="117"/>
  <c r="P115" i="117"/>
  <c r="P114" i="117"/>
  <c r="P113" i="117"/>
  <c r="P112" i="117"/>
  <c r="P111" i="117"/>
  <c r="P110" i="117"/>
  <c r="P109" i="117"/>
  <c r="P108" i="117"/>
  <c r="P107" i="117"/>
  <c r="P106" i="117"/>
  <c r="P105" i="117"/>
  <c r="P104" i="117"/>
  <c r="P103" i="117"/>
  <c r="P102" i="117"/>
  <c r="P101" i="117"/>
  <c r="P100" i="117"/>
  <c r="P99" i="117"/>
  <c r="P98" i="117"/>
  <c r="P97" i="117"/>
  <c r="P96" i="117"/>
  <c r="P95" i="117"/>
  <c r="P94" i="117"/>
  <c r="P93" i="117"/>
  <c r="P92" i="117"/>
  <c r="P91" i="117"/>
  <c r="P90" i="117"/>
  <c r="P89" i="117"/>
  <c r="P88" i="117"/>
  <c r="P87" i="117"/>
  <c r="P86" i="117"/>
  <c r="P85" i="117"/>
  <c r="P84" i="117"/>
  <c r="P83" i="117"/>
  <c r="P82" i="117"/>
  <c r="P81" i="117"/>
  <c r="P80" i="117"/>
  <c r="P79" i="117"/>
  <c r="P78" i="117"/>
  <c r="P77" i="117"/>
  <c r="P76" i="117"/>
  <c r="P75" i="117"/>
  <c r="P74" i="117"/>
  <c r="P73" i="117"/>
  <c r="P72" i="117"/>
  <c r="P71" i="117"/>
  <c r="P70" i="117"/>
  <c r="P69" i="117"/>
  <c r="P68" i="117"/>
  <c r="P67" i="117"/>
  <c r="P66" i="117"/>
  <c r="P65" i="117"/>
  <c r="P64" i="117"/>
  <c r="P63" i="117"/>
  <c r="P62" i="117"/>
  <c r="P61" i="117"/>
  <c r="P60" i="117"/>
  <c r="P59" i="117"/>
  <c r="P58" i="117"/>
  <c r="P57" i="117"/>
  <c r="P56" i="117"/>
  <c r="P55" i="117"/>
  <c r="P54" i="117"/>
  <c r="P53" i="117"/>
  <c r="P52" i="117"/>
  <c r="P51" i="117"/>
  <c r="P50" i="117"/>
  <c r="P49" i="117"/>
  <c r="P48" i="117"/>
  <c r="P47" i="117"/>
  <c r="P46" i="117"/>
  <c r="P45" i="117"/>
  <c r="P44" i="117"/>
  <c r="P43" i="117"/>
  <c r="P42" i="117"/>
  <c r="P41" i="117"/>
  <c r="P40" i="117"/>
  <c r="P39" i="117"/>
  <c r="P38" i="117"/>
  <c r="P37" i="117"/>
  <c r="P36" i="117"/>
  <c r="P35" i="117"/>
  <c r="P34" i="117"/>
  <c r="P33" i="117"/>
  <c r="P32" i="117"/>
  <c r="P31" i="117"/>
  <c r="P30" i="117"/>
  <c r="P29" i="117"/>
  <c r="P28" i="117"/>
  <c r="P27" i="117"/>
  <c r="P26" i="117"/>
  <c r="P25" i="117"/>
  <c r="P24" i="117"/>
  <c r="P23" i="117"/>
  <c r="P22" i="117"/>
  <c r="P21" i="117"/>
  <c r="P20" i="117"/>
  <c r="P19" i="117"/>
  <c r="P18" i="117"/>
  <c r="P17" i="117"/>
  <c r="P16" i="117"/>
  <c r="P15" i="117"/>
  <c r="P14" i="117"/>
  <c r="P13" i="117"/>
  <c r="P12" i="117"/>
  <c r="P11" i="117"/>
  <c r="P10" i="117"/>
  <c r="P9" i="117"/>
  <c r="P8" i="117"/>
  <c r="P7" i="117"/>
  <c r="P6" i="117"/>
  <c r="P5" i="117"/>
  <c r="P4" i="117"/>
  <c r="P3" i="117"/>
  <c r="P72" i="114"/>
  <c r="P71" i="114"/>
  <c r="P70" i="114"/>
  <c r="P69" i="114"/>
  <c r="P68" i="114"/>
  <c r="P67" i="114"/>
  <c r="P66" i="114"/>
  <c r="P65" i="114"/>
  <c r="P64" i="114"/>
  <c r="P63" i="114"/>
  <c r="P62" i="114"/>
  <c r="P61" i="114"/>
  <c r="P60" i="114"/>
  <c r="P59" i="114"/>
  <c r="P58" i="114"/>
  <c r="P57" i="114"/>
  <c r="P56" i="114"/>
  <c r="P55" i="114"/>
  <c r="P54" i="114"/>
  <c r="P53" i="114"/>
  <c r="P52" i="114"/>
  <c r="P51" i="114"/>
  <c r="P50" i="114"/>
  <c r="P49" i="114"/>
  <c r="P48" i="114"/>
  <c r="P47" i="114"/>
  <c r="P46" i="114"/>
  <c r="P45" i="114"/>
  <c r="P44" i="114"/>
  <c r="P43" i="114"/>
  <c r="P42" i="114"/>
  <c r="P41" i="114"/>
  <c r="P40" i="114"/>
  <c r="P39" i="114"/>
  <c r="P38" i="114"/>
  <c r="P37" i="114"/>
  <c r="P36" i="114"/>
  <c r="P35" i="114"/>
  <c r="P34" i="114"/>
  <c r="P33" i="114"/>
  <c r="P32" i="114"/>
  <c r="P31" i="114"/>
  <c r="P30" i="114"/>
  <c r="P29" i="114"/>
  <c r="P28" i="114"/>
  <c r="P27" i="114"/>
  <c r="P26" i="114"/>
  <c r="P25" i="114"/>
  <c r="P24" i="114"/>
  <c r="P23" i="114"/>
  <c r="P22" i="114"/>
  <c r="P21" i="114"/>
  <c r="P20" i="114"/>
  <c r="P19" i="114"/>
  <c r="P18" i="114"/>
  <c r="P17" i="114"/>
  <c r="P16" i="114"/>
  <c r="P15" i="114"/>
  <c r="P14" i="114"/>
  <c r="P13" i="114"/>
  <c r="P12" i="114"/>
  <c r="P11" i="114"/>
  <c r="P10" i="114"/>
  <c r="P9" i="114"/>
  <c r="P8" i="114"/>
  <c r="P7" i="114"/>
  <c r="P6" i="114"/>
  <c r="P5" i="114"/>
  <c r="P4" i="114"/>
  <c r="P275" i="113"/>
  <c r="P274" i="113"/>
  <c r="P273" i="113"/>
  <c r="P272" i="113"/>
  <c r="P271" i="113"/>
  <c r="P270" i="113"/>
  <c r="P269" i="113"/>
  <c r="P268" i="113"/>
  <c r="P267" i="113"/>
  <c r="P266" i="113"/>
  <c r="P265" i="113"/>
  <c r="P264" i="113"/>
  <c r="P263" i="113"/>
  <c r="P262" i="113"/>
  <c r="P261" i="113"/>
  <c r="P260" i="113"/>
  <c r="P259" i="113"/>
  <c r="P258" i="113"/>
  <c r="P257" i="113"/>
  <c r="P256" i="113"/>
  <c r="P255" i="113"/>
  <c r="P254" i="113"/>
  <c r="P253" i="113"/>
  <c r="P252" i="113"/>
  <c r="P251" i="113"/>
  <c r="P250" i="113"/>
  <c r="P249" i="113"/>
  <c r="P248" i="113"/>
  <c r="P247" i="113"/>
  <c r="P246" i="113"/>
  <c r="P245" i="113"/>
  <c r="P244" i="113"/>
  <c r="P243" i="113"/>
  <c r="P242" i="113"/>
  <c r="P241" i="113"/>
  <c r="P240" i="113"/>
  <c r="P239" i="113"/>
  <c r="P238" i="113"/>
  <c r="P237" i="113"/>
  <c r="P236" i="113"/>
  <c r="P235" i="113"/>
  <c r="P234" i="113"/>
  <c r="P233" i="113"/>
  <c r="P232" i="113"/>
  <c r="P231" i="113"/>
  <c r="P230" i="113"/>
  <c r="P229" i="113"/>
  <c r="P228" i="113"/>
  <c r="P227" i="113"/>
  <c r="P226" i="113"/>
  <c r="P225" i="113"/>
  <c r="P224" i="113"/>
  <c r="P223" i="113"/>
  <c r="P222" i="113"/>
  <c r="P221" i="113"/>
  <c r="P220" i="113"/>
  <c r="P219" i="113"/>
  <c r="P218" i="113"/>
  <c r="P217" i="113"/>
  <c r="P216" i="113"/>
  <c r="P215" i="113"/>
  <c r="P214" i="113"/>
  <c r="P213" i="113"/>
  <c r="P212" i="113"/>
  <c r="P211" i="113"/>
  <c r="P210" i="113"/>
  <c r="P209" i="113"/>
  <c r="P208" i="113"/>
  <c r="P207" i="113"/>
  <c r="P206" i="113"/>
  <c r="P205" i="113"/>
  <c r="P204" i="113"/>
  <c r="P203" i="113"/>
  <c r="P202" i="113"/>
  <c r="P201" i="113"/>
  <c r="P200" i="113"/>
  <c r="P199" i="113"/>
  <c r="P198" i="113"/>
  <c r="P197" i="113"/>
  <c r="P196" i="113"/>
  <c r="P195" i="113"/>
  <c r="P194" i="113"/>
  <c r="P193" i="113"/>
  <c r="P192" i="113"/>
  <c r="P191" i="113"/>
  <c r="P190" i="113"/>
  <c r="P189" i="113"/>
  <c r="P188" i="113"/>
  <c r="P187" i="113"/>
  <c r="P186" i="113"/>
  <c r="P185" i="113"/>
  <c r="P184" i="113"/>
  <c r="P183" i="113"/>
  <c r="P182" i="113"/>
  <c r="P181" i="113"/>
  <c r="P180" i="113"/>
  <c r="P179" i="113"/>
  <c r="P178" i="113"/>
  <c r="P177" i="113"/>
  <c r="P176" i="113"/>
  <c r="P175" i="113"/>
  <c r="P174" i="113"/>
  <c r="P173" i="113"/>
  <c r="P172" i="113"/>
  <c r="P171" i="113"/>
  <c r="P170" i="113"/>
  <c r="P169" i="113"/>
  <c r="P168" i="113"/>
  <c r="P167" i="113"/>
  <c r="P166" i="113"/>
  <c r="P165" i="113"/>
  <c r="P164" i="113"/>
  <c r="P163" i="113"/>
  <c r="P162" i="113"/>
  <c r="P161" i="113"/>
  <c r="P160" i="113"/>
  <c r="P159" i="113"/>
  <c r="P158" i="113"/>
  <c r="P157" i="113"/>
  <c r="P156" i="113"/>
  <c r="P155" i="113"/>
  <c r="P154" i="113"/>
  <c r="P153" i="113"/>
  <c r="P152" i="113"/>
  <c r="P151" i="113"/>
  <c r="P150" i="113"/>
  <c r="P149" i="113"/>
  <c r="P148" i="113"/>
  <c r="P147" i="113"/>
  <c r="P146" i="113"/>
  <c r="P145" i="113"/>
  <c r="P144" i="113"/>
  <c r="P143" i="113"/>
  <c r="P142" i="113"/>
  <c r="P141" i="113"/>
  <c r="P140" i="113"/>
  <c r="P139" i="113"/>
  <c r="P138" i="113"/>
  <c r="P137" i="113"/>
  <c r="P136" i="113"/>
  <c r="P135" i="113"/>
  <c r="P134" i="113"/>
  <c r="P133" i="113"/>
  <c r="P132" i="113"/>
  <c r="P131" i="113"/>
  <c r="P130" i="113"/>
  <c r="P129" i="113"/>
  <c r="P128" i="113"/>
  <c r="P127" i="113"/>
  <c r="P126" i="113"/>
  <c r="P125" i="113"/>
  <c r="P124" i="113"/>
  <c r="P123" i="113"/>
  <c r="P122" i="113"/>
  <c r="P121" i="113"/>
  <c r="P120" i="113"/>
  <c r="P119" i="113"/>
  <c r="P118" i="113"/>
  <c r="P117" i="113"/>
  <c r="P116" i="113"/>
  <c r="P115" i="113"/>
  <c r="P114" i="113"/>
  <c r="P113" i="113"/>
  <c r="P112" i="113"/>
  <c r="P111" i="113"/>
  <c r="P110" i="113"/>
  <c r="P109" i="113"/>
  <c r="P108" i="113"/>
  <c r="P107" i="113"/>
  <c r="P106" i="113"/>
  <c r="P105" i="113"/>
  <c r="P104" i="113"/>
  <c r="P103" i="113"/>
  <c r="P102" i="113"/>
  <c r="P101" i="113"/>
  <c r="P100" i="113"/>
  <c r="P99" i="113"/>
  <c r="P98" i="113"/>
  <c r="P97" i="113"/>
  <c r="P96" i="113"/>
  <c r="P95" i="113"/>
  <c r="P94" i="113"/>
  <c r="P93" i="113"/>
  <c r="P92" i="113"/>
  <c r="P91" i="113"/>
  <c r="P90" i="113"/>
  <c r="P89" i="113"/>
  <c r="P88" i="113"/>
  <c r="P87" i="113"/>
  <c r="P86" i="113"/>
  <c r="P85" i="113"/>
  <c r="P84" i="113"/>
  <c r="P83" i="113"/>
  <c r="P82" i="113"/>
  <c r="P81" i="113"/>
  <c r="P80" i="113"/>
  <c r="P79" i="113"/>
  <c r="P78" i="113"/>
  <c r="P77" i="113"/>
  <c r="P76" i="113"/>
  <c r="P75" i="113"/>
  <c r="P74" i="113"/>
  <c r="P73" i="113"/>
  <c r="P72" i="113"/>
  <c r="P71" i="113"/>
  <c r="P70" i="113"/>
  <c r="P69" i="113"/>
  <c r="P68" i="113"/>
  <c r="P67" i="113"/>
  <c r="P66" i="113"/>
  <c r="P65" i="113"/>
  <c r="P64" i="113"/>
  <c r="P63" i="113"/>
  <c r="P62" i="113"/>
  <c r="P61" i="113"/>
  <c r="P60" i="113"/>
  <c r="P59" i="113"/>
  <c r="P58" i="113"/>
  <c r="P57" i="113"/>
  <c r="P56" i="113"/>
  <c r="P55" i="113"/>
  <c r="P54" i="113"/>
  <c r="P53" i="113"/>
  <c r="P52" i="113"/>
  <c r="P51" i="113"/>
  <c r="P50" i="113"/>
  <c r="P49" i="113"/>
  <c r="P48" i="113"/>
  <c r="P47" i="113"/>
  <c r="P46" i="113"/>
  <c r="P45" i="113"/>
  <c r="P44" i="113"/>
  <c r="P43" i="113"/>
  <c r="P42" i="113"/>
  <c r="P41" i="113"/>
  <c r="P40" i="113"/>
  <c r="P39" i="113"/>
  <c r="P38" i="113"/>
  <c r="P37" i="113"/>
  <c r="P36" i="113"/>
  <c r="P35" i="113"/>
  <c r="P34" i="113"/>
  <c r="P33" i="113"/>
  <c r="P32" i="113"/>
  <c r="P31" i="113"/>
  <c r="P30" i="113"/>
  <c r="P29" i="113"/>
  <c r="P28" i="113"/>
  <c r="P27" i="113"/>
  <c r="P26" i="113"/>
  <c r="P25" i="113"/>
  <c r="P24" i="113"/>
  <c r="P23" i="113"/>
  <c r="P22" i="113"/>
  <c r="P21" i="113"/>
  <c r="P20" i="113"/>
  <c r="P19" i="113"/>
  <c r="P18" i="113"/>
  <c r="P17" i="113"/>
  <c r="P16" i="113"/>
  <c r="P15" i="113"/>
  <c r="P14" i="113"/>
  <c r="P13" i="113"/>
  <c r="P12" i="113"/>
  <c r="P11" i="113"/>
  <c r="P10" i="113"/>
  <c r="P9" i="113"/>
  <c r="P8" i="113"/>
  <c r="P7" i="113"/>
  <c r="P6" i="113"/>
  <c r="P5" i="113"/>
  <c r="P4" i="113"/>
  <c r="P42" i="112"/>
  <c r="P41" i="112"/>
  <c r="P40" i="112"/>
  <c r="P39" i="112"/>
  <c r="P38" i="112"/>
  <c r="P37" i="112"/>
  <c r="P36" i="112"/>
  <c r="P35" i="112"/>
  <c r="P34" i="112"/>
  <c r="P33" i="112"/>
  <c r="P32" i="112"/>
  <c r="P31" i="112"/>
  <c r="P30" i="112"/>
  <c r="P29" i="112"/>
  <c r="P28" i="112"/>
  <c r="P27" i="112"/>
  <c r="P26" i="112"/>
  <c r="P25" i="112"/>
  <c r="P24" i="112"/>
  <c r="P23" i="112"/>
  <c r="P22" i="112"/>
  <c r="P21" i="112"/>
  <c r="P20" i="112"/>
  <c r="P19" i="112"/>
  <c r="P18" i="112"/>
  <c r="P17" i="112"/>
  <c r="P16" i="112"/>
  <c r="P15" i="112"/>
  <c r="P14" i="112"/>
  <c r="P13" i="112"/>
  <c r="P12" i="112"/>
  <c r="P11" i="112"/>
  <c r="P10" i="112"/>
  <c r="P9" i="112"/>
  <c r="P8" i="112"/>
  <c r="P7" i="112"/>
  <c r="P6" i="112"/>
  <c r="P5" i="112"/>
  <c r="P4" i="112"/>
  <c r="G74" i="2"/>
  <c r="J74" i="2" s="1"/>
  <c r="G73" i="2"/>
  <c r="J73" i="2" s="1"/>
  <c r="P44" i="116"/>
  <c r="P43" i="116"/>
  <c r="P42" i="116"/>
  <c r="P41" i="116"/>
  <c r="P40" i="116"/>
  <c r="P39" i="116"/>
  <c r="P38" i="116"/>
  <c r="P37" i="116"/>
  <c r="P36" i="116"/>
  <c r="P35" i="116"/>
  <c r="P34" i="116"/>
  <c r="P33" i="116"/>
  <c r="P32" i="116"/>
  <c r="P31" i="116"/>
  <c r="P30" i="116"/>
  <c r="P29" i="116"/>
  <c r="P28" i="116"/>
  <c r="P27" i="116"/>
  <c r="P26" i="116"/>
  <c r="P25" i="116"/>
  <c r="P24" i="116"/>
  <c r="P23" i="116"/>
  <c r="P22" i="116"/>
  <c r="P21" i="116"/>
  <c r="P20" i="116"/>
  <c r="P19" i="116"/>
  <c r="P18" i="116"/>
  <c r="P17" i="116"/>
  <c r="P16" i="116"/>
  <c r="P15" i="116"/>
  <c r="P14" i="116"/>
  <c r="P13" i="116"/>
  <c r="P12" i="116"/>
  <c r="P11" i="116"/>
  <c r="P10" i="116"/>
  <c r="P9" i="116"/>
  <c r="P8" i="116"/>
  <c r="P7" i="116"/>
  <c r="P6" i="116"/>
  <c r="P5" i="116"/>
  <c r="P4" i="116"/>
  <c r="P3" i="116"/>
  <c r="G72" i="2"/>
  <c r="J72" i="2" s="1"/>
  <c r="P24" i="115"/>
  <c r="P23" i="115"/>
  <c r="P22" i="115"/>
  <c r="P21" i="115"/>
  <c r="P20" i="115"/>
  <c r="P19" i="115"/>
  <c r="P18" i="115"/>
  <c r="P17" i="115"/>
  <c r="P16" i="115"/>
  <c r="P15" i="115"/>
  <c r="P14" i="115"/>
  <c r="P13" i="115"/>
  <c r="P12" i="115"/>
  <c r="P11" i="115"/>
  <c r="P10" i="115"/>
  <c r="P9" i="115"/>
  <c r="P8" i="115"/>
  <c r="P7" i="115"/>
  <c r="P6" i="115"/>
  <c r="P5" i="115"/>
  <c r="P4" i="115"/>
  <c r="P3" i="115"/>
  <c r="G71" i="2"/>
  <c r="J71" i="2" s="1"/>
  <c r="P3" i="114"/>
  <c r="G70" i="2"/>
  <c r="J70" i="2" s="1"/>
  <c r="P3" i="113"/>
  <c r="P63" i="111"/>
  <c r="P62" i="111"/>
  <c r="P61" i="111"/>
  <c r="P60" i="111"/>
  <c r="P59" i="111"/>
  <c r="P58" i="111"/>
  <c r="P57" i="111"/>
  <c r="P56" i="111"/>
  <c r="P55" i="111"/>
  <c r="P54" i="111"/>
  <c r="P53" i="111"/>
  <c r="P52" i="111"/>
  <c r="P51" i="111"/>
  <c r="P50" i="111"/>
  <c r="P49" i="111"/>
  <c r="P48" i="111"/>
  <c r="P47" i="111"/>
  <c r="P46" i="111"/>
  <c r="P45" i="111"/>
  <c r="P44" i="111"/>
  <c r="P43" i="111"/>
  <c r="P42" i="111"/>
  <c r="P41" i="111"/>
  <c r="P40" i="111"/>
  <c r="P39" i="111"/>
  <c r="P38" i="111"/>
  <c r="P37" i="111"/>
  <c r="P36" i="111"/>
  <c r="P35" i="111"/>
  <c r="P34" i="111"/>
  <c r="P33" i="111"/>
  <c r="P32" i="111"/>
  <c r="P31" i="111"/>
  <c r="P30" i="111"/>
  <c r="P29" i="111"/>
  <c r="P28" i="111"/>
  <c r="P27" i="111"/>
  <c r="P26" i="111"/>
  <c r="P25" i="111"/>
  <c r="P24" i="111"/>
  <c r="P23" i="111"/>
  <c r="P22" i="111"/>
  <c r="P21" i="111"/>
  <c r="P20" i="111"/>
  <c r="P19" i="111"/>
  <c r="P18" i="111"/>
  <c r="P17" i="111"/>
  <c r="P16" i="111"/>
  <c r="P15" i="111"/>
  <c r="P14" i="111"/>
  <c r="P13" i="111"/>
  <c r="P12" i="111"/>
  <c r="P11" i="111"/>
  <c r="P10" i="111"/>
  <c r="P9" i="111"/>
  <c r="P8" i="111"/>
  <c r="P7" i="111"/>
  <c r="P6" i="111"/>
  <c r="P5" i="111"/>
  <c r="P4" i="111"/>
  <c r="P319" i="110"/>
  <c r="P318" i="110"/>
  <c r="P317" i="110"/>
  <c r="P316" i="110"/>
  <c r="P315" i="110"/>
  <c r="P314" i="110"/>
  <c r="P313" i="110"/>
  <c r="P312" i="110"/>
  <c r="P311" i="110"/>
  <c r="P310" i="110"/>
  <c r="P309" i="110"/>
  <c r="P308" i="110"/>
  <c r="P307" i="110"/>
  <c r="P306" i="110"/>
  <c r="P305" i="110"/>
  <c r="P304" i="110"/>
  <c r="P303" i="110"/>
  <c r="P302" i="110"/>
  <c r="P301" i="110"/>
  <c r="P300" i="110"/>
  <c r="P299" i="110"/>
  <c r="P298" i="110"/>
  <c r="P297" i="110"/>
  <c r="P296" i="110"/>
  <c r="P295" i="110"/>
  <c r="P294" i="110"/>
  <c r="P293" i="110"/>
  <c r="P292" i="110"/>
  <c r="P291" i="110"/>
  <c r="P290" i="110"/>
  <c r="P289" i="110"/>
  <c r="P288" i="110"/>
  <c r="P287" i="110"/>
  <c r="P286" i="110"/>
  <c r="P285" i="110"/>
  <c r="P284" i="110"/>
  <c r="P283" i="110"/>
  <c r="P282" i="110"/>
  <c r="P281" i="110"/>
  <c r="P280" i="110"/>
  <c r="P279" i="110"/>
  <c r="P278" i="110"/>
  <c r="P277" i="110"/>
  <c r="P276" i="110"/>
  <c r="P275" i="110"/>
  <c r="P274" i="110"/>
  <c r="P273" i="110"/>
  <c r="P272" i="110"/>
  <c r="P271" i="110"/>
  <c r="P270" i="110"/>
  <c r="P269" i="110"/>
  <c r="P268" i="110"/>
  <c r="P267" i="110"/>
  <c r="P266" i="110"/>
  <c r="P265" i="110"/>
  <c r="P264" i="110"/>
  <c r="P263" i="110"/>
  <c r="P262" i="110"/>
  <c r="P261" i="110"/>
  <c r="P260" i="110"/>
  <c r="P259" i="110"/>
  <c r="P258" i="110"/>
  <c r="P257" i="110"/>
  <c r="P256" i="110"/>
  <c r="P255" i="110"/>
  <c r="P254" i="110"/>
  <c r="P253" i="110"/>
  <c r="P252" i="110"/>
  <c r="P251" i="110"/>
  <c r="P250" i="110"/>
  <c r="P249" i="110"/>
  <c r="P248" i="110"/>
  <c r="P247" i="110"/>
  <c r="P246" i="110"/>
  <c r="P245" i="110"/>
  <c r="P244" i="110"/>
  <c r="P243" i="110"/>
  <c r="P242" i="110"/>
  <c r="P241" i="110"/>
  <c r="P240" i="110"/>
  <c r="P239" i="110"/>
  <c r="P238" i="110"/>
  <c r="P237" i="110"/>
  <c r="P236" i="110"/>
  <c r="P235" i="110"/>
  <c r="P234" i="110"/>
  <c r="P233" i="110"/>
  <c r="P232" i="110"/>
  <c r="P231" i="110"/>
  <c r="P230" i="110"/>
  <c r="P229" i="110"/>
  <c r="P228" i="110"/>
  <c r="P227" i="110"/>
  <c r="P226" i="110"/>
  <c r="P225" i="110"/>
  <c r="P224" i="110"/>
  <c r="P223" i="110"/>
  <c r="P222" i="110"/>
  <c r="P221" i="110"/>
  <c r="P220" i="110"/>
  <c r="P219" i="110"/>
  <c r="P218" i="110"/>
  <c r="P217" i="110"/>
  <c r="P216" i="110"/>
  <c r="P215" i="110"/>
  <c r="P214" i="110"/>
  <c r="P213" i="110"/>
  <c r="P212" i="110"/>
  <c r="P211" i="110"/>
  <c r="P210" i="110"/>
  <c r="P209" i="110"/>
  <c r="P208" i="110"/>
  <c r="P207" i="110"/>
  <c r="P206" i="110"/>
  <c r="P205" i="110"/>
  <c r="P204" i="110"/>
  <c r="P203" i="110"/>
  <c r="P202" i="110"/>
  <c r="P201" i="110"/>
  <c r="P200" i="110"/>
  <c r="P199" i="110"/>
  <c r="P198" i="110"/>
  <c r="P197" i="110"/>
  <c r="P196" i="110"/>
  <c r="P195" i="110"/>
  <c r="P194" i="110"/>
  <c r="P193" i="110"/>
  <c r="P192" i="110"/>
  <c r="P191" i="110"/>
  <c r="P190" i="110"/>
  <c r="P189" i="110"/>
  <c r="P188" i="110"/>
  <c r="P187" i="110"/>
  <c r="P186" i="110"/>
  <c r="P185" i="110"/>
  <c r="P184" i="110"/>
  <c r="P183" i="110"/>
  <c r="P182" i="110"/>
  <c r="P181" i="110"/>
  <c r="P180" i="110"/>
  <c r="P179" i="110"/>
  <c r="P178" i="110"/>
  <c r="P177" i="110"/>
  <c r="P176" i="110"/>
  <c r="P175" i="110"/>
  <c r="P174" i="110"/>
  <c r="P173" i="110"/>
  <c r="P172" i="110"/>
  <c r="P171" i="110"/>
  <c r="P170" i="110"/>
  <c r="P169" i="110"/>
  <c r="P168" i="110"/>
  <c r="P167" i="110"/>
  <c r="P166" i="110"/>
  <c r="P165" i="110"/>
  <c r="P164" i="110"/>
  <c r="P163" i="110"/>
  <c r="P162" i="110"/>
  <c r="P161" i="110"/>
  <c r="P160" i="110"/>
  <c r="P159" i="110"/>
  <c r="P158" i="110"/>
  <c r="P157" i="110"/>
  <c r="P156" i="110"/>
  <c r="P155" i="110"/>
  <c r="P154" i="110"/>
  <c r="P153" i="110"/>
  <c r="P152" i="110"/>
  <c r="P151" i="110"/>
  <c r="P150" i="110"/>
  <c r="P149" i="110"/>
  <c r="P148" i="110"/>
  <c r="P147" i="110"/>
  <c r="P146" i="110"/>
  <c r="P145" i="110"/>
  <c r="P144" i="110"/>
  <c r="P143" i="110"/>
  <c r="P142" i="110"/>
  <c r="P141" i="110"/>
  <c r="P140" i="110"/>
  <c r="P139" i="110"/>
  <c r="P138" i="110"/>
  <c r="P137" i="110"/>
  <c r="P136" i="110"/>
  <c r="P135" i="110"/>
  <c r="P134" i="110"/>
  <c r="P133" i="110"/>
  <c r="P132" i="110"/>
  <c r="P131" i="110"/>
  <c r="P130" i="110"/>
  <c r="P129" i="110"/>
  <c r="P128" i="110"/>
  <c r="P127" i="110"/>
  <c r="P126" i="110"/>
  <c r="P125" i="110"/>
  <c r="P124" i="110"/>
  <c r="P123" i="110"/>
  <c r="P122" i="110"/>
  <c r="P121" i="110"/>
  <c r="P120" i="110"/>
  <c r="P119" i="110"/>
  <c r="P118" i="110"/>
  <c r="P117" i="110"/>
  <c r="P116" i="110"/>
  <c r="P115" i="110"/>
  <c r="P114" i="110"/>
  <c r="P113" i="110"/>
  <c r="P112" i="110"/>
  <c r="P111" i="110"/>
  <c r="P110" i="110"/>
  <c r="P109" i="110"/>
  <c r="P108" i="110"/>
  <c r="P107" i="110"/>
  <c r="P106" i="110"/>
  <c r="P105" i="110"/>
  <c r="P104" i="110"/>
  <c r="P103" i="110"/>
  <c r="P102" i="110"/>
  <c r="P101" i="110"/>
  <c r="P100" i="110"/>
  <c r="P99" i="110"/>
  <c r="P98" i="110"/>
  <c r="P97" i="110"/>
  <c r="P96" i="110"/>
  <c r="P95" i="110"/>
  <c r="P94" i="110"/>
  <c r="P93" i="110"/>
  <c r="P92" i="110"/>
  <c r="P91" i="110"/>
  <c r="P90" i="110"/>
  <c r="P89" i="110"/>
  <c r="P88" i="110"/>
  <c r="P87" i="110"/>
  <c r="P86" i="110"/>
  <c r="P85" i="110"/>
  <c r="P84" i="110"/>
  <c r="P83" i="110"/>
  <c r="P82" i="110"/>
  <c r="P81" i="110"/>
  <c r="P80" i="110"/>
  <c r="P79" i="110"/>
  <c r="P78" i="110"/>
  <c r="P77" i="110"/>
  <c r="P76" i="110"/>
  <c r="P75" i="110"/>
  <c r="P74" i="110"/>
  <c r="P73" i="110"/>
  <c r="P72" i="110"/>
  <c r="P71" i="110"/>
  <c r="P70" i="110"/>
  <c r="P69" i="110"/>
  <c r="P68" i="110"/>
  <c r="P67" i="110"/>
  <c r="P66" i="110"/>
  <c r="P65" i="110"/>
  <c r="P64" i="110"/>
  <c r="P63" i="110"/>
  <c r="P62" i="110"/>
  <c r="P61" i="110"/>
  <c r="P60" i="110"/>
  <c r="P59" i="110"/>
  <c r="P58" i="110"/>
  <c r="P57" i="110"/>
  <c r="P56" i="110"/>
  <c r="P55" i="110"/>
  <c r="P54" i="110"/>
  <c r="P53" i="110"/>
  <c r="P52" i="110"/>
  <c r="P51" i="110"/>
  <c r="P50" i="110"/>
  <c r="P49" i="110"/>
  <c r="P48" i="110"/>
  <c r="P47" i="110"/>
  <c r="P46" i="110"/>
  <c r="P45" i="110"/>
  <c r="P44" i="110"/>
  <c r="P43" i="110"/>
  <c r="P42" i="110"/>
  <c r="P41" i="110"/>
  <c r="P40" i="110"/>
  <c r="P39" i="110"/>
  <c r="P38" i="110"/>
  <c r="P37" i="110"/>
  <c r="P36" i="110"/>
  <c r="P35" i="110"/>
  <c r="P34" i="110"/>
  <c r="P33" i="110"/>
  <c r="P32" i="110"/>
  <c r="P31" i="110"/>
  <c r="P30" i="110"/>
  <c r="P29" i="110"/>
  <c r="P28" i="110"/>
  <c r="P27" i="110"/>
  <c r="P26" i="110"/>
  <c r="P25" i="110"/>
  <c r="P24" i="110"/>
  <c r="P23" i="110"/>
  <c r="P22" i="110"/>
  <c r="P21" i="110"/>
  <c r="P20" i="110"/>
  <c r="P19" i="110"/>
  <c r="P18" i="110"/>
  <c r="P17" i="110"/>
  <c r="P16" i="110"/>
  <c r="P15" i="110"/>
  <c r="P14" i="110"/>
  <c r="P13" i="110"/>
  <c r="P12" i="110"/>
  <c r="P11" i="110"/>
  <c r="P10" i="110"/>
  <c r="P9" i="110"/>
  <c r="P8" i="110"/>
  <c r="P7" i="110"/>
  <c r="P6" i="110"/>
  <c r="P5" i="110"/>
  <c r="P4" i="110"/>
  <c r="P60" i="109"/>
  <c r="P59" i="109"/>
  <c r="P58" i="109"/>
  <c r="P57" i="109"/>
  <c r="P56" i="109"/>
  <c r="P55" i="109"/>
  <c r="P54" i="109"/>
  <c r="P53" i="109"/>
  <c r="P52" i="109"/>
  <c r="P51" i="109"/>
  <c r="P50" i="109"/>
  <c r="P49" i="109"/>
  <c r="P48" i="109"/>
  <c r="P47" i="109"/>
  <c r="P46" i="109"/>
  <c r="P45" i="109"/>
  <c r="P44" i="109"/>
  <c r="P43" i="109"/>
  <c r="P42" i="109"/>
  <c r="P41" i="109"/>
  <c r="P40" i="109"/>
  <c r="P39" i="109"/>
  <c r="P38" i="109"/>
  <c r="P37" i="109"/>
  <c r="P36" i="109"/>
  <c r="P35" i="109"/>
  <c r="P34" i="109"/>
  <c r="P33" i="109"/>
  <c r="P32" i="109"/>
  <c r="P31" i="109"/>
  <c r="P30" i="109"/>
  <c r="P29" i="109"/>
  <c r="P28" i="109"/>
  <c r="P27" i="109"/>
  <c r="P26" i="109"/>
  <c r="P25" i="109"/>
  <c r="P24" i="109"/>
  <c r="P23" i="109"/>
  <c r="P22" i="109"/>
  <c r="P21" i="109"/>
  <c r="P20" i="109"/>
  <c r="P19" i="109"/>
  <c r="P18" i="109"/>
  <c r="P17" i="109"/>
  <c r="P16" i="109"/>
  <c r="P15" i="109"/>
  <c r="P14" i="109"/>
  <c r="P13" i="109"/>
  <c r="P12" i="109"/>
  <c r="P11" i="109"/>
  <c r="P10" i="109"/>
  <c r="P9" i="109"/>
  <c r="P8" i="109"/>
  <c r="P7" i="109"/>
  <c r="P6" i="109"/>
  <c r="P5" i="109"/>
  <c r="P4" i="109"/>
  <c r="P181" i="106"/>
  <c r="P180" i="106"/>
  <c r="P179" i="106"/>
  <c r="P178" i="106"/>
  <c r="P177" i="106"/>
  <c r="P176" i="106"/>
  <c r="P175" i="106"/>
  <c r="P174" i="106"/>
  <c r="P173" i="106"/>
  <c r="P172" i="106"/>
  <c r="P171" i="106"/>
  <c r="P170" i="106"/>
  <c r="P169" i="106"/>
  <c r="P168" i="106"/>
  <c r="P167" i="106"/>
  <c r="P166" i="106"/>
  <c r="P165" i="106"/>
  <c r="P164" i="106"/>
  <c r="P163" i="106"/>
  <c r="P162" i="106"/>
  <c r="P161" i="106"/>
  <c r="P160" i="106"/>
  <c r="P159" i="106"/>
  <c r="P158" i="106"/>
  <c r="P157" i="106"/>
  <c r="P156" i="106"/>
  <c r="P155" i="106"/>
  <c r="P154" i="106"/>
  <c r="P153" i="106"/>
  <c r="P152" i="106"/>
  <c r="P151" i="106"/>
  <c r="P150" i="106"/>
  <c r="P149" i="106"/>
  <c r="P148" i="106"/>
  <c r="P147" i="106"/>
  <c r="P146" i="106"/>
  <c r="P145" i="106"/>
  <c r="P144" i="106"/>
  <c r="P143" i="106"/>
  <c r="P142" i="106"/>
  <c r="P141" i="106"/>
  <c r="P140" i="106"/>
  <c r="P139" i="106"/>
  <c r="P138" i="106"/>
  <c r="P137" i="106"/>
  <c r="P136" i="106"/>
  <c r="P135" i="106"/>
  <c r="P134" i="106"/>
  <c r="P133" i="106"/>
  <c r="P132" i="106"/>
  <c r="P131" i="106"/>
  <c r="P130" i="106"/>
  <c r="P129" i="106"/>
  <c r="P128" i="106"/>
  <c r="P127" i="106"/>
  <c r="P126" i="106"/>
  <c r="P125" i="106"/>
  <c r="P124" i="106"/>
  <c r="P123" i="106"/>
  <c r="P122" i="106"/>
  <c r="P121" i="106"/>
  <c r="P120" i="106"/>
  <c r="P119" i="106"/>
  <c r="P118" i="106"/>
  <c r="P117" i="106"/>
  <c r="P116" i="106"/>
  <c r="P115" i="106"/>
  <c r="P114" i="106"/>
  <c r="P113" i="106"/>
  <c r="P112" i="106"/>
  <c r="P111" i="106"/>
  <c r="P110" i="106"/>
  <c r="P109" i="106"/>
  <c r="P108" i="106"/>
  <c r="P107" i="106"/>
  <c r="P106" i="106"/>
  <c r="P105" i="106"/>
  <c r="P104" i="106"/>
  <c r="P103" i="106"/>
  <c r="P102" i="106"/>
  <c r="P101" i="106"/>
  <c r="P100" i="106"/>
  <c r="P99" i="106"/>
  <c r="P98" i="106"/>
  <c r="P97" i="106"/>
  <c r="P96" i="106"/>
  <c r="P95" i="106"/>
  <c r="P94" i="106"/>
  <c r="P93" i="106"/>
  <c r="P92" i="106"/>
  <c r="P91" i="106"/>
  <c r="P90" i="106"/>
  <c r="P89" i="106"/>
  <c r="P88" i="106"/>
  <c r="P87" i="106"/>
  <c r="P86" i="106"/>
  <c r="P85" i="106"/>
  <c r="P84" i="106"/>
  <c r="P83" i="106"/>
  <c r="P82" i="106"/>
  <c r="P81" i="106"/>
  <c r="P80" i="106"/>
  <c r="P79" i="106"/>
  <c r="P78" i="106"/>
  <c r="P77" i="106"/>
  <c r="P76" i="106"/>
  <c r="P75" i="106"/>
  <c r="P74" i="106"/>
  <c r="P73" i="106"/>
  <c r="P72" i="106"/>
  <c r="P71" i="106"/>
  <c r="P70" i="106"/>
  <c r="P69" i="106"/>
  <c r="P68" i="106"/>
  <c r="P67" i="106"/>
  <c r="P66" i="106"/>
  <c r="P65" i="106"/>
  <c r="P64" i="106"/>
  <c r="P63" i="106"/>
  <c r="P62" i="106"/>
  <c r="P61" i="106"/>
  <c r="P60" i="106"/>
  <c r="P59" i="106"/>
  <c r="P58" i="106"/>
  <c r="P57" i="106"/>
  <c r="P56" i="106"/>
  <c r="P55" i="106"/>
  <c r="P54" i="106"/>
  <c r="P53" i="106"/>
  <c r="P52" i="106"/>
  <c r="P51" i="106"/>
  <c r="P50" i="106"/>
  <c r="P49" i="106"/>
  <c r="P48" i="106"/>
  <c r="P47" i="106"/>
  <c r="P46" i="106"/>
  <c r="P45" i="106"/>
  <c r="P44" i="106"/>
  <c r="P43" i="106"/>
  <c r="P42" i="106"/>
  <c r="P41" i="106"/>
  <c r="P40" i="106"/>
  <c r="P39" i="106"/>
  <c r="P38" i="106"/>
  <c r="P37" i="106"/>
  <c r="P36" i="106"/>
  <c r="P35" i="106"/>
  <c r="P34" i="106"/>
  <c r="P33" i="106"/>
  <c r="P32" i="106"/>
  <c r="P31" i="106"/>
  <c r="P30" i="106"/>
  <c r="P29" i="106"/>
  <c r="P28" i="106"/>
  <c r="P27" i="106"/>
  <c r="P26" i="106"/>
  <c r="P25" i="106"/>
  <c r="P24" i="106"/>
  <c r="P23" i="106"/>
  <c r="P22" i="106"/>
  <c r="P21" i="106"/>
  <c r="P20" i="106"/>
  <c r="P19" i="106"/>
  <c r="P18" i="106"/>
  <c r="P17" i="106"/>
  <c r="P16" i="106"/>
  <c r="P15" i="106"/>
  <c r="P14" i="106"/>
  <c r="P13" i="106"/>
  <c r="P12" i="106"/>
  <c r="P11" i="106"/>
  <c r="P10" i="106"/>
  <c r="P9" i="106"/>
  <c r="P8" i="106"/>
  <c r="P7" i="106"/>
  <c r="P6" i="106"/>
  <c r="P5" i="106"/>
  <c r="P4" i="106"/>
  <c r="P162" i="105"/>
  <c r="P161" i="105"/>
  <c r="P160" i="105"/>
  <c r="P159" i="105"/>
  <c r="P158" i="105"/>
  <c r="P157" i="105"/>
  <c r="P156" i="105"/>
  <c r="P155" i="105"/>
  <c r="P154" i="105"/>
  <c r="P153" i="105"/>
  <c r="P152" i="105"/>
  <c r="P151" i="105"/>
  <c r="P150" i="105"/>
  <c r="P149" i="105"/>
  <c r="P148" i="105"/>
  <c r="P147" i="105"/>
  <c r="P146" i="105"/>
  <c r="P145" i="105"/>
  <c r="P144" i="105"/>
  <c r="P143" i="105"/>
  <c r="P142" i="105"/>
  <c r="P141" i="105"/>
  <c r="P140" i="105"/>
  <c r="P139" i="105"/>
  <c r="P138" i="105"/>
  <c r="P137" i="105"/>
  <c r="P136" i="105"/>
  <c r="P135" i="105"/>
  <c r="P134" i="105"/>
  <c r="P133" i="105"/>
  <c r="P132" i="105"/>
  <c r="P131" i="105"/>
  <c r="P130" i="105"/>
  <c r="P129" i="105"/>
  <c r="P128" i="105"/>
  <c r="P127" i="105"/>
  <c r="P126" i="105"/>
  <c r="P125" i="105"/>
  <c r="P124" i="105"/>
  <c r="P123" i="105"/>
  <c r="P122" i="105"/>
  <c r="P121" i="105"/>
  <c r="P120" i="105"/>
  <c r="P119" i="105"/>
  <c r="P118" i="105"/>
  <c r="P117" i="105"/>
  <c r="P116" i="105"/>
  <c r="P115" i="105"/>
  <c r="P114" i="105"/>
  <c r="P113" i="105"/>
  <c r="P112" i="105"/>
  <c r="P111" i="105"/>
  <c r="P110" i="105"/>
  <c r="P109" i="105"/>
  <c r="P108" i="105"/>
  <c r="P107" i="105"/>
  <c r="P106" i="105"/>
  <c r="P105" i="105"/>
  <c r="P104" i="105"/>
  <c r="P103" i="105"/>
  <c r="P102" i="105"/>
  <c r="P101" i="105"/>
  <c r="P100" i="105"/>
  <c r="P99" i="105"/>
  <c r="P98" i="105"/>
  <c r="P97" i="105"/>
  <c r="P96" i="105"/>
  <c r="P95" i="105"/>
  <c r="P94" i="105"/>
  <c r="P93" i="105"/>
  <c r="P92" i="105"/>
  <c r="P91" i="105"/>
  <c r="P90" i="105"/>
  <c r="P89" i="105"/>
  <c r="P88" i="105"/>
  <c r="P87" i="105"/>
  <c r="P86" i="105"/>
  <c r="P85" i="105"/>
  <c r="P84" i="105"/>
  <c r="P83" i="105"/>
  <c r="P82" i="105"/>
  <c r="P81" i="105"/>
  <c r="P80" i="105"/>
  <c r="P79" i="105"/>
  <c r="P78" i="105"/>
  <c r="P77" i="105"/>
  <c r="P76" i="105"/>
  <c r="P75" i="105"/>
  <c r="P74" i="105"/>
  <c r="P73" i="105"/>
  <c r="P72" i="105"/>
  <c r="P71" i="105"/>
  <c r="P70" i="105"/>
  <c r="P69" i="105"/>
  <c r="P68" i="105"/>
  <c r="P67" i="105"/>
  <c r="P66" i="105"/>
  <c r="P65" i="105"/>
  <c r="P64" i="105"/>
  <c r="P63" i="105"/>
  <c r="P62" i="105"/>
  <c r="P61" i="105"/>
  <c r="P60" i="105"/>
  <c r="P59" i="105"/>
  <c r="P58" i="105"/>
  <c r="P57" i="105"/>
  <c r="P56" i="105"/>
  <c r="P55" i="105"/>
  <c r="P54" i="105"/>
  <c r="P53" i="105"/>
  <c r="P52" i="105"/>
  <c r="P51" i="105"/>
  <c r="P50" i="105"/>
  <c r="P49" i="105"/>
  <c r="P48" i="105"/>
  <c r="P47" i="105"/>
  <c r="P46" i="105"/>
  <c r="P45" i="105"/>
  <c r="P44" i="105"/>
  <c r="P43" i="105"/>
  <c r="P42" i="105"/>
  <c r="P41" i="105"/>
  <c r="P40" i="105"/>
  <c r="P39" i="105"/>
  <c r="P38" i="105"/>
  <c r="P37" i="105"/>
  <c r="P36" i="105"/>
  <c r="P35" i="105"/>
  <c r="P34" i="105"/>
  <c r="P33" i="105"/>
  <c r="P32" i="105"/>
  <c r="P31" i="105"/>
  <c r="P30" i="105"/>
  <c r="P29" i="105"/>
  <c r="P28" i="105"/>
  <c r="P27" i="105"/>
  <c r="P26" i="105"/>
  <c r="P25" i="105"/>
  <c r="P24" i="105"/>
  <c r="P23" i="105"/>
  <c r="P22" i="105"/>
  <c r="P21" i="105"/>
  <c r="P20" i="105"/>
  <c r="P19" i="105"/>
  <c r="P18" i="105"/>
  <c r="P17" i="105"/>
  <c r="P16" i="105"/>
  <c r="P15" i="105"/>
  <c r="P14" i="105"/>
  <c r="P13" i="105"/>
  <c r="P12" i="105"/>
  <c r="P11" i="105"/>
  <c r="P10" i="105"/>
  <c r="P9" i="105"/>
  <c r="P8" i="105"/>
  <c r="P7" i="105"/>
  <c r="P6" i="105"/>
  <c r="P5" i="105"/>
  <c r="P4" i="105"/>
  <c r="P60" i="104"/>
  <c r="P59" i="104"/>
  <c r="P58" i="104"/>
  <c r="P57" i="104"/>
  <c r="P56" i="104"/>
  <c r="P55" i="104"/>
  <c r="P54" i="104"/>
  <c r="P53" i="104"/>
  <c r="P52" i="104"/>
  <c r="P51" i="104"/>
  <c r="P50" i="104"/>
  <c r="P49" i="104"/>
  <c r="P48" i="104"/>
  <c r="P47" i="104"/>
  <c r="P46" i="104"/>
  <c r="P45" i="104"/>
  <c r="P44" i="104"/>
  <c r="P43" i="104"/>
  <c r="P42" i="104"/>
  <c r="P41" i="104"/>
  <c r="P40" i="104"/>
  <c r="P39" i="104"/>
  <c r="P38" i="104"/>
  <c r="P37" i="104"/>
  <c r="P36" i="104"/>
  <c r="P35" i="104"/>
  <c r="P34" i="104"/>
  <c r="P33" i="104"/>
  <c r="P32" i="104"/>
  <c r="P31" i="104"/>
  <c r="P30" i="104"/>
  <c r="P29" i="104"/>
  <c r="P28" i="104"/>
  <c r="P27" i="104"/>
  <c r="P26" i="104"/>
  <c r="P25" i="104"/>
  <c r="P24" i="104"/>
  <c r="P23" i="104"/>
  <c r="P22" i="104"/>
  <c r="P21" i="104"/>
  <c r="P20" i="104"/>
  <c r="P19" i="104"/>
  <c r="P18" i="104"/>
  <c r="P17" i="104"/>
  <c r="P16" i="104"/>
  <c r="P15" i="104"/>
  <c r="P14" i="104"/>
  <c r="P13" i="104"/>
  <c r="P12" i="104"/>
  <c r="P11" i="104"/>
  <c r="P10" i="104"/>
  <c r="P9" i="104"/>
  <c r="P8" i="104"/>
  <c r="P7" i="104"/>
  <c r="P6" i="104"/>
  <c r="P5" i="104"/>
  <c r="P4" i="104"/>
  <c r="P90" i="103"/>
  <c r="P89" i="103"/>
  <c r="P88" i="103"/>
  <c r="P87" i="103"/>
  <c r="P86" i="103"/>
  <c r="P85" i="103"/>
  <c r="P84" i="103"/>
  <c r="P83" i="103"/>
  <c r="P82" i="103"/>
  <c r="P81" i="103"/>
  <c r="P80" i="103"/>
  <c r="P79" i="103"/>
  <c r="P78" i="103"/>
  <c r="P77" i="103"/>
  <c r="P76" i="103"/>
  <c r="P75" i="103"/>
  <c r="P74" i="103"/>
  <c r="P73" i="103"/>
  <c r="P72" i="103"/>
  <c r="P71" i="103"/>
  <c r="P70" i="103"/>
  <c r="P69" i="103"/>
  <c r="P68" i="103"/>
  <c r="P67" i="103"/>
  <c r="P66" i="103"/>
  <c r="P65" i="103"/>
  <c r="P64" i="103"/>
  <c r="P63" i="103"/>
  <c r="P62" i="103"/>
  <c r="P61" i="103"/>
  <c r="P60" i="103"/>
  <c r="P59" i="103"/>
  <c r="P58" i="103"/>
  <c r="P57" i="103"/>
  <c r="P56" i="103"/>
  <c r="P55" i="103"/>
  <c r="P54" i="103"/>
  <c r="P53" i="103"/>
  <c r="P52" i="103"/>
  <c r="P51" i="103"/>
  <c r="P50" i="103"/>
  <c r="P49" i="103"/>
  <c r="P48" i="103"/>
  <c r="P47" i="103"/>
  <c r="P46" i="103"/>
  <c r="P45" i="103"/>
  <c r="P44" i="103"/>
  <c r="P43" i="103"/>
  <c r="P42" i="103"/>
  <c r="P41" i="103"/>
  <c r="P40" i="103"/>
  <c r="P39" i="103"/>
  <c r="P38" i="103"/>
  <c r="P37" i="103"/>
  <c r="P36" i="103"/>
  <c r="P35" i="103"/>
  <c r="P34" i="103"/>
  <c r="P33" i="103"/>
  <c r="P32" i="103"/>
  <c r="P31" i="103"/>
  <c r="P30" i="103"/>
  <c r="P29" i="103"/>
  <c r="P28" i="103"/>
  <c r="P27" i="103"/>
  <c r="P26" i="103"/>
  <c r="P25" i="103"/>
  <c r="P24" i="103"/>
  <c r="P23" i="103"/>
  <c r="P22" i="103"/>
  <c r="P21" i="103"/>
  <c r="P20" i="103"/>
  <c r="P19" i="103"/>
  <c r="P18" i="103"/>
  <c r="P17" i="103"/>
  <c r="P16" i="103"/>
  <c r="P15" i="103"/>
  <c r="P14" i="103"/>
  <c r="P13" i="103"/>
  <c r="P12" i="103"/>
  <c r="P11" i="103"/>
  <c r="P10" i="103"/>
  <c r="P9" i="103"/>
  <c r="P8" i="103"/>
  <c r="P7" i="103"/>
  <c r="P6" i="103"/>
  <c r="P5" i="103"/>
  <c r="P4" i="103"/>
  <c r="P81" i="102"/>
  <c r="P80" i="102"/>
  <c r="P79" i="102"/>
  <c r="P78" i="102"/>
  <c r="P77" i="102"/>
  <c r="P76" i="102"/>
  <c r="P75" i="102"/>
  <c r="P74" i="102"/>
  <c r="P73" i="102"/>
  <c r="P72" i="102"/>
  <c r="P71" i="102"/>
  <c r="P70" i="102"/>
  <c r="P69" i="102"/>
  <c r="P68" i="102"/>
  <c r="P67" i="102"/>
  <c r="P66" i="102"/>
  <c r="P65" i="102"/>
  <c r="P64" i="102"/>
  <c r="P63" i="102"/>
  <c r="P62" i="102"/>
  <c r="P61" i="102"/>
  <c r="P60" i="102"/>
  <c r="P59" i="102"/>
  <c r="P58" i="102"/>
  <c r="P57" i="102"/>
  <c r="P56" i="102"/>
  <c r="P55" i="102"/>
  <c r="P54" i="102"/>
  <c r="P53" i="102"/>
  <c r="P52" i="102"/>
  <c r="P51" i="102"/>
  <c r="P50" i="102"/>
  <c r="P49" i="102"/>
  <c r="P48" i="102"/>
  <c r="P47" i="102"/>
  <c r="P46" i="102"/>
  <c r="P45" i="102"/>
  <c r="P44" i="102"/>
  <c r="P43" i="102"/>
  <c r="P42" i="102"/>
  <c r="P41" i="102"/>
  <c r="P40" i="102"/>
  <c r="P39" i="102"/>
  <c r="P38" i="102"/>
  <c r="P37" i="102"/>
  <c r="P36" i="102"/>
  <c r="P35" i="102"/>
  <c r="P34" i="102"/>
  <c r="P33" i="102"/>
  <c r="P32" i="102"/>
  <c r="P31" i="102"/>
  <c r="P30" i="102"/>
  <c r="P29" i="102"/>
  <c r="P28" i="102"/>
  <c r="P27" i="102"/>
  <c r="P26" i="102"/>
  <c r="P25" i="102"/>
  <c r="P24" i="102"/>
  <c r="P23" i="102"/>
  <c r="P22" i="102"/>
  <c r="P21" i="102"/>
  <c r="P20" i="102"/>
  <c r="P19" i="102"/>
  <c r="P18" i="102"/>
  <c r="P17" i="102"/>
  <c r="P16" i="102"/>
  <c r="P15" i="102"/>
  <c r="P14" i="102"/>
  <c r="P13" i="102"/>
  <c r="P12" i="102"/>
  <c r="P11" i="102"/>
  <c r="P10" i="102"/>
  <c r="P9" i="102"/>
  <c r="P8" i="102"/>
  <c r="P7" i="102"/>
  <c r="P6" i="102"/>
  <c r="P5" i="102"/>
  <c r="P4" i="102"/>
  <c r="G69" i="2"/>
  <c r="J69" i="2" s="1"/>
  <c r="P3" i="112"/>
  <c r="G68" i="2"/>
  <c r="J68" i="2" s="1"/>
  <c r="P3" i="111"/>
  <c r="G67" i="2"/>
  <c r="J67" i="2" s="1"/>
  <c r="P3" i="110"/>
  <c r="P3" i="109"/>
  <c r="P41" i="108"/>
  <c r="P40" i="108"/>
  <c r="P39" i="108"/>
  <c r="P38" i="108"/>
  <c r="P37" i="108"/>
  <c r="P36" i="108"/>
  <c r="P35" i="108"/>
  <c r="P34" i="108"/>
  <c r="P33" i="108"/>
  <c r="P32" i="108"/>
  <c r="P31" i="108"/>
  <c r="P30" i="108"/>
  <c r="P29" i="108"/>
  <c r="P28" i="108"/>
  <c r="P27" i="108"/>
  <c r="P26" i="108"/>
  <c r="P25" i="108"/>
  <c r="P24" i="108"/>
  <c r="P23" i="108"/>
  <c r="P22" i="108"/>
  <c r="P21" i="108"/>
  <c r="P20" i="108"/>
  <c r="P19" i="108"/>
  <c r="P18" i="108"/>
  <c r="P17" i="108"/>
  <c r="P16" i="108"/>
  <c r="P15" i="108"/>
  <c r="P14" i="108"/>
  <c r="P13" i="108"/>
  <c r="P12" i="108"/>
  <c r="P11" i="108"/>
  <c r="P10" i="108"/>
  <c r="P9" i="108"/>
  <c r="P8" i="108"/>
  <c r="P7" i="108"/>
  <c r="P6" i="108"/>
  <c r="P5" i="108"/>
  <c r="P4" i="108"/>
  <c r="P3" i="108"/>
  <c r="P40" i="107"/>
  <c r="P39" i="107"/>
  <c r="P38" i="107"/>
  <c r="P37" i="107"/>
  <c r="P36" i="107"/>
  <c r="P35" i="107"/>
  <c r="P34" i="107"/>
  <c r="P33" i="107"/>
  <c r="P32" i="107"/>
  <c r="P31" i="107"/>
  <c r="P30" i="107"/>
  <c r="P29" i="107"/>
  <c r="P28" i="107"/>
  <c r="P27" i="107"/>
  <c r="P26" i="107"/>
  <c r="P25" i="107"/>
  <c r="P24" i="107"/>
  <c r="P23" i="107"/>
  <c r="P22" i="107"/>
  <c r="P21" i="107"/>
  <c r="P20" i="107"/>
  <c r="P19" i="107"/>
  <c r="P18" i="107"/>
  <c r="P17" i="107"/>
  <c r="P16" i="107"/>
  <c r="P15" i="107"/>
  <c r="P14" i="107"/>
  <c r="P13" i="107"/>
  <c r="P12" i="107"/>
  <c r="P11" i="107"/>
  <c r="P10" i="107"/>
  <c r="P9" i="107"/>
  <c r="P8" i="107"/>
  <c r="P7" i="107"/>
  <c r="P6" i="107"/>
  <c r="P5" i="107"/>
  <c r="P4" i="107"/>
  <c r="P3" i="107"/>
  <c r="G63" i="2"/>
  <c r="J63" i="2" s="1"/>
  <c r="P3" i="106"/>
  <c r="G62" i="2"/>
  <c r="J62" i="2" s="1"/>
  <c r="P3" i="105"/>
  <c r="G61" i="2"/>
  <c r="J61" i="2" s="1"/>
  <c r="P3" i="104"/>
  <c r="G60" i="2"/>
  <c r="J60" i="2" s="1"/>
  <c r="P3" i="103"/>
  <c r="P37" i="99"/>
  <c r="P36" i="99"/>
  <c r="P35" i="99"/>
  <c r="P34" i="99"/>
  <c r="P33" i="99"/>
  <c r="P32" i="99"/>
  <c r="P31" i="99"/>
  <c r="P30" i="99"/>
  <c r="P29" i="99"/>
  <c r="P28" i="99"/>
  <c r="P27" i="99"/>
  <c r="P26" i="99"/>
  <c r="P25" i="99"/>
  <c r="P24" i="99"/>
  <c r="P23" i="99"/>
  <c r="P22" i="99"/>
  <c r="P21" i="99"/>
  <c r="P20" i="99"/>
  <c r="P19" i="99"/>
  <c r="P18" i="99"/>
  <c r="P17" i="99"/>
  <c r="P16" i="99"/>
  <c r="P15" i="99"/>
  <c r="P14" i="99"/>
  <c r="P13" i="99"/>
  <c r="P12" i="99"/>
  <c r="P11" i="99"/>
  <c r="P10" i="99"/>
  <c r="P9" i="99"/>
  <c r="P8" i="99"/>
  <c r="P7" i="99"/>
  <c r="P6" i="99"/>
  <c r="P5" i="99"/>
  <c r="P4" i="99"/>
  <c r="P194" i="98"/>
  <c r="P193" i="98"/>
  <c r="P192" i="98"/>
  <c r="P191" i="98"/>
  <c r="P190" i="98"/>
  <c r="P189" i="98"/>
  <c r="P188" i="98"/>
  <c r="P187" i="98"/>
  <c r="P186" i="98"/>
  <c r="P185" i="98"/>
  <c r="P184" i="98"/>
  <c r="P183" i="98"/>
  <c r="P182" i="98"/>
  <c r="P181" i="98"/>
  <c r="P180" i="98"/>
  <c r="P179" i="98"/>
  <c r="P178" i="98"/>
  <c r="P177" i="98"/>
  <c r="P176" i="98"/>
  <c r="P175" i="98"/>
  <c r="P174" i="98"/>
  <c r="P173" i="98"/>
  <c r="P172" i="98"/>
  <c r="P171" i="98"/>
  <c r="P170" i="98"/>
  <c r="P169" i="98"/>
  <c r="P168" i="98"/>
  <c r="P167" i="98"/>
  <c r="P166" i="98"/>
  <c r="P165" i="98"/>
  <c r="P164" i="98"/>
  <c r="P163" i="98"/>
  <c r="P162" i="98"/>
  <c r="P161" i="98"/>
  <c r="P160" i="98"/>
  <c r="P159" i="98"/>
  <c r="P158" i="98"/>
  <c r="P157" i="98"/>
  <c r="P156" i="98"/>
  <c r="P155" i="98"/>
  <c r="P154" i="98"/>
  <c r="P153" i="98"/>
  <c r="P152" i="98"/>
  <c r="P151" i="98"/>
  <c r="P150" i="98"/>
  <c r="P149" i="98"/>
  <c r="P148" i="98"/>
  <c r="P147" i="98"/>
  <c r="P146" i="98"/>
  <c r="P145" i="98"/>
  <c r="P144" i="98"/>
  <c r="P143" i="98"/>
  <c r="P142" i="98"/>
  <c r="P141" i="98"/>
  <c r="P140" i="98"/>
  <c r="P139" i="98"/>
  <c r="P138" i="98"/>
  <c r="P137" i="98"/>
  <c r="P136" i="98"/>
  <c r="P135" i="98"/>
  <c r="P134" i="98"/>
  <c r="P133" i="98"/>
  <c r="P132" i="98"/>
  <c r="P131" i="98"/>
  <c r="P130" i="98"/>
  <c r="P129" i="98"/>
  <c r="P128" i="98"/>
  <c r="P127" i="98"/>
  <c r="P126" i="98"/>
  <c r="P125" i="98"/>
  <c r="P124" i="98"/>
  <c r="P123" i="98"/>
  <c r="P122" i="98"/>
  <c r="P121" i="98"/>
  <c r="P120" i="98"/>
  <c r="P119" i="98"/>
  <c r="P118" i="98"/>
  <c r="P117" i="98"/>
  <c r="P116" i="98"/>
  <c r="P115" i="98"/>
  <c r="P114" i="98"/>
  <c r="P113" i="98"/>
  <c r="P112" i="98"/>
  <c r="P111" i="98"/>
  <c r="P110" i="98"/>
  <c r="P109" i="98"/>
  <c r="P108" i="98"/>
  <c r="P107" i="98"/>
  <c r="P106" i="98"/>
  <c r="P105" i="98"/>
  <c r="P104" i="98"/>
  <c r="P103" i="98"/>
  <c r="P102" i="98"/>
  <c r="P101" i="98"/>
  <c r="P100" i="98"/>
  <c r="P99" i="98"/>
  <c r="P98" i="98"/>
  <c r="P97" i="98"/>
  <c r="P96" i="98"/>
  <c r="P95" i="98"/>
  <c r="P94" i="98"/>
  <c r="P93" i="98"/>
  <c r="P92" i="98"/>
  <c r="P91" i="98"/>
  <c r="P90" i="98"/>
  <c r="P89" i="98"/>
  <c r="P88" i="98"/>
  <c r="P87" i="98"/>
  <c r="P86" i="98"/>
  <c r="P85" i="98"/>
  <c r="P84" i="98"/>
  <c r="P83" i="98"/>
  <c r="P82" i="98"/>
  <c r="P81" i="98"/>
  <c r="P80" i="98"/>
  <c r="P79" i="98"/>
  <c r="P78" i="98"/>
  <c r="P77" i="98"/>
  <c r="P76" i="98"/>
  <c r="P75" i="98"/>
  <c r="P74" i="98"/>
  <c r="P73" i="98"/>
  <c r="P72" i="98"/>
  <c r="P71" i="98"/>
  <c r="P70" i="98"/>
  <c r="P69" i="98"/>
  <c r="P68" i="98"/>
  <c r="P67" i="98"/>
  <c r="P66" i="98"/>
  <c r="P65" i="98"/>
  <c r="P64" i="98"/>
  <c r="P63" i="98"/>
  <c r="P62" i="98"/>
  <c r="P61" i="98"/>
  <c r="P60" i="98"/>
  <c r="P59" i="98"/>
  <c r="P58" i="98"/>
  <c r="P57" i="98"/>
  <c r="P56" i="98"/>
  <c r="P55" i="98"/>
  <c r="P54" i="98"/>
  <c r="P53" i="98"/>
  <c r="P52" i="98"/>
  <c r="P51" i="98"/>
  <c r="P50" i="98"/>
  <c r="P49" i="98"/>
  <c r="P48" i="98"/>
  <c r="P47" i="98"/>
  <c r="P46" i="98"/>
  <c r="P45" i="98"/>
  <c r="P44" i="98"/>
  <c r="P43" i="98"/>
  <c r="P42" i="98"/>
  <c r="P41" i="98"/>
  <c r="P40" i="98"/>
  <c r="P39" i="98"/>
  <c r="P38" i="98"/>
  <c r="P37" i="98"/>
  <c r="P36" i="98"/>
  <c r="P35" i="98"/>
  <c r="P34" i="98"/>
  <c r="P33" i="98"/>
  <c r="P32" i="98"/>
  <c r="P31" i="98"/>
  <c r="P30" i="98"/>
  <c r="P29" i="98"/>
  <c r="P28" i="98"/>
  <c r="P27" i="98"/>
  <c r="P26" i="98"/>
  <c r="P25" i="98"/>
  <c r="P24" i="98"/>
  <c r="P23" i="98"/>
  <c r="P22" i="98"/>
  <c r="P21" i="98"/>
  <c r="P20" i="98"/>
  <c r="P19" i="98"/>
  <c r="P18" i="98"/>
  <c r="P17" i="98"/>
  <c r="P16" i="98"/>
  <c r="P15" i="98"/>
  <c r="P14" i="98"/>
  <c r="P13" i="98"/>
  <c r="P12" i="98"/>
  <c r="P11" i="98"/>
  <c r="P10" i="98"/>
  <c r="P9" i="98"/>
  <c r="P8" i="98"/>
  <c r="P7" i="98"/>
  <c r="P6" i="98"/>
  <c r="P5" i="98"/>
  <c r="P4" i="98"/>
  <c r="P49" i="97"/>
  <c r="P48" i="97"/>
  <c r="P47" i="97"/>
  <c r="P46" i="97"/>
  <c r="P45" i="97"/>
  <c r="P44" i="97"/>
  <c r="P43" i="97"/>
  <c r="P42" i="97"/>
  <c r="P41" i="97"/>
  <c r="P40" i="97"/>
  <c r="P39" i="97"/>
  <c r="P38" i="97"/>
  <c r="P37" i="97"/>
  <c r="P36" i="97"/>
  <c r="P35" i="97"/>
  <c r="P34" i="97"/>
  <c r="P33" i="97"/>
  <c r="P32" i="97"/>
  <c r="P31" i="97"/>
  <c r="P30" i="97"/>
  <c r="P29" i="97"/>
  <c r="P28" i="97"/>
  <c r="P27" i="97"/>
  <c r="P26" i="97"/>
  <c r="P25" i="97"/>
  <c r="P24" i="97"/>
  <c r="P23" i="97"/>
  <c r="P22" i="97"/>
  <c r="P21" i="97"/>
  <c r="P20" i="97"/>
  <c r="P19" i="97"/>
  <c r="P18" i="97"/>
  <c r="P17" i="97"/>
  <c r="P16" i="97"/>
  <c r="P15" i="97"/>
  <c r="P14" i="97"/>
  <c r="P13" i="97"/>
  <c r="P12" i="97"/>
  <c r="P11" i="97"/>
  <c r="P10" i="97"/>
  <c r="P9" i="97"/>
  <c r="P8" i="97"/>
  <c r="P7" i="97"/>
  <c r="P6" i="97"/>
  <c r="P5" i="97"/>
  <c r="P4" i="97"/>
  <c r="P27" i="96"/>
  <c r="P26" i="96"/>
  <c r="P25" i="96"/>
  <c r="P24" i="96"/>
  <c r="P23" i="96"/>
  <c r="P22" i="96"/>
  <c r="P21" i="96"/>
  <c r="P20" i="96"/>
  <c r="P19" i="96"/>
  <c r="P18" i="96"/>
  <c r="P17" i="96"/>
  <c r="P16" i="96"/>
  <c r="P15" i="96"/>
  <c r="P14" i="96"/>
  <c r="P13" i="96"/>
  <c r="P12" i="96"/>
  <c r="P11" i="96"/>
  <c r="P10" i="96"/>
  <c r="P9" i="96"/>
  <c r="P8" i="96"/>
  <c r="P7" i="96"/>
  <c r="P6" i="96"/>
  <c r="P5" i="96"/>
  <c r="P4" i="96"/>
  <c r="P269" i="95"/>
  <c r="P268" i="95"/>
  <c r="P267" i="95"/>
  <c r="P266" i="95"/>
  <c r="P265" i="95"/>
  <c r="P264" i="95"/>
  <c r="P263" i="95"/>
  <c r="P262" i="95"/>
  <c r="P261" i="95"/>
  <c r="P260" i="95"/>
  <c r="P259" i="95"/>
  <c r="P258" i="95"/>
  <c r="P257" i="95"/>
  <c r="P256" i="95"/>
  <c r="P255" i="95"/>
  <c r="P254" i="95"/>
  <c r="P253" i="95"/>
  <c r="P252" i="95"/>
  <c r="P251" i="95"/>
  <c r="P250" i="95"/>
  <c r="P249" i="95"/>
  <c r="P248" i="95"/>
  <c r="P247" i="95"/>
  <c r="P246" i="95"/>
  <c r="P245" i="95"/>
  <c r="P244" i="95"/>
  <c r="P243" i="95"/>
  <c r="P242" i="95"/>
  <c r="P241" i="95"/>
  <c r="P240" i="95"/>
  <c r="P239" i="95"/>
  <c r="P238" i="95"/>
  <c r="P237" i="95"/>
  <c r="P236" i="95"/>
  <c r="P235" i="95"/>
  <c r="P234" i="95"/>
  <c r="P233" i="95"/>
  <c r="P232" i="95"/>
  <c r="P231" i="95"/>
  <c r="P230" i="95"/>
  <c r="P229" i="95"/>
  <c r="P228" i="95"/>
  <c r="P227" i="95"/>
  <c r="P226" i="95"/>
  <c r="P225" i="95"/>
  <c r="P224" i="95"/>
  <c r="P223" i="95"/>
  <c r="P222" i="95"/>
  <c r="P221" i="95"/>
  <c r="P220" i="95"/>
  <c r="P219" i="95"/>
  <c r="P218" i="95"/>
  <c r="P217" i="95"/>
  <c r="P216" i="95"/>
  <c r="P215" i="95"/>
  <c r="P214" i="95"/>
  <c r="P213" i="95"/>
  <c r="P212" i="95"/>
  <c r="P211" i="95"/>
  <c r="P210" i="95"/>
  <c r="P209" i="95"/>
  <c r="P208" i="95"/>
  <c r="P207" i="95"/>
  <c r="P206" i="95"/>
  <c r="P205" i="95"/>
  <c r="P204" i="95"/>
  <c r="P203" i="95"/>
  <c r="P202" i="95"/>
  <c r="P201" i="95"/>
  <c r="P200" i="95"/>
  <c r="P199" i="95"/>
  <c r="P198" i="95"/>
  <c r="P197" i="95"/>
  <c r="P196" i="95"/>
  <c r="P195" i="95"/>
  <c r="P194" i="95"/>
  <c r="P193" i="95"/>
  <c r="P192" i="95"/>
  <c r="P191" i="95"/>
  <c r="P190" i="95"/>
  <c r="P189" i="95"/>
  <c r="P188" i="95"/>
  <c r="P187" i="95"/>
  <c r="P186" i="95"/>
  <c r="P185" i="95"/>
  <c r="P184" i="95"/>
  <c r="P183" i="95"/>
  <c r="P182" i="95"/>
  <c r="P181" i="95"/>
  <c r="P180" i="95"/>
  <c r="P179" i="95"/>
  <c r="P178" i="95"/>
  <c r="P177" i="95"/>
  <c r="P176" i="95"/>
  <c r="P175" i="95"/>
  <c r="P174" i="95"/>
  <c r="P173" i="95"/>
  <c r="P172" i="95"/>
  <c r="P171" i="95"/>
  <c r="P170" i="95"/>
  <c r="P169" i="95"/>
  <c r="P168" i="95"/>
  <c r="P167" i="95"/>
  <c r="P166" i="95"/>
  <c r="P165" i="95"/>
  <c r="P164" i="95"/>
  <c r="P163" i="95"/>
  <c r="P162" i="95"/>
  <c r="P161" i="95"/>
  <c r="P160" i="95"/>
  <c r="P159" i="95"/>
  <c r="P158" i="95"/>
  <c r="P157" i="95"/>
  <c r="P156" i="95"/>
  <c r="P155" i="95"/>
  <c r="P154" i="95"/>
  <c r="P153" i="95"/>
  <c r="P152" i="95"/>
  <c r="P151" i="95"/>
  <c r="P150" i="95"/>
  <c r="P149" i="95"/>
  <c r="P148" i="95"/>
  <c r="P147" i="95"/>
  <c r="P146" i="95"/>
  <c r="P145" i="95"/>
  <c r="P144" i="95"/>
  <c r="P143" i="95"/>
  <c r="P142" i="95"/>
  <c r="P141" i="95"/>
  <c r="P140" i="95"/>
  <c r="P139" i="95"/>
  <c r="P138" i="95"/>
  <c r="P137" i="95"/>
  <c r="P136" i="95"/>
  <c r="P135" i="95"/>
  <c r="P134" i="95"/>
  <c r="P133" i="95"/>
  <c r="P132" i="95"/>
  <c r="P131" i="95"/>
  <c r="P130" i="95"/>
  <c r="P129" i="95"/>
  <c r="P128" i="95"/>
  <c r="P127" i="95"/>
  <c r="P126" i="95"/>
  <c r="P125" i="95"/>
  <c r="P124" i="95"/>
  <c r="P123" i="95"/>
  <c r="P122" i="95"/>
  <c r="P121" i="95"/>
  <c r="P120" i="95"/>
  <c r="P119" i="95"/>
  <c r="P118" i="95"/>
  <c r="P117" i="95"/>
  <c r="P116" i="95"/>
  <c r="P115" i="95"/>
  <c r="P114" i="95"/>
  <c r="P113" i="95"/>
  <c r="P112" i="95"/>
  <c r="P111" i="95"/>
  <c r="P110" i="95"/>
  <c r="P109" i="95"/>
  <c r="P108" i="95"/>
  <c r="P107" i="95"/>
  <c r="P106" i="95"/>
  <c r="P105" i="95"/>
  <c r="P104" i="95"/>
  <c r="P103" i="95"/>
  <c r="P102" i="95"/>
  <c r="P101" i="95"/>
  <c r="P100" i="95"/>
  <c r="P99" i="95"/>
  <c r="P98" i="95"/>
  <c r="P97" i="95"/>
  <c r="P96" i="95"/>
  <c r="P95" i="95"/>
  <c r="P94" i="95"/>
  <c r="P93" i="95"/>
  <c r="P92" i="95"/>
  <c r="P91" i="95"/>
  <c r="P90" i="95"/>
  <c r="P89" i="95"/>
  <c r="P88" i="95"/>
  <c r="P87" i="95"/>
  <c r="P86" i="95"/>
  <c r="P85" i="95"/>
  <c r="P84" i="95"/>
  <c r="P83" i="95"/>
  <c r="P82" i="95"/>
  <c r="P81" i="95"/>
  <c r="P80" i="95"/>
  <c r="P79" i="95"/>
  <c r="P78" i="95"/>
  <c r="P77" i="95"/>
  <c r="P76" i="95"/>
  <c r="P75" i="95"/>
  <c r="P74" i="95"/>
  <c r="P73" i="95"/>
  <c r="P72" i="95"/>
  <c r="P71" i="95"/>
  <c r="P70" i="95"/>
  <c r="P69" i="95"/>
  <c r="P68" i="95"/>
  <c r="P67" i="95"/>
  <c r="P66" i="95"/>
  <c r="P65" i="95"/>
  <c r="P64" i="95"/>
  <c r="P63" i="95"/>
  <c r="P62" i="95"/>
  <c r="P61" i="95"/>
  <c r="P60" i="95"/>
  <c r="P59" i="95"/>
  <c r="P58" i="95"/>
  <c r="P57" i="95"/>
  <c r="P56" i="95"/>
  <c r="P55" i="95"/>
  <c r="P54" i="95"/>
  <c r="P53" i="95"/>
  <c r="P52" i="95"/>
  <c r="P51" i="95"/>
  <c r="P50" i="95"/>
  <c r="P49" i="95"/>
  <c r="P48" i="95"/>
  <c r="P47" i="95"/>
  <c r="P46" i="95"/>
  <c r="P45" i="95"/>
  <c r="P44" i="95"/>
  <c r="P43" i="95"/>
  <c r="P42" i="95"/>
  <c r="P41" i="95"/>
  <c r="P40" i="95"/>
  <c r="P39" i="95"/>
  <c r="P38" i="95"/>
  <c r="P37" i="95"/>
  <c r="P36" i="95"/>
  <c r="P35" i="95"/>
  <c r="P34" i="95"/>
  <c r="P33" i="95"/>
  <c r="P32" i="95"/>
  <c r="P31" i="95"/>
  <c r="P30" i="95"/>
  <c r="P29" i="95"/>
  <c r="P28" i="95"/>
  <c r="P27" i="95"/>
  <c r="P26" i="95"/>
  <c r="P25" i="95"/>
  <c r="P24" i="95"/>
  <c r="P23" i="95"/>
  <c r="P22" i="95"/>
  <c r="P21" i="95"/>
  <c r="P20" i="95"/>
  <c r="P19" i="95"/>
  <c r="P18" i="95"/>
  <c r="P17" i="95"/>
  <c r="P16" i="95"/>
  <c r="P15" i="95"/>
  <c r="P14" i="95"/>
  <c r="P13" i="95"/>
  <c r="P12" i="95"/>
  <c r="P11" i="95"/>
  <c r="P10" i="95"/>
  <c r="P9" i="95"/>
  <c r="P8" i="95"/>
  <c r="P7" i="95"/>
  <c r="P6" i="95"/>
  <c r="P5" i="95"/>
  <c r="P4" i="95"/>
  <c r="G59" i="2"/>
  <c r="J59" i="2" s="1"/>
  <c r="P3" i="102"/>
  <c r="P30" i="100"/>
  <c r="P29" i="100"/>
  <c r="P28" i="100"/>
  <c r="P27" i="100"/>
  <c r="P26" i="100"/>
  <c r="P25" i="100"/>
  <c r="P24" i="100"/>
  <c r="P23" i="100"/>
  <c r="P22" i="100"/>
  <c r="P21" i="100"/>
  <c r="P20" i="100"/>
  <c r="P19" i="100"/>
  <c r="P18" i="100"/>
  <c r="P17" i="100"/>
  <c r="P16" i="100"/>
  <c r="P15" i="100"/>
  <c r="P14" i="100"/>
  <c r="P13" i="100"/>
  <c r="P12" i="100"/>
  <c r="P11" i="100"/>
  <c r="P10" i="100"/>
  <c r="P9" i="100"/>
  <c r="P8" i="100"/>
  <c r="P7" i="100"/>
  <c r="P6" i="100"/>
  <c r="P5" i="100"/>
  <c r="P4" i="100"/>
  <c r="P3" i="100"/>
  <c r="G57" i="2"/>
  <c r="J57" i="2" s="1"/>
  <c r="P3" i="99"/>
  <c r="G56" i="2"/>
  <c r="J56" i="2" s="1"/>
  <c r="P3" i="98"/>
  <c r="G55" i="2"/>
  <c r="J55" i="2" s="1"/>
  <c r="P3" i="97"/>
  <c r="G54" i="2"/>
  <c r="J54" i="2" s="1"/>
  <c r="P3" i="96"/>
  <c r="G53" i="2"/>
  <c r="J53" i="2" s="1"/>
  <c r="P3" i="95"/>
  <c r="P46" i="94"/>
  <c r="P45" i="94"/>
  <c r="P44" i="94"/>
  <c r="P43" i="94"/>
  <c r="P42" i="94"/>
  <c r="P41" i="94"/>
  <c r="P40" i="94"/>
  <c r="P39" i="94"/>
  <c r="P38" i="94"/>
  <c r="P37" i="94"/>
  <c r="P36" i="94"/>
  <c r="P35" i="94"/>
  <c r="P34" i="94"/>
  <c r="P33" i="94"/>
  <c r="P32" i="94"/>
  <c r="P31" i="94"/>
  <c r="P30" i="94"/>
  <c r="P29" i="94"/>
  <c r="P28" i="94"/>
  <c r="P27" i="94"/>
  <c r="P26" i="94"/>
  <c r="P25" i="94"/>
  <c r="P24" i="94"/>
  <c r="P23" i="94"/>
  <c r="P22" i="94"/>
  <c r="P21" i="94"/>
  <c r="P20" i="94"/>
  <c r="P19" i="94"/>
  <c r="P18" i="94"/>
  <c r="P17" i="94"/>
  <c r="P16" i="94"/>
  <c r="P15" i="94"/>
  <c r="P14" i="94"/>
  <c r="P13" i="94"/>
  <c r="P12" i="94"/>
  <c r="P11" i="94"/>
  <c r="P10" i="94"/>
  <c r="P9" i="94"/>
  <c r="P8" i="94"/>
  <c r="P7" i="94"/>
  <c r="P6" i="94"/>
  <c r="P5" i="94"/>
  <c r="P4" i="94"/>
  <c r="P3" i="94"/>
  <c r="P59" i="88"/>
  <c r="P58" i="88"/>
  <c r="P57" i="88"/>
  <c r="P56" i="88"/>
  <c r="P55" i="88"/>
  <c r="P54" i="88"/>
  <c r="P53" i="88"/>
  <c r="P52" i="88"/>
  <c r="P51" i="88"/>
  <c r="P50" i="88"/>
  <c r="P49" i="88"/>
  <c r="P48" i="88"/>
  <c r="P47" i="88"/>
  <c r="P46" i="88"/>
  <c r="P45" i="88"/>
  <c r="P44" i="88"/>
  <c r="P43" i="88"/>
  <c r="P42" i="88"/>
  <c r="P41" i="88"/>
  <c r="P40" i="88"/>
  <c r="P39" i="88"/>
  <c r="P38" i="88"/>
  <c r="P37" i="88"/>
  <c r="P36" i="88"/>
  <c r="P35" i="88"/>
  <c r="P34" i="88"/>
  <c r="P33" i="88"/>
  <c r="P32" i="88"/>
  <c r="P31" i="88"/>
  <c r="P30" i="88"/>
  <c r="P29" i="88"/>
  <c r="P28" i="88"/>
  <c r="P27" i="88"/>
  <c r="P26" i="88"/>
  <c r="P25" i="88"/>
  <c r="P24" i="88"/>
  <c r="P23" i="88"/>
  <c r="P22" i="88"/>
  <c r="P21" i="88"/>
  <c r="P20" i="88"/>
  <c r="P19" i="88"/>
  <c r="P18" i="88"/>
  <c r="P17" i="88"/>
  <c r="P16" i="88"/>
  <c r="P15" i="88"/>
  <c r="P14" i="88"/>
  <c r="P13" i="88"/>
  <c r="P12" i="88"/>
  <c r="P11" i="88"/>
  <c r="P10" i="88"/>
  <c r="P9" i="88"/>
  <c r="P8" i="88"/>
  <c r="P7" i="88"/>
  <c r="P6" i="88"/>
  <c r="P5" i="88"/>
  <c r="P4" i="88"/>
  <c r="P253" i="87"/>
  <c r="P252" i="87"/>
  <c r="P251" i="87"/>
  <c r="P250" i="87"/>
  <c r="P249" i="87"/>
  <c r="P248" i="87"/>
  <c r="P247" i="87"/>
  <c r="P246" i="87"/>
  <c r="P245" i="87"/>
  <c r="P244" i="87"/>
  <c r="P243" i="87"/>
  <c r="P242" i="87"/>
  <c r="P241" i="87"/>
  <c r="P240" i="87"/>
  <c r="P239" i="87"/>
  <c r="P238" i="87"/>
  <c r="P237" i="87"/>
  <c r="P236" i="87"/>
  <c r="P235" i="87"/>
  <c r="P234" i="87"/>
  <c r="P233" i="87"/>
  <c r="P232" i="87"/>
  <c r="P231" i="87"/>
  <c r="P230" i="87"/>
  <c r="P229" i="87"/>
  <c r="P228" i="87"/>
  <c r="P227" i="87"/>
  <c r="P226" i="87"/>
  <c r="P225" i="87"/>
  <c r="P224" i="87"/>
  <c r="P223" i="87"/>
  <c r="P222" i="87"/>
  <c r="P221" i="87"/>
  <c r="P220" i="87"/>
  <c r="P219" i="87"/>
  <c r="P218" i="87"/>
  <c r="P217" i="87"/>
  <c r="P216" i="87"/>
  <c r="P215" i="87"/>
  <c r="P214" i="87"/>
  <c r="P213" i="87"/>
  <c r="P212" i="87"/>
  <c r="P211" i="87"/>
  <c r="P210" i="87"/>
  <c r="P209" i="87"/>
  <c r="P208" i="87"/>
  <c r="P207" i="87"/>
  <c r="P206" i="87"/>
  <c r="P205" i="87"/>
  <c r="P204" i="87"/>
  <c r="P203" i="87"/>
  <c r="P202" i="87"/>
  <c r="P201" i="87"/>
  <c r="P200" i="87"/>
  <c r="P199" i="87"/>
  <c r="P198" i="87"/>
  <c r="P197" i="87"/>
  <c r="P196" i="87"/>
  <c r="P195" i="87"/>
  <c r="P194" i="87"/>
  <c r="P193" i="87"/>
  <c r="P192" i="87"/>
  <c r="P191" i="87"/>
  <c r="P190" i="87"/>
  <c r="P189" i="87"/>
  <c r="P188" i="87"/>
  <c r="P187" i="87"/>
  <c r="P186" i="87"/>
  <c r="P185" i="87"/>
  <c r="P184" i="87"/>
  <c r="P183" i="87"/>
  <c r="P182" i="87"/>
  <c r="P181" i="87"/>
  <c r="P180" i="87"/>
  <c r="P179" i="87"/>
  <c r="P178" i="87"/>
  <c r="P177" i="87"/>
  <c r="P176" i="87"/>
  <c r="P175" i="87"/>
  <c r="P174" i="87"/>
  <c r="P173" i="87"/>
  <c r="P172" i="87"/>
  <c r="P171" i="87"/>
  <c r="P170" i="87"/>
  <c r="P169" i="87"/>
  <c r="P168" i="87"/>
  <c r="P167" i="87"/>
  <c r="P166" i="87"/>
  <c r="P165" i="87"/>
  <c r="P164" i="87"/>
  <c r="P163" i="87"/>
  <c r="P162" i="87"/>
  <c r="P161" i="87"/>
  <c r="P160" i="87"/>
  <c r="P159" i="87"/>
  <c r="P158" i="87"/>
  <c r="P157" i="87"/>
  <c r="P156" i="87"/>
  <c r="P155" i="87"/>
  <c r="P154" i="87"/>
  <c r="P153" i="87"/>
  <c r="P152" i="87"/>
  <c r="P151" i="87"/>
  <c r="P150" i="87"/>
  <c r="P149" i="87"/>
  <c r="P148" i="87"/>
  <c r="P147" i="87"/>
  <c r="P146" i="87"/>
  <c r="P145" i="87"/>
  <c r="P144" i="87"/>
  <c r="P143" i="87"/>
  <c r="P142" i="87"/>
  <c r="P141" i="87"/>
  <c r="P140" i="87"/>
  <c r="P139" i="87"/>
  <c r="P138" i="87"/>
  <c r="P137" i="87"/>
  <c r="P136" i="87"/>
  <c r="P135" i="87"/>
  <c r="P134" i="87"/>
  <c r="P133" i="87"/>
  <c r="P132" i="87"/>
  <c r="P131" i="87"/>
  <c r="P130" i="87"/>
  <c r="P129" i="87"/>
  <c r="P128" i="87"/>
  <c r="P127" i="87"/>
  <c r="P126" i="87"/>
  <c r="P125" i="87"/>
  <c r="P124" i="87"/>
  <c r="P123" i="87"/>
  <c r="P122" i="87"/>
  <c r="P121" i="87"/>
  <c r="P120" i="87"/>
  <c r="P119" i="87"/>
  <c r="P118" i="87"/>
  <c r="P117" i="87"/>
  <c r="P116" i="87"/>
  <c r="P115" i="87"/>
  <c r="P114" i="87"/>
  <c r="P113" i="87"/>
  <c r="P112" i="87"/>
  <c r="P111" i="87"/>
  <c r="P110" i="87"/>
  <c r="P109" i="87"/>
  <c r="P108" i="87"/>
  <c r="P107" i="87"/>
  <c r="P106" i="87"/>
  <c r="P105" i="87"/>
  <c r="P104" i="87"/>
  <c r="P103" i="87"/>
  <c r="P102" i="87"/>
  <c r="P101" i="87"/>
  <c r="P100" i="87"/>
  <c r="P99" i="87"/>
  <c r="P98" i="87"/>
  <c r="P97" i="87"/>
  <c r="P96" i="87"/>
  <c r="P95" i="87"/>
  <c r="P94" i="87"/>
  <c r="P93" i="87"/>
  <c r="P92" i="87"/>
  <c r="P91" i="87"/>
  <c r="P90" i="87"/>
  <c r="P89" i="87"/>
  <c r="P88" i="87"/>
  <c r="P87" i="87"/>
  <c r="P86" i="87"/>
  <c r="P85" i="87"/>
  <c r="P84" i="87"/>
  <c r="P83" i="87"/>
  <c r="P82" i="87"/>
  <c r="P81" i="87"/>
  <c r="P80" i="87"/>
  <c r="P79" i="87"/>
  <c r="P78" i="87"/>
  <c r="P77" i="87"/>
  <c r="P76" i="87"/>
  <c r="P75" i="87"/>
  <c r="P74" i="87"/>
  <c r="P73" i="87"/>
  <c r="P72" i="87"/>
  <c r="P71" i="87"/>
  <c r="P70" i="87"/>
  <c r="P69" i="87"/>
  <c r="P68" i="87"/>
  <c r="P67" i="87"/>
  <c r="P66" i="87"/>
  <c r="P65" i="87"/>
  <c r="P64" i="87"/>
  <c r="P63" i="87"/>
  <c r="P62" i="87"/>
  <c r="P61" i="87"/>
  <c r="P60" i="87"/>
  <c r="P59" i="87"/>
  <c r="P58" i="87"/>
  <c r="P57" i="87"/>
  <c r="P56" i="87"/>
  <c r="P55" i="87"/>
  <c r="P54" i="87"/>
  <c r="P53" i="87"/>
  <c r="P52" i="87"/>
  <c r="P51" i="87"/>
  <c r="P50" i="87"/>
  <c r="P49" i="87"/>
  <c r="P48" i="87"/>
  <c r="P47" i="87"/>
  <c r="P46" i="87"/>
  <c r="P45" i="87"/>
  <c r="P44" i="87"/>
  <c r="P43" i="87"/>
  <c r="P42" i="87"/>
  <c r="P41" i="87"/>
  <c r="P40" i="87"/>
  <c r="P39" i="87"/>
  <c r="P38" i="87"/>
  <c r="P37" i="87"/>
  <c r="P36" i="87"/>
  <c r="P35" i="87"/>
  <c r="P34" i="87"/>
  <c r="P33" i="87"/>
  <c r="P32" i="87"/>
  <c r="P31" i="87"/>
  <c r="P30" i="87"/>
  <c r="P29" i="87"/>
  <c r="P28" i="87"/>
  <c r="P27" i="87"/>
  <c r="P26" i="87"/>
  <c r="P25" i="87"/>
  <c r="P24" i="87"/>
  <c r="P23" i="87"/>
  <c r="P22" i="87"/>
  <c r="P21" i="87"/>
  <c r="P20" i="87"/>
  <c r="P19" i="87"/>
  <c r="P18" i="87"/>
  <c r="P17" i="87"/>
  <c r="P16" i="87"/>
  <c r="P15" i="87"/>
  <c r="P14" i="87"/>
  <c r="P13" i="87"/>
  <c r="P12" i="87"/>
  <c r="P11" i="87"/>
  <c r="P10" i="87"/>
  <c r="P9" i="87"/>
  <c r="P8" i="87"/>
  <c r="P7" i="87"/>
  <c r="P6" i="87"/>
  <c r="P5" i="87"/>
  <c r="P4" i="87"/>
  <c r="P62" i="86"/>
  <c r="P61" i="86"/>
  <c r="P60" i="86"/>
  <c r="P59" i="86"/>
  <c r="P58" i="86"/>
  <c r="P57" i="86"/>
  <c r="P56" i="86"/>
  <c r="P55" i="86"/>
  <c r="P54" i="86"/>
  <c r="P53" i="86"/>
  <c r="P52" i="86"/>
  <c r="P51" i="86"/>
  <c r="P50" i="86"/>
  <c r="P49" i="86"/>
  <c r="P48" i="86"/>
  <c r="P47" i="86"/>
  <c r="P46" i="86"/>
  <c r="P45" i="86"/>
  <c r="P44" i="86"/>
  <c r="P43" i="86"/>
  <c r="P42" i="86"/>
  <c r="P41" i="86"/>
  <c r="P40" i="86"/>
  <c r="P39" i="86"/>
  <c r="P38" i="86"/>
  <c r="P37" i="86"/>
  <c r="P36" i="86"/>
  <c r="P35" i="86"/>
  <c r="P34" i="86"/>
  <c r="P33" i="86"/>
  <c r="P32" i="86"/>
  <c r="P31" i="86"/>
  <c r="P30" i="86"/>
  <c r="P29" i="86"/>
  <c r="P28" i="86"/>
  <c r="P27" i="86"/>
  <c r="P26" i="86"/>
  <c r="P25" i="86"/>
  <c r="P24" i="86"/>
  <c r="P23" i="86"/>
  <c r="P22" i="86"/>
  <c r="P21" i="86"/>
  <c r="P20" i="86"/>
  <c r="P19" i="86"/>
  <c r="P18" i="86"/>
  <c r="P17" i="86"/>
  <c r="P16" i="86"/>
  <c r="P15" i="86"/>
  <c r="P14" i="86"/>
  <c r="P13" i="86"/>
  <c r="P12" i="86"/>
  <c r="P11" i="86"/>
  <c r="P10" i="86"/>
  <c r="P9" i="86"/>
  <c r="P8" i="86"/>
  <c r="P7" i="86"/>
  <c r="P6" i="86"/>
  <c r="P5" i="86"/>
  <c r="P4" i="86"/>
  <c r="P67" i="85"/>
  <c r="P66" i="85"/>
  <c r="P65" i="85"/>
  <c r="P64" i="85"/>
  <c r="P63" i="85"/>
  <c r="P62" i="85"/>
  <c r="P61" i="85"/>
  <c r="P60" i="85"/>
  <c r="P59" i="85"/>
  <c r="P58" i="85"/>
  <c r="P57" i="85"/>
  <c r="P56" i="85"/>
  <c r="P55" i="85"/>
  <c r="P54" i="85"/>
  <c r="P53" i="85"/>
  <c r="P52" i="85"/>
  <c r="P51" i="85"/>
  <c r="P50" i="85"/>
  <c r="P49" i="85"/>
  <c r="P48" i="85"/>
  <c r="P47" i="85"/>
  <c r="P46" i="85"/>
  <c r="P45" i="85"/>
  <c r="P44" i="85"/>
  <c r="P43" i="85"/>
  <c r="P42" i="85"/>
  <c r="P41" i="85"/>
  <c r="P40" i="85"/>
  <c r="P39" i="85"/>
  <c r="P38" i="85"/>
  <c r="P37" i="85"/>
  <c r="P36" i="85"/>
  <c r="P35" i="85"/>
  <c r="P34" i="85"/>
  <c r="P33" i="85"/>
  <c r="P32" i="85"/>
  <c r="P31" i="85"/>
  <c r="P30" i="85"/>
  <c r="P29" i="85"/>
  <c r="P28" i="85"/>
  <c r="P27" i="85"/>
  <c r="P26" i="85"/>
  <c r="P25" i="85"/>
  <c r="P24" i="85"/>
  <c r="P23" i="85"/>
  <c r="P22" i="85"/>
  <c r="P21" i="85"/>
  <c r="P20" i="85"/>
  <c r="P19" i="85"/>
  <c r="P18" i="85"/>
  <c r="P17" i="85"/>
  <c r="P16" i="85"/>
  <c r="P15" i="85"/>
  <c r="P14" i="85"/>
  <c r="P13" i="85"/>
  <c r="P12" i="85"/>
  <c r="P11" i="85"/>
  <c r="P10" i="85"/>
  <c r="P9" i="85"/>
  <c r="P8" i="85"/>
  <c r="P7" i="85"/>
  <c r="P6" i="85"/>
  <c r="P5" i="85"/>
  <c r="P4" i="85"/>
  <c r="P50" i="123" l="1"/>
  <c r="P52" i="123" s="1"/>
  <c r="P278" i="117"/>
  <c r="P279" i="117" s="1"/>
  <c r="P47" i="116"/>
  <c r="P49" i="116" s="1"/>
  <c r="P27" i="115"/>
  <c r="P29" i="115" s="1"/>
  <c r="P75" i="114"/>
  <c r="P77" i="114" s="1"/>
  <c r="P278" i="113"/>
  <c r="P279" i="113" s="1"/>
  <c r="P45" i="112"/>
  <c r="P47" i="112" s="1"/>
  <c r="P66" i="111"/>
  <c r="P67" i="111" s="1"/>
  <c r="P322" i="110"/>
  <c r="P324" i="110" s="1"/>
  <c r="P63" i="109"/>
  <c r="P65" i="109" s="1"/>
  <c r="P44" i="108"/>
  <c r="P46" i="108" s="1"/>
  <c r="P43" i="107"/>
  <c r="P44" i="107" s="1"/>
  <c r="P184" i="106"/>
  <c r="P186" i="106" s="1"/>
  <c r="P165" i="105"/>
  <c r="P166" i="105" s="1"/>
  <c r="P63" i="104"/>
  <c r="P65" i="104" s="1"/>
  <c r="P93" i="103"/>
  <c r="P94" i="103" s="1"/>
  <c r="P84" i="102"/>
  <c r="P86" i="102" s="1"/>
  <c r="P33" i="100"/>
  <c r="P35" i="100" s="1"/>
  <c r="P40" i="99"/>
  <c r="P42" i="99" s="1"/>
  <c r="P197" i="98"/>
  <c r="P198" i="98" s="1"/>
  <c r="P52" i="97"/>
  <c r="P54" i="97" s="1"/>
  <c r="P30" i="96"/>
  <c r="P31" i="96" s="1"/>
  <c r="P272" i="95"/>
  <c r="P274" i="95" s="1"/>
  <c r="P49" i="94"/>
  <c r="P51" i="94" s="1"/>
  <c r="P249" i="84"/>
  <c r="P248" i="84"/>
  <c r="P247" i="84"/>
  <c r="P246" i="84"/>
  <c r="P245" i="84"/>
  <c r="P244" i="84"/>
  <c r="P243" i="84"/>
  <c r="P242" i="84"/>
  <c r="P241" i="84"/>
  <c r="P240" i="84"/>
  <c r="P239" i="84"/>
  <c r="P238" i="84"/>
  <c r="P237" i="84"/>
  <c r="P236" i="84"/>
  <c r="P235" i="84"/>
  <c r="P234" i="84"/>
  <c r="P233" i="84"/>
  <c r="P232" i="84"/>
  <c r="P231" i="84"/>
  <c r="P230" i="84"/>
  <c r="P229" i="84"/>
  <c r="P228" i="84"/>
  <c r="P227" i="84"/>
  <c r="P226" i="84"/>
  <c r="P225" i="84"/>
  <c r="P224" i="84"/>
  <c r="P223" i="84"/>
  <c r="P222" i="84"/>
  <c r="P221" i="84"/>
  <c r="P220" i="84"/>
  <c r="P219" i="84"/>
  <c r="P218" i="84"/>
  <c r="P217" i="84"/>
  <c r="P216" i="84"/>
  <c r="P215" i="84"/>
  <c r="P214" i="84"/>
  <c r="P213" i="84"/>
  <c r="P212" i="84"/>
  <c r="P211" i="84"/>
  <c r="P210" i="84"/>
  <c r="P209" i="84"/>
  <c r="P208" i="84"/>
  <c r="P207" i="84"/>
  <c r="P206" i="84"/>
  <c r="P205" i="84"/>
  <c r="P204" i="84"/>
  <c r="P203" i="84"/>
  <c r="P202" i="84"/>
  <c r="P201" i="84"/>
  <c r="P200" i="84"/>
  <c r="P199" i="84"/>
  <c r="P198" i="84"/>
  <c r="P197" i="84"/>
  <c r="P196" i="84"/>
  <c r="P195" i="84"/>
  <c r="P194" i="84"/>
  <c r="P193" i="84"/>
  <c r="P192" i="84"/>
  <c r="P191" i="84"/>
  <c r="P190" i="84"/>
  <c r="P189" i="84"/>
  <c r="P188" i="84"/>
  <c r="P187" i="84"/>
  <c r="P186" i="84"/>
  <c r="P185" i="84"/>
  <c r="P184" i="84"/>
  <c r="P183" i="84"/>
  <c r="P182" i="84"/>
  <c r="P181" i="84"/>
  <c r="P180" i="84"/>
  <c r="P179" i="84"/>
  <c r="P178" i="84"/>
  <c r="P177" i="84"/>
  <c r="P176" i="84"/>
  <c r="P175" i="84"/>
  <c r="P174" i="84"/>
  <c r="P173" i="84"/>
  <c r="P172" i="84"/>
  <c r="P171" i="84"/>
  <c r="P170" i="84"/>
  <c r="P169" i="84"/>
  <c r="P168" i="84"/>
  <c r="P167" i="84"/>
  <c r="P166" i="84"/>
  <c r="P165" i="84"/>
  <c r="P164" i="84"/>
  <c r="P163" i="84"/>
  <c r="P162" i="84"/>
  <c r="P161" i="84"/>
  <c r="P160" i="84"/>
  <c r="P159" i="84"/>
  <c r="P158" i="84"/>
  <c r="P157" i="84"/>
  <c r="P156" i="84"/>
  <c r="P155" i="84"/>
  <c r="P154" i="84"/>
  <c r="P153" i="84"/>
  <c r="P152" i="84"/>
  <c r="P151" i="84"/>
  <c r="P150" i="84"/>
  <c r="P149" i="84"/>
  <c r="P148" i="84"/>
  <c r="P147" i="84"/>
  <c r="P146" i="84"/>
  <c r="P145" i="84"/>
  <c r="P144" i="84"/>
  <c r="P143" i="84"/>
  <c r="P142" i="84"/>
  <c r="P141" i="84"/>
  <c r="P140" i="84"/>
  <c r="P139" i="84"/>
  <c r="P138" i="84"/>
  <c r="P137" i="84"/>
  <c r="P136" i="84"/>
  <c r="P135" i="84"/>
  <c r="P134" i="84"/>
  <c r="P133" i="84"/>
  <c r="P132" i="84"/>
  <c r="P131" i="84"/>
  <c r="P130" i="84"/>
  <c r="P129" i="84"/>
  <c r="P128" i="84"/>
  <c r="P127" i="84"/>
  <c r="P126" i="84"/>
  <c r="P125" i="84"/>
  <c r="P124" i="84"/>
  <c r="P123" i="84"/>
  <c r="P122" i="84"/>
  <c r="P121" i="84"/>
  <c r="P120" i="84"/>
  <c r="P119" i="84"/>
  <c r="P118" i="84"/>
  <c r="P117" i="84"/>
  <c r="P116" i="84"/>
  <c r="P115" i="84"/>
  <c r="P114" i="84"/>
  <c r="P113" i="84"/>
  <c r="P112" i="84"/>
  <c r="P111" i="84"/>
  <c r="P110" i="84"/>
  <c r="P109" i="84"/>
  <c r="P108" i="84"/>
  <c r="P107" i="84"/>
  <c r="P106" i="84"/>
  <c r="P105" i="84"/>
  <c r="P104" i="84"/>
  <c r="P103" i="84"/>
  <c r="P102" i="84"/>
  <c r="P101" i="84"/>
  <c r="P100" i="84"/>
  <c r="P99" i="84"/>
  <c r="P98" i="84"/>
  <c r="P97" i="84"/>
  <c r="P96" i="84"/>
  <c r="P95" i="84"/>
  <c r="P94" i="84"/>
  <c r="P93" i="84"/>
  <c r="P92" i="84"/>
  <c r="P91" i="84"/>
  <c r="P90" i="84"/>
  <c r="P89" i="84"/>
  <c r="P88" i="84"/>
  <c r="P87" i="84"/>
  <c r="P86" i="84"/>
  <c r="P85" i="84"/>
  <c r="P84" i="84"/>
  <c r="P83" i="84"/>
  <c r="P82" i="84"/>
  <c r="P81" i="84"/>
  <c r="P80" i="84"/>
  <c r="P79" i="84"/>
  <c r="P78" i="84"/>
  <c r="P77" i="84"/>
  <c r="P76" i="84"/>
  <c r="P75" i="84"/>
  <c r="P74" i="84"/>
  <c r="P73" i="84"/>
  <c r="P72" i="84"/>
  <c r="P71" i="84"/>
  <c r="P70" i="84"/>
  <c r="P69" i="84"/>
  <c r="P68" i="84"/>
  <c r="P67" i="84"/>
  <c r="P66" i="84"/>
  <c r="P65" i="84"/>
  <c r="P64" i="84"/>
  <c r="P63" i="84"/>
  <c r="P62" i="84"/>
  <c r="P61" i="84"/>
  <c r="P60" i="84"/>
  <c r="P59" i="84"/>
  <c r="P58" i="84"/>
  <c r="P57" i="84"/>
  <c r="P56" i="84"/>
  <c r="P55" i="84"/>
  <c r="P54" i="84"/>
  <c r="P53" i="84"/>
  <c r="P52" i="84"/>
  <c r="P51" i="84"/>
  <c r="P50" i="84"/>
  <c r="P49" i="84"/>
  <c r="P48" i="84"/>
  <c r="P47" i="84"/>
  <c r="P46" i="84"/>
  <c r="P45" i="84"/>
  <c r="P44" i="84"/>
  <c r="P43" i="84"/>
  <c r="P42" i="84"/>
  <c r="P41" i="84"/>
  <c r="P40" i="84"/>
  <c r="P39" i="84"/>
  <c r="P38" i="84"/>
  <c r="P37" i="84"/>
  <c r="P36" i="84"/>
  <c r="P35" i="84"/>
  <c r="P34" i="84"/>
  <c r="P33" i="84"/>
  <c r="P32" i="84"/>
  <c r="P31" i="84"/>
  <c r="P30" i="84"/>
  <c r="P29" i="84"/>
  <c r="P28" i="84"/>
  <c r="P27" i="84"/>
  <c r="P26" i="84"/>
  <c r="P25" i="84"/>
  <c r="P24" i="84"/>
  <c r="P23" i="84"/>
  <c r="P22" i="84"/>
  <c r="P21" i="84"/>
  <c r="P20" i="84"/>
  <c r="P19" i="84"/>
  <c r="P18" i="84"/>
  <c r="P17" i="84"/>
  <c r="P16" i="84"/>
  <c r="P15" i="84"/>
  <c r="P14" i="84"/>
  <c r="P13" i="84"/>
  <c r="P12" i="84"/>
  <c r="P11" i="84"/>
  <c r="P10" i="84"/>
  <c r="P9" i="84"/>
  <c r="P8" i="84"/>
  <c r="P7" i="84"/>
  <c r="P6" i="84"/>
  <c r="P5" i="84"/>
  <c r="P4" i="84"/>
  <c r="P315" i="84"/>
  <c r="P314" i="84"/>
  <c r="P313" i="84"/>
  <c r="P312" i="84"/>
  <c r="P311" i="84"/>
  <c r="P310" i="84"/>
  <c r="P309" i="84"/>
  <c r="P308" i="84"/>
  <c r="P307" i="84"/>
  <c r="P306" i="84"/>
  <c r="P305" i="84"/>
  <c r="P304" i="84"/>
  <c r="P303" i="84"/>
  <c r="P302" i="84"/>
  <c r="P301" i="84"/>
  <c r="P300" i="84"/>
  <c r="P299" i="84"/>
  <c r="P298" i="84"/>
  <c r="P297" i="84"/>
  <c r="P296" i="84"/>
  <c r="P295" i="84"/>
  <c r="P294" i="84"/>
  <c r="P293" i="84"/>
  <c r="P292" i="84"/>
  <c r="P291" i="84"/>
  <c r="P290" i="84"/>
  <c r="P289" i="84"/>
  <c r="P288" i="84"/>
  <c r="P287" i="84"/>
  <c r="P286" i="84"/>
  <c r="P285" i="84"/>
  <c r="P284" i="84"/>
  <c r="P283" i="84"/>
  <c r="P282" i="84"/>
  <c r="P281" i="84"/>
  <c r="P280" i="84"/>
  <c r="P279" i="84"/>
  <c r="P278" i="84"/>
  <c r="P277" i="84"/>
  <c r="P276" i="84"/>
  <c r="P275" i="84"/>
  <c r="P274" i="84"/>
  <c r="P273" i="84"/>
  <c r="P272" i="84"/>
  <c r="P271" i="84"/>
  <c r="P270" i="84"/>
  <c r="P269" i="84"/>
  <c r="P268" i="84"/>
  <c r="P267" i="84"/>
  <c r="P266" i="84"/>
  <c r="P265" i="84"/>
  <c r="P264" i="84"/>
  <c r="P263" i="84"/>
  <c r="P262" i="84"/>
  <c r="P261" i="84"/>
  <c r="P260" i="84"/>
  <c r="P259" i="84"/>
  <c r="P258" i="84"/>
  <c r="P257" i="84"/>
  <c r="P256" i="84"/>
  <c r="P255" i="84"/>
  <c r="P254" i="84"/>
  <c r="P253" i="84"/>
  <c r="P252" i="84"/>
  <c r="P251" i="84"/>
  <c r="P250" i="84"/>
  <c r="P58" i="83"/>
  <c r="P57" i="83"/>
  <c r="P56" i="83"/>
  <c r="P55" i="83"/>
  <c r="P54" i="83"/>
  <c r="P53" i="83"/>
  <c r="P52" i="83"/>
  <c r="P51" i="83"/>
  <c r="P50" i="83"/>
  <c r="P49" i="83"/>
  <c r="P48" i="83"/>
  <c r="P47" i="83"/>
  <c r="P46" i="83"/>
  <c r="P45" i="83"/>
  <c r="P44" i="83"/>
  <c r="P43" i="83"/>
  <c r="P42" i="83"/>
  <c r="P41" i="83"/>
  <c r="P40" i="83"/>
  <c r="P39" i="83"/>
  <c r="P38" i="83"/>
  <c r="P37" i="83"/>
  <c r="P36" i="83"/>
  <c r="P35" i="83"/>
  <c r="P34" i="83"/>
  <c r="P33" i="83"/>
  <c r="P32" i="83"/>
  <c r="P31" i="83"/>
  <c r="P30" i="83"/>
  <c r="P29" i="83"/>
  <c r="P28" i="83"/>
  <c r="P27" i="83"/>
  <c r="P26" i="83"/>
  <c r="P25" i="83"/>
  <c r="P24" i="83"/>
  <c r="P23" i="83"/>
  <c r="P22" i="83"/>
  <c r="P21" i="83"/>
  <c r="P20" i="83"/>
  <c r="P19" i="83"/>
  <c r="P18" i="83"/>
  <c r="P17" i="83"/>
  <c r="P16" i="83"/>
  <c r="P15" i="83"/>
  <c r="P14" i="83"/>
  <c r="P13" i="83"/>
  <c r="P12" i="83"/>
  <c r="P11" i="83"/>
  <c r="P10" i="83"/>
  <c r="P9" i="83"/>
  <c r="P8" i="83"/>
  <c r="P7" i="83"/>
  <c r="P6" i="83"/>
  <c r="P5" i="83"/>
  <c r="P4" i="83"/>
  <c r="P88" i="82"/>
  <c r="P87" i="82"/>
  <c r="P86" i="82"/>
  <c r="P85" i="82"/>
  <c r="P84" i="82"/>
  <c r="P83" i="82"/>
  <c r="P82" i="82"/>
  <c r="P81" i="82"/>
  <c r="P80" i="82"/>
  <c r="P79" i="82"/>
  <c r="P78" i="82"/>
  <c r="P77" i="82"/>
  <c r="P76" i="82"/>
  <c r="P75" i="82"/>
  <c r="P74" i="82"/>
  <c r="P73" i="82"/>
  <c r="P72" i="82"/>
  <c r="P71" i="82"/>
  <c r="P70" i="82"/>
  <c r="P69" i="82"/>
  <c r="P68" i="82"/>
  <c r="P67" i="82"/>
  <c r="P66" i="82"/>
  <c r="P65" i="82"/>
  <c r="P64" i="82"/>
  <c r="P63" i="82"/>
  <c r="P62" i="82"/>
  <c r="P61" i="82"/>
  <c r="P60" i="82"/>
  <c r="P59" i="82"/>
  <c r="P58" i="82"/>
  <c r="P57" i="82"/>
  <c r="P56" i="82"/>
  <c r="P55" i="82"/>
  <c r="P54" i="82"/>
  <c r="P53" i="82"/>
  <c r="P52" i="82"/>
  <c r="P51" i="82"/>
  <c r="P50" i="82"/>
  <c r="P49" i="82"/>
  <c r="P48" i="82"/>
  <c r="P47" i="82"/>
  <c r="P46" i="82"/>
  <c r="P45" i="82"/>
  <c r="P44" i="82"/>
  <c r="P43" i="82"/>
  <c r="P42" i="82"/>
  <c r="P41" i="82"/>
  <c r="P40" i="82"/>
  <c r="P39" i="82"/>
  <c r="P38" i="82"/>
  <c r="P37" i="82"/>
  <c r="P36" i="82"/>
  <c r="P35" i="82"/>
  <c r="P34" i="82"/>
  <c r="P33" i="82"/>
  <c r="P32" i="82"/>
  <c r="P31" i="82"/>
  <c r="P30" i="82"/>
  <c r="P29" i="82"/>
  <c r="P28" i="82"/>
  <c r="P27" i="82"/>
  <c r="P26" i="82"/>
  <c r="P25" i="82"/>
  <c r="P24" i="82"/>
  <c r="P23" i="82"/>
  <c r="P22" i="82"/>
  <c r="P21" i="82"/>
  <c r="P20" i="82"/>
  <c r="P19" i="82"/>
  <c r="P18" i="82"/>
  <c r="P17" i="82"/>
  <c r="P16" i="82"/>
  <c r="P15" i="82"/>
  <c r="P14" i="82"/>
  <c r="P13" i="82"/>
  <c r="P12" i="82"/>
  <c r="P11" i="82"/>
  <c r="P10" i="82"/>
  <c r="P9" i="82"/>
  <c r="P8" i="82"/>
  <c r="P7" i="82"/>
  <c r="P6" i="82"/>
  <c r="P5" i="82"/>
  <c r="P4" i="82"/>
  <c r="P238" i="81"/>
  <c r="P237" i="81"/>
  <c r="P236" i="81"/>
  <c r="P235" i="81"/>
  <c r="P234" i="81"/>
  <c r="P233" i="81"/>
  <c r="P232" i="81"/>
  <c r="P231" i="81"/>
  <c r="P230" i="81"/>
  <c r="P229" i="81"/>
  <c r="P228" i="81"/>
  <c r="P227" i="81"/>
  <c r="P226" i="81"/>
  <c r="P225" i="81"/>
  <c r="P224" i="81"/>
  <c r="P223" i="81"/>
  <c r="P222" i="81"/>
  <c r="P221" i="81"/>
  <c r="P220" i="81"/>
  <c r="P219" i="81"/>
  <c r="P218" i="81"/>
  <c r="P217" i="81"/>
  <c r="P216" i="81"/>
  <c r="P215" i="81"/>
  <c r="P214" i="81"/>
  <c r="P213" i="81"/>
  <c r="P212" i="81"/>
  <c r="P211" i="81"/>
  <c r="P210" i="81"/>
  <c r="P209" i="81"/>
  <c r="P208" i="81"/>
  <c r="P207" i="81"/>
  <c r="P206" i="81"/>
  <c r="P205" i="81"/>
  <c r="P204" i="81"/>
  <c r="P203" i="81"/>
  <c r="P202" i="81"/>
  <c r="P201" i="81"/>
  <c r="P200" i="81"/>
  <c r="P199" i="81"/>
  <c r="P198" i="81"/>
  <c r="P197" i="81"/>
  <c r="P196" i="81"/>
  <c r="P195" i="81"/>
  <c r="P194" i="81"/>
  <c r="P193" i="81"/>
  <c r="P192" i="81"/>
  <c r="P191" i="81"/>
  <c r="P190" i="81"/>
  <c r="P189" i="81"/>
  <c r="P188" i="81"/>
  <c r="P187" i="81"/>
  <c r="P186" i="81"/>
  <c r="P185" i="81"/>
  <c r="P184" i="81"/>
  <c r="P183" i="81"/>
  <c r="P182" i="81"/>
  <c r="P181" i="81"/>
  <c r="P180" i="81"/>
  <c r="P179" i="81"/>
  <c r="P178" i="81"/>
  <c r="P177" i="81"/>
  <c r="P176" i="81"/>
  <c r="P175" i="81"/>
  <c r="P174" i="81"/>
  <c r="P173" i="81"/>
  <c r="P172" i="81"/>
  <c r="P171" i="81"/>
  <c r="P170" i="81"/>
  <c r="P169" i="81"/>
  <c r="P168" i="81"/>
  <c r="P167" i="81"/>
  <c r="P166" i="81"/>
  <c r="P165" i="81"/>
  <c r="P164" i="81"/>
  <c r="P163" i="81"/>
  <c r="P162" i="81"/>
  <c r="P161" i="81"/>
  <c r="P160" i="81"/>
  <c r="P159" i="81"/>
  <c r="P158" i="81"/>
  <c r="P157" i="81"/>
  <c r="P156" i="81"/>
  <c r="P155" i="81"/>
  <c r="P154" i="81"/>
  <c r="P153" i="81"/>
  <c r="P152" i="81"/>
  <c r="P151" i="81"/>
  <c r="P150" i="81"/>
  <c r="P149" i="81"/>
  <c r="P148" i="81"/>
  <c r="P147" i="81"/>
  <c r="P146" i="81"/>
  <c r="P145" i="81"/>
  <c r="P144" i="81"/>
  <c r="P143" i="81"/>
  <c r="P142" i="81"/>
  <c r="P141" i="81"/>
  <c r="P140" i="81"/>
  <c r="P139" i="81"/>
  <c r="P138" i="81"/>
  <c r="P137" i="81"/>
  <c r="P136" i="81"/>
  <c r="P135" i="81"/>
  <c r="P134" i="81"/>
  <c r="P133" i="81"/>
  <c r="P132" i="81"/>
  <c r="P131" i="81"/>
  <c r="P130" i="81"/>
  <c r="P129" i="81"/>
  <c r="P128" i="81"/>
  <c r="P127" i="81"/>
  <c r="P126" i="81"/>
  <c r="P125" i="81"/>
  <c r="P124" i="81"/>
  <c r="P123" i="81"/>
  <c r="P122" i="81"/>
  <c r="P121" i="81"/>
  <c r="P120" i="81"/>
  <c r="P119" i="81"/>
  <c r="P118" i="81"/>
  <c r="P117" i="81"/>
  <c r="P116" i="81"/>
  <c r="P115" i="81"/>
  <c r="P114" i="81"/>
  <c r="P113" i="81"/>
  <c r="P112" i="81"/>
  <c r="P111" i="81"/>
  <c r="P110" i="81"/>
  <c r="P109" i="81"/>
  <c r="P108" i="81"/>
  <c r="P107" i="81"/>
  <c r="P106" i="81"/>
  <c r="P105" i="81"/>
  <c r="P104" i="81"/>
  <c r="P103" i="81"/>
  <c r="P102" i="81"/>
  <c r="P101" i="81"/>
  <c r="P100" i="81"/>
  <c r="P99" i="81"/>
  <c r="P98" i="81"/>
  <c r="P97" i="81"/>
  <c r="P96" i="81"/>
  <c r="P95" i="81"/>
  <c r="P94" i="81"/>
  <c r="P93" i="81"/>
  <c r="P92" i="81"/>
  <c r="P91" i="81"/>
  <c r="P90" i="81"/>
  <c r="P89" i="81"/>
  <c r="P88" i="81"/>
  <c r="P87" i="81"/>
  <c r="P86" i="81"/>
  <c r="P85" i="81"/>
  <c r="P84" i="81"/>
  <c r="P83" i="81"/>
  <c r="P82" i="81"/>
  <c r="P81" i="81"/>
  <c r="P80" i="81"/>
  <c r="P79" i="81"/>
  <c r="P78" i="81"/>
  <c r="P77" i="81"/>
  <c r="P76" i="81"/>
  <c r="P75" i="81"/>
  <c r="P74" i="81"/>
  <c r="P73" i="81"/>
  <c r="P72" i="81"/>
  <c r="P71" i="81"/>
  <c r="P70" i="81"/>
  <c r="P69" i="81"/>
  <c r="P68" i="81"/>
  <c r="P67" i="81"/>
  <c r="P66" i="81"/>
  <c r="P65" i="81"/>
  <c r="P64" i="81"/>
  <c r="P63" i="81"/>
  <c r="P62" i="81"/>
  <c r="P61" i="81"/>
  <c r="P60" i="81"/>
  <c r="P59" i="81"/>
  <c r="P58" i="81"/>
  <c r="P57" i="81"/>
  <c r="P56" i="81"/>
  <c r="P55" i="81"/>
  <c r="P54" i="81"/>
  <c r="P53" i="81"/>
  <c r="P52" i="81"/>
  <c r="P51" i="81"/>
  <c r="P50" i="81"/>
  <c r="P49" i="81"/>
  <c r="P48" i="81"/>
  <c r="P47" i="81"/>
  <c r="P46" i="81"/>
  <c r="P45" i="81"/>
  <c r="P44" i="81"/>
  <c r="P43" i="81"/>
  <c r="P42" i="81"/>
  <c r="P41" i="81"/>
  <c r="P40" i="81"/>
  <c r="P39" i="81"/>
  <c r="P38" i="81"/>
  <c r="P37" i="81"/>
  <c r="P36" i="81"/>
  <c r="P35" i="81"/>
  <c r="P34" i="81"/>
  <c r="P33" i="81"/>
  <c r="P32" i="81"/>
  <c r="P31" i="81"/>
  <c r="P30" i="81"/>
  <c r="P29" i="81"/>
  <c r="P28" i="81"/>
  <c r="P27" i="81"/>
  <c r="P26" i="81"/>
  <c r="P25" i="81"/>
  <c r="P24" i="81"/>
  <c r="P23" i="81"/>
  <c r="P22" i="81"/>
  <c r="P21" i="81"/>
  <c r="P20" i="81"/>
  <c r="P19" i="81"/>
  <c r="P18" i="81"/>
  <c r="P17" i="81"/>
  <c r="P16" i="81"/>
  <c r="P15" i="81"/>
  <c r="P14" i="81"/>
  <c r="P13" i="81"/>
  <c r="P12" i="81"/>
  <c r="P11" i="81"/>
  <c r="P10" i="81"/>
  <c r="P9" i="81"/>
  <c r="P8" i="81"/>
  <c r="P7" i="81"/>
  <c r="P6" i="81"/>
  <c r="P5" i="81"/>
  <c r="P4" i="81"/>
  <c r="P334" i="81"/>
  <c r="P333" i="81"/>
  <c r="P332" i="81"/>
  <c r="P331" i="81"/>
  <c r="P330" i="81"/>
  <c r="P329" i="81"/>
  <c r="P328" i="81"/>
  <c r="P327" i="81"/>
  <c r="P326" i="81"/>
  <c r="P325" i="81"/>
  <c r="P324" i="81"/>
  <c r="P323" i="81"/>
  <c r="P322" i="81"/>
  <c r="P321" i="81"/>
  <c r="P320" i="81"/>
  <c r="P319" i="81"/>
  <c r="P318" i="81"/>
  <c r="P317" i="81"/>
  <c r="P316" i="81"/>
  <c r="P315" i="81"/>
  <c r="P314" i="81"/>
  <c r="P313" i="81"/>
  <c r="P312" i="81"/>
  <c r="P311" i="81"/>
  <c r="P310" i="81"/>
  <c r="P309" i="81"/>
  <c r="P308" i="81"/>
  <c r="P307" i="81"/>
  <c r="P306" i="81"/>
  <c r="P305" i="81"/>
  <c r="P304" i="81"/>
  <c r="P303" i="81"/>
  <c r="P302" i="81"/>
  <c r="P301" i="81"/>
  <c r="P300" i="81"/>
  <c r="P299" i="81"/>
  <c r="P298" i="81"/>
  <c r="P297" i="81"/>
  <c r="P296" i="81"/>
  <c r="P295" i="81"/>
  <c r="P294" i="81"/>
  <c r="P293" i="81"/>
  <c r="P292" i="81"/>
  <c r="P291" i="81"/>
  <c r="P290" i="81"/>
  <c r="P289" i="81"/>
  <c r="P288" i="81"/>
  <c r="P287" i="81"/>
  <c r="P286" i="81"/>
  <c r="P285" i="81"/>
  <c r="P284" i="81"/>
  <c r="P283" i="81"/>
  <c r="P282" i="81"/>
  <c r="P281" i="81"/>
  <c r="P280" i="81"/>
  <c r="P279" i="81"/>
  <c r="P278" i="81"/>
  <c r="P277" i="81"/>
  <c r="P276" i="81"/>
  <c r="P275" i="81"/>
  <c r="P274" i="81"/>
  <c r="P273" i="81"/>
  <c r="P272" i="81"/>
  <c r="P271" i="81"/>
  <c r="P270" i="81"/>
  <c r="P269" i="81"/>
  <c r="P268" i="81"/>
  <c r="P267" i="81"/>
  <c r="P266" i="81"/>
  <c r="P265" i="81"/>
  <c r="P264" i="81"/>
  <c r="P263" i="81"/>
  <c r="P262" i="81"/>
  <c r="P261" i="81"/>
  <c r="P260" i="81"/>
  <c r="P259" i="81"/>
  <c r="P258" i="81"/>
  <c r="P257" i="81"/>
  <c r="P256" i="81"/>
  <c r="P255" i="81"/>
  <c r="P254" i="81"/>
  <c r="P253" i="81"/>
  <c r="P252" i="81"/>
  <c r="P251" i="81"/>
  <c r="P250" i="81"/>
  <c r="P249" i="81"/>
  <c r="P248" i="81"/>
  <c r="P247" i="81"/>
  <c r="P246" i="81"/>
  <c r="P245" i="81"/>
  <c r="P244" i="81"/>
  <c r="P243" i="81"/>
  <c r="P242" i="81"/>
  <c r="P241" i="81"/>
  <c r="P240" i="81"/>
  <c r="P239" i="81"/>
  <c r="P100" i="80"/>
  <c r="P99" i="80"/>
  <c r="P98" i="80"/>
  <c r="P97" i="80"/>
  <c r="P96" i="80"/>
  <c r="P95" i="80"/>
  <c r="P94" i="80"/>
  <c r="P93" i="80"/>
  <c r="P92" i="80"/>
  <c r="P91" i="80"/>
  <c r="P90" i="80"/>
  <c r="P89" i="80"/>
  <c r="P88" i="80"/>
  <c r="P87" i="80"/>
  <c r="P86" i="80"/>
  <c r="P85" i="80"/>
  <c r="P84" i="80"/>
  <c r="P83" i="80"/>
  <c r="P82" i="80"/>
  <c r="P81" i="80"/>
  <c r="P80" i="80"/>
  <c r="P79" i="80"/>
  <c r="P78" i="80"/>
  <c r="P77" i="80"/>
  <c r="P76" i="80"/>
  <c r="P75" i="80"/>
  <c r="P74" i="80"/>
  <c r="P73" i="80"/>
  <c r="P72" i="80"/>
  <c r="P71" i="80"/>
  <c r="P70" i="80"/>
  <c r="P69" i="80"/>
  <c r="P68" i="80"/>
  <c r="P67" i="80"/>
  <c r="P66" i="80"/>
  <c r="P65" i="80"/>
  <c r="P64" i="80"/>
  <c r="P63" i="80"/>
  <c r="P62" i="80"/>
  <c r="P61" i="80"/>
  <c r="P60" i="80"/>
  <c r="P59" i="80"/>
  <c r="P58" i="80"/>
  <c r="P57" i="80"/>
  <c r="P56" i="80"/>
  <c r="P55" i="80"/>
  <c r="P54" i="80"/>
  <c r="P53" i="80"/>
  <c r="P52" i="80"/>
  <c r="P51" i="80"/>
  <c r="P50" i="80"/>
  <c r="P49" i="80"/>
  <c r="P48" i="80"/>
  <c r="P47" i="80"/>
  <c r="P46" i="80"/>
  <c r="P45" i="80"/>
  <c r="P44" i="80"/>
  <c r="P43" i="80"/>
  <c r="P42" i="80"/>
  <c r="P41" i="80"/>
  <c r="P40" i="80"/>
  <c r="P39" i="80"/>
  <c r="P38" i="80"/>
  <c r="P37" i="80"/>
  <c r="P36" i="80"/>
  <c r="P35" i="80"/>
  <c r="P34" i="80"/>
  <c r="P33" i="80"/>
  <c r="P32" i="80"/>
  <c r="P31" i="80"/>
  <c r="P30" i="80"/>
  <c r="P29" i="80"/>
  <c r="P28" i="80"/>
  <c r="P27" i="80"/>
  <c r="P26" i="80"/>
  <c r="P25" i="80"/>
  <c r="P24" i="80"/>
  <c r="P23" i="80"/>
  <c r="P22" i="80"/>
  <c r="P21" i="80"/>
  <c r="P20" i="80"/>
  <c r="P19" i="80"/>
  <c r="P18" i="80"/>
  <c r="P17" i="80"/>
  <c r="P16" i="80"/>
  <c r="P15" i="80"/>
  <c r="P14" i="80"/>
  <c r="P13" i="80"/>
  <c r="P12" i="80"/>
  <c r="P11" i="80"/>
  <c r="P10" i="80"/>
  <c r="P9" i="80"/>
  <c r="P8" i="80"/>
  <c r="P7" i="80"/>
  <c r="P6" i="80"/>
  <c r="P5" i="80"/>
  <c r="P4" i="80"/>
  <c r="P72" i="79"/>
  <c r="P71" i="79"/>
  <c r="P70" i="79"/>
  <c r="P69" i="79"/>
  <c r="P68" i="79"/>
  <c r="P67" i="79"/>
  <c r="P66" i="79"/>
  <c r="P65" i="79"/>
  <c r="P64" i="79"/>
  <c r="P63" i="79"/>
  <c r="P62" i="79"/>
  <c r="P61" i="79"/>
  <c r="P60" i="79"/>
  <c r="P59" i="79"/>
  <c r="P58" i="79"/>
  <c r="P57" i="79"/>
  <c r="P56" i="79"/>
  <c r="P55" i="79"/>
  <c r="P54" i="79"/>
  <c r="P53" i="79"/>
  <c r="P52" i="79"/>
  <c r="P51" i="79"/>
  <c r="P50" i="79"/>
  <c r="P49" i="79"/>
  <c r="P48" i="79"/>
  <c r="P47" i="79"/>
  <c r="P46" i="79"/>
  <c r="P45" i="79"/>
  <c r="P44" i="79"/>
  <c r="P43" i="79"/>
  <c r="P42" i="79"/>
  <c r="P41" i="79"/>
  <c r="P40" i="79"/>
  <c r="P39" i="79"/>
  <c r="P38" i="79"/>
  <c r="P37" i="79"/>
  <c r="P36" i="79"/>
  <c r="P35" i="79"/>
  <c r="P34" i="79"/>
  <c r="P33" i="79"/>
  <c r="P32" i="79"/>
  <c r="P31" i="79"/>
  <c r="P30" i="79"/>
  <c r="P29" i="79"/>
  <c r="P28" i="79"/>
  <c r="P27" i="79"/>
  <c r="P26" i="79"/>
  <c r="P25" i="79"/>
  <c r="P24" i="79"/>
  <c r="P23" i="79"/>
  <c r="P22" i="79"/>
  <c r="P21" i="79"/>
  <c r="P20" i="79"/>
  <c r="P19" i="79"/>
  <c r="P18" i="79"/>
  <c r="P17" i="79"/>
  <c r="P16" i="79"/>
  <c r="P15" i="79"/>
  <c r="P14" i="79"/>
  <c r="P13" i="79"/>
  <c r="P12" i="79"/>
  <c r="P11" i="79"/>
  <c r="P10" i="79"/>
  <c r="P9" i="79"/>
  <c r="P8" i="79"/>
  <c r="P7" i="79"/>
  <c r="P6" i="79"/>
  <c r="P5" i="79"/>
  <c r="P4" i="79"/>
  <c r="P237" i="78"/>
  <c r="P236" i="78"/>
  <c r="P235" i="78"/>
  <c r="P234" i="78"/>
  <c r="P233" i="78"/>
  <c r="P232" i="78"/>
  <c r="P231" i="78"/>
  <c r="P230" i="78"/>
  <c r="P229" i="78"/>
  <c r="P228" i="78"/>
  <c r="P227" i="78"/>
  <c r="P226" i="78"/>
  <c r="P225" i="78"/>
  <c r="P224" i="78"/>
  <c r="P223" i="78"/>
  <c r="P222" i="78"/>
  <c r="P221" i="78"/>
  <c r="P220" i="78"/>
  <c r="P219" i="78"/>
  <c r="P218" i="78"/>
  <c r="P217" i="78"/>
  <c r="P216" i="78"/>
  <c r="P215" i="78"/>
  <c r="P214" i="78"/>
  <c r="P213" i="78"/>
  <c r="P212" i="78"/>
  <c r="P211" i="78"/>
  <c r="P210" i="78"/>
  <c r="P209" i="78"/>
  <c r="P208" i="78"/>
  <c r="P207" i="78"/>
  <c r="P206" i="78"/>
  <c r="P205" i="78"/>
  <c r="P204" i="78"/>
  <c r="P203" i="78"/>
  <c r="P202" i="78"/>
  <c r="P201" i="78"/>
  <c r="P200" i="78"/>
  <c r="P199" i="78"/>
  <c r="P198" i="78"/>
  <c r="P197" i="78"/>
  <c r="P196" i="78"/>
  <c r="P195" i="78"/>
  <c r="P194" i="78"/>
  <c r="P193" i="78"/>
  <c r="P192" i="78"/>
  <c r="P191" i="78"/>
  <c r="P190" i="78"/>
  <c r="P189" i="78"/>
  <c r="P188" i="78"/>
  <c r="P187" i="78"/>
  <c r="P186" i="78"/>
  <c r="P185" i="78"/>
  <c r="P184" i="78"/>
  <c r="P183" i="78"/>
  <c r="P182" i="78"/>
  <c r="P181" i="78"/>
  <c r="P180" i="78"/>
  <c r="P179" i="78"/>
  <c r="P178" i="78"/>
  <c r="P177" i="78"/>
  <c r="P176" i="78"/>
  <c r="P175" i="78"/>
  <c r="P174" i="78"/>
  <c r="P173" i="78"/>
  <c r="P172" i="78"/>
  <c r="P171" i="78"/>
  <c r="P170" i="78"/>
  <c r="P169" i="78"/>
  <c r="P168" i="78"/>
  <c r="P167" i="78"/>
  <c r="P166" i="78"/>
  <c r="P165" i="78"/>
  <c r="P164" i="78"/>
  <c r="P163" i="78"/>
  <c r="P162" i="78"/>
  <c r="P161" i="78"/>
  <c r="P160" i="78"/>
  <c r="P159" i="78"/>
  <c r="P158" i="78"/>
  <c r="P157" i="78"/>
  <c r="P156" i="78"/>
  <c r="P155" i="78"/>
  <c r="P154" i="78"/>
  <c r="P153" i="78"/>
  <c r="P152" i="78"/>
  <c r="P151" i="78"/>
  <c r="P150" i="78"/>
  <c r="P149" i="78"/>
  <c r="P148" i="78"/>
  <c r="P147" i="78"/>
  <c r="P146" i="78"/>
  <c r="P145" i="78"/>
  <c r="P144" i="78"/>
  <c r="P143" i="78"/>
  <c r="P142" i="78"/>
  <c r="P141" i="78"/>
  <c r="P140" i="78"/>
  <c r="P139" i="78"/>
  <c r="P138" i="78"/>
  <c r="P137" i="78"/>
  <c r="P136" i="78"/>
  <c r="P135" i="78"/>
  <c r="P134" i="78"/>
  <c r="P133" i="78"/>
  <c r="P132" i="78"/>
  <c r="P131" i="78"/>
  <c r="P130" i="78"/>
  <c r="P129" i="78"/>
  <c r="P128" i="78"/>
  <c r="P127" i="78"/>
  <c r="P126" i="78"/>
  <c r="P125" i="78"/>
  <c r="P124" i="78"/>
  <c r="P123" i="78"/>
  <c r="P122" i="78"/>
  <c r="P121" i="78"/>
  <c r="P120" i="78"/>
  <c r="P119" i="78"/>
  <c r="P118" i="78"/>
  <c r="P117" i="78"/>
  <c r="P116" i="78"/>
  <c r="P115" i="78"/>
  <c r="P114" i="78"/>
  <c r="P113" i="78"/>
  <c r="P112" i="78"/>
  <c r="P111" i="78"/>
  <c r="P110" i="78"/>
  <c r="P109" i="78"/>
  <c r="P108" i="78"/>
  <c r="P107" i="78"/>
  <c r="P106" i="78"/>
  <c r="P105" i="78"/>
  <c r="P104" i="78"/>
  <c r="P103" i="78"/>
  <c r="P102" i="78"/>
  <c r="P101" i="78"/>
  <c r="P100" i="78"/>
  <c r="P99" i="78"/>
  <c r="P98" i="78"/>
  <c r="P97" i="78"/>
  <c r="P96" i="78"/>
  <c r="P95" i="78"/>
  <c r="P94" i="78"/>
  <c r="P93" i="78"/>
  <c r="P92" i="78"/>
  <c r="P91" i="78"/>
  <c r="P90" i="78"/>
  <c r="P89" i="78"/>
  <c r="P88" i="78"/>
  <c r="P87" i="78"/>
  <c r="P86" i="78"/>
  <c r="P85" i="78"/>
  <c r="P84" i="78"/>
  <c r="P83" i="78"/>
  <c r="P82" i="78"/>
  <c r="P81" i="78"/>
  <c r="P80" i="78"/>
  <c r="P79" i="78"/>
  <c r="P78" i="78"/>
  <c r="P77" i="78"/>
  <c r="P76" i="78"/>
  <c r="P75" i="78"/>
  <c r="P74" i="78"/>
  <c r="P73" i="78"/>
  <c r="P72" i="78"/>
  <c r="P71" i="78"/>
  <c r="P70" i="78"/>
  <c r="P69" i="78"/>
  <c r="P68" i="78"/>
  <c r="P67" i="78"/>
  <c r="P66" i="78"/>
  <c r="P65" i="78"/>
  <c r="P64" i="78"/>
  <c r="P63" i="78"/>
  <c r="P62" i="78"/>
  <c r="P61" i="78"/>
  <c r="P60" i="78"/>
  <c r="P59" i="78"/>
  <c r="P58" i="78"/>
  <c r="P57" i="78"/>
  <c r="P56" i="78"/>
  <c r="P55" i="78"/>
  <c r="P54" i="78"/>
  <c r="P53" i="78"/>
  <c r="P52" i="78"/>
  <c r="P51" i="78"/>
  <c r="P50" i="78"/>
  <c r="P49" i="78"/>
  <c r="P48" i="78"/>
  <c r="P47" i="78"/>
  <c r="P46" i="78"/>
  <c r="P45" i="78"/>
  <c r="P44" i="78"/>
  <c r="P43" i="78"/>
  <c r="P42" i="78"/>
  <c r="P41" i="78"/>
  <c r="P40" i="78"/>
  <c r="P39" i="78"/>
  <c r="P38" i="78"/>
  <c r="P37" i="78"/>
  <c r="P36" i="78"/>
  <c r="P35" i="78"/>
  <c r="P34" i="78"/>
  <c r="P33" i="78"/>
  <c r="P32" i="78"/>
  <c r="P31" i="78"/>
  <c r="P30" i="78"/>
  <c r="P29" i="78"/>
  <c r="P28" i="78"/>
  <c r="P27" i="78"/>
  <c r="P26" i="78"/>
  <c r="P25" i="78"/>
  <c r="P24" i="78"/>
  <c r="P23" i="78"/>
  <c r="P22" i="78"/>
  <c r="P21" i="78"/>
  <c r="P20" i="78"/>
  <c r="P19" i="78"/>
  <c r="P18" i="78"/>
  <c r="P17" i="78"/>
  <c r="P16" i="78"/>
  <c r="P15" i="78"/>
  <c r="P14" i="78"/>
  <c r="P13" i="78"/>
  <c r="P12" i="78"/>
  <c r="P11" i="78"/>
  <c r="P10" i="78"/>
  <c r="P9" i="78"/>
  <c r="P8" i="78"/>
  <c r="P7" i="78"/>
  <c r="P6" i="78"/>
  <c r="P5" i="78"/>
  <c r="P4" i="78"/>
  <c r="P286" i="78"/>
  <c r="P285" i="78"/>
  <c r="P284" i="78"/>
  <c r="P283" i="78"/>
  <c r="P282" i="78"/>
  <c r="P281" i="78"/>
  <c r="P280" i="78"/>
  <c r="P279" i="78"/>
  <c r="P278" i="78"/>
  <c r="P277" i="78"/>
  <c r="P276" i="78"/>
  <c r="P275" i="78"/>
  <c r="P274" i="78"/>
  <c r="P273" i="78"/>
  <c r="P272" i="78"/>
  <c r="P271" i="78"/>
  <c r="P270" i="78"/>
  <c r="P269" i="78"/>
  <c r="P268" i="78"/>
  <c r="P267" i="78"/>
  <c r="P266" i="78"/>
  <c r="P265" i="78"/>
  <c r="P264" i="78"/>
  <c r="P263" i="78"/>
  <c r="P262" i="78"/>
  <c r="P261" i="78"/>
  <c r="P260" i="78"/>
  <c r="P259" i="78"/>
  <c r="P258" i="78"/>
  <c r="P257" i="78"/>
  <c r="P256" i="78"/>
  <c r="P255" i="78"/>
  <c r="P254" i="78"/>
  <c r="P253" i="78"/>
  <c r="P252" i="78"/>
  <c r="P251" i="78"/>
  <c r="P250" i="78"/>
  <c r="P249" i="78"/>
  <c r="P248" i="78"/>
  <c r="P247" i="78"/>
  <c r="P246" i="78"/>
  <c r="P245" i="78"/>
  <c r="P244" i="78"/>
  <c r="P243" i="78"/>
  <c r="P242" i="78"/>
  <c r="P241" i="78"/>
  <c r="P240" i="78"/>
  <c r="P239" i="78"/>
  <c r="P238" i="78"/>
  <c r="P84" i="75"/>
  <c r="P83" i="75"/>
  <c r="P82" i="75"/>
  <c r="P81" i="75"/>
  <c r="P80" i="75"/>
  <c r="P79" i="75"/>
  <c r="P78" i="75"/>
  <c r="P77" i="75"/>
  <c r="P76" i="75"/>
  <c r="P75" i="75"/>
  <c r="P74" i="75"/>
  <c r="P73" i="75"/>
  <c r="P72" i="75"/>
  <c r="P71" i="75"/>
  <c r="P70" i="75"/>
  <c r="P69" i="75"/>
  <c r="P68" i="75"/>
  <c r="P67" i="75"/>
  <c r="P66" i="75"/>
  <c r="P65" i="75"/>
  <c r="P64" i="75"/>
  <c r="P63" i="75"/>
  <c r="P62" i="75"/>
  <c r="P61" i="75"/>
  <c r="P60" i="75"/>
  <c r="P59" i="75"/>
  <c r="P58" i="75"/>
  <c r="P57" i="75"/>
  <c r="P56" i="75"/>
  <c r="P55" i="75"/>
  <c r="P54" i="75"/>
  <c r="P53" i="75"/>
  <c r="P52" i="75"/>
  <c r="P51" i="75"/>
  <c r="P50" i="75"/>
  <c r="P49" i="75"/>
  <c r="P48" i="75"/>
  <c r="P47" i="75"/>
  <c r="P46" i="75"/>
  <c r="P45" i="75"/>
  <c r="P44" i="75"/>
  <c r="P43" i="75"/>
  <c r="P42" i="75"/>
  <c r="P41" i="75"/>
  <c r="P40" i="75"/>
  <c r="P39" i="75"/>
  <c r="P38" i="75"/>
  <c r="P37" i="75"/>
  <c r="P36" i="75"/>
  <c r="P35" i="75"/>
  <c r="P34" i="75"/>
  <c r="P33" i="75"/>
  <c r="P32" i="75"/>
  <c r="P31" i="75"/>
  <c r="P30" i="75"/>
  <c r="P29" i="75"/>
  <c r="P28" i="75"/>
  <c r="P27" i="75"/>
  <c r="P26" i="75"/>
  <c r="P25" i="75"/>
  <c r="P24" i="75"/>
  <c r="P23" i="75"/>
  <c r="P22" i="75"/>
  <c r="P21" i="75"/>
  <c r="P20" i="75"/>
  <c r="P19" i="75"/>
  <c r="P18" i="75"/>
  <c r="P17" i="75"/>
  <c r="P16" i="75"/>
  <c r="P15" i="75"/>
  <c r="P14" i="75"/>
  <c r="P13" i="75"/>
  <c r="P12" i="75"/>
  <c r="P11" i="75"/>
  <c r="P10" i="75"/>
  <c r="P9" i="75"/>
  <c r="P8" i="75"/>
  <c r="P7" i="75"/>
  <c r="P6" i="75"/>
  <c r="P5" i="75"/>
  <c r="P4" i="75"/>
  <c r="P56" i="73"/>
  <c r="P55" i="73"/>
  <c r="P54" i="73"/>
  <c r="P53" i="73"/>
  <c r="P52" i="73"/>
  <c r="P51" i="73"/>
  <c r="P50" i="73"/>
  <c r="P49" i="73"/>
  <c r="P48" i="73"/>
  <c r="P47" i="73"/>
  <c r="P46" i="73"/>
  <c r="P45" i="73"/>
  <c r="P44" i="73"/>
  <c r="P43" i="73"/>
  <c r="P42" i="73"/>
  <c r="P41" i="73"/>
  <c r="P40" i="73"/>
  <c r="P39" i="73"/>
  <c r="P38" i="73"/>
  <c r="P37" i="73"/>
  <c r="P36" i="73"/>
  <c r="P35" i="73"/>
  <c r="P34" i="73"/>
  <c r="P33" i="73"/>
  <c r="P32" i="73"/>
  <c r="P31" i="73"/>
  <c r="P30" i="73"/>
  <c r="P29" i="73"/>
  <c r="P28" i="73"/>
  <c r="P27" i="73"/>
  <c r="P26" i="73"/>
  <c r="P25" i="73"/>
  <c r="P24" i="73"/>
  <c r="P23" i="73"/>
  <c r="P22" i="73"/>
  <c r="P21" i="73"/>
  <c r="P20" i="73"/>
  <c r="P19" i="73"/>
  <c r="P18" i="73"/>
  <c r="P17" i="73"/>
  <c r="P16" i="73"/>
  <c r="P15" i="73"/>
  <c r="P14" i="73"/>
  <c r="P13" i="73"/>
  <c r="P12" i="73"/>
  <c r="P11" i="73"/>
  <c r="P10" i="73"/>
  <c r="P9" i="73"/>
  <c r="P8" i="73"/>
  <c r="P7" i="73"/>
  <c r="P6" i="73"/>
  <c r="P5" i="73"/>
  <c r="P4" i="73"/>
  <c r="P122" i="72"/>
  <c r="P121" i="72"/>
  <c r="P120" i="72"/>
  <c r="P119" i="72"/>
  <c r="P118" i="72"/>
  <c r="P117" i="72"/>
  <c r="P116" i="72"/>
  <c r="P115" i="72"/>
  <c r="P114" i="72"/>
  <c r="P113" i="72"/>
  <c r="P112" i="72"/>
  <c r="P111" i="72"/>
  <c r="P110" i="72"/>
  <c r="P109" i="72"/>
  <c r="P108" i="72"/>
  <c r="P107" i="72"/>
  <c r="P106" i="72"/>
  <c r="P105" i="72"/>
  <c r="P104" i="72"/>
  <c r="P103" i="72"/>
  <c r="P102" i="72"/>
  <c r="P101" i="72"/>
  <c r="P100" i="72"/>
  <c r="P99" i="72"/>
  <c r="P98" i="72"/>
  <c r="P97" i="72"/>
  <c r="P96" i="72"/>
  <c r="P95" i="72"/>
  <c r="P94" i="72"/>
  <c r="P93" i="72"/>
  <c r="P92" i="72"/>
  <c r="P91" i="72"/>
  <c r="P90" i="72"/>
  <c r="P89" i="72"/>
  <c r="P88" i="72"/>
  <c r="P87" i="72"/>
  <c r="P86" i="72"/>
  <c r="P85" i="72"/>
  <c r="P84" i="72"/>
  <c r="P83" i="72"/>
  <c r="P82" i="72"/>
  <c r="P81" i="72"/>
  <c r="P80" i="72"/>
  <c r="P79" i="72"/>
  <c r="P78" i="72"/>
  <c r="P77" i="72"/>
  <c r="P76" i="72"/>
  <c r="P75" i="72"/>
  <c r="P74" i="72"/>
  <c r="P73" i="72"/>
  <c r="P72" i="72"/>
  <c r="P71" i="72"/>
  <c r="P70" i="72"/>
  <c r="P69" i="72"/>
  <c r="P68" i="72"/>
  <c r="P67" i="72"/>
  <c r="P66" i="72"/>
  <c r="P65" i="72"/>
  <c r="P64" i="72"/>
  <c r="P63" i="72"/>
  <c r="P62" i="72"/>
  <c r="P61" i="72"/>
  <c r="P60" i="72"/>
  <c r="P59" i="72"/>
  <c r="P58" i="72"/>
  <c r="P57" i="72"/>
  <c r="P56" i="72"/>
  <c r="P55" i="72"/>
  <c r="P54" i="72"/>
  <c r="P53" i="72"/>
  <c r="P52" i="72"/>
  <c r="P51" i="72"/>
  <c r="P50" i="72"/>
  <c r="P49" i="72"/>
  <c r="P48" i="72"/>
  <c r="P47" i="72"/>
  <c r="P46" i="72"/>
  <c r="P45" i="72"/>
  <c r="P44" i="72"/>
  <c r="P43" i="72"/>
  <c r="P42" i="72"/>
  <c r="P41" i="72"/>
  <c r="P40" i="72"/>
  <c r="P39" i="72"/>
  <c r="P38" i="72"/>
  <c r="P37" i="72"/>
  <c r="P36" i="72"/>
  <c r="P35" i="72"/>
  <c r="P34" i="72"/>
  <c r="P33" i="72"/>
  <c r="P32" i="72"/>
  <c r="P31" i="72"/>
  <c r="P30" i="72"/>
  <c r="P29" i="72"/>
  <c r="P28" i="72"/>
  <c r="P27" i="72"/>
  <c r="P26" i="72"/>
  <c r="P25" i="72"/>
  <c r="P24" i="72"/>
  <c r="P23" i="72"/>
  <c r="P22" i="72"/>
  <c r="P21" i="72"/>
  <c r="P20" i="72"/>
  <c r="P19" i="72"/>
  <c r="P18" i="72"/>
  <c r="P17" i="72"/>
  <c r="P16" i="72"/>
  <c r="P15" i="72"/>
  <c r="P14" i="72"/>
  <c r="P13" i="72"/>
  <c r="P12" i="72"/>
  <c r="P11" i="72"/>
  <c r="P10" i="72"/>
  <c r="P9" i="72"/>
  <c r="P8" i="72"/>
  <c r="P7" i="72"/>
  <c r="P6" i="72"/>
  <c r="P5" i="72"/>
  <c r="P4" i="72"/>
  <c r="P135" i="69"/>
  <c r="P134" i="69"/>
  <c r="P133" i="69"/>
  <c r="P132" i="69"/>
  <c r="P131" i="69"/>
  <c r="P130" i="69"/>
  <c r="P129" i="69"/>
  <c r="P128" i="69"/>
  <c r="P127" i="69"/>
  <c r="P126" i="69"/>
  <c r="P125" i="69"/>
  <c r="P124" i="69"/>
  <c r="P123" i="69"/>
  <c r="P122" i="69"/>
  <c r="P121" i="69"/>
  <c r="P120" i="69"/>
  <c r="P119" i="69"/>
  <c r="P118" i="69"/>
  <c r="P117" i="69"/>
  <c r="P116" i="69"/>
  <c r="P115" i="69"/>
  <c r="P114" i="69"/>
  <c r="P113" i="69"/>
  <c r="P112" i="69"/>
  <c r="P111" i="69"/>
  <c r="P110" i="69"/>
  <c r="P109" i="69"/>
  <c r="P108" i="69"/>
  <c r="P107" i="69"/>
  <c r="P106" i="69"/>
  <c r="P105" i="69"/>
  <c r="P104" i="69"/>
  <c r="P103" i="69"/>
  <c r="P102" i="69"/>
  <c r="P101" i="69"/>
  <c r="P100" i="69"/>
  <c r="P99" i="69"/>
  <c r="P98" i="69"/>
  <c r="P97" i="69"/>
  <c r="P96" i="69"/>
  <c r="P95" i="69"/>
  <c r="P94" i="69"/>
  <c r="P93" i="69"/>
  <c r="P92" i="69"/>
  <c r="P91" i="69"/>
  <c r="P90" i="69"/>
  <c r="P89" i="69"/>
  <c r="P88" i="69"/>
  <c r="P87" i="69"/>
  <c r="P86" i="69"/>
  <c r="P85" i="69"/>
  <c r="P84" i="69"/>
  <c r="P83" i="69"/>
  <c r="P82" i="69"/>
  <c r="P81" i="69"/>
  <c r="P80" i="69"/>
  <c r="P79" i="69"/>
  <c r="P78" i="69"/>
  <c r="P77" i="69"/>
  <c r="P76" i="69"/>
  <c r="P75" i="69"/>
  <c r="P74" i="69"/>
  <c r="P73" i="69"/>
  <c r="P72" i="69"/>
  <c r="P71" i="69"/>
  <c r="P70" i="69"/>
  <c r="P69" i="69"/>
  <c r="P68" i="69"/>
  <c r="P67" i="69"/>
  <c r="P66" i="69"/>
  <c r="P65" i="69"/>
  <c r="P64" i="69"/>
  <c r="P63" i="69"/>
  <c r="P62" i="69"/>
  <c r="P61" i="69"/>
  <c r="P60" i="69"/>
  <c r="P59" i="69"/>
  <c r="P58" i="69"/>
  <c r="P57" i="69"/>
  <c r="P56" i="69"/>
  <c r="P55" i="69"/>
  <c r="P54" i="69"/>
  <c r="P53" i="69"/>
  <c r="P52" i="69"/>
  <c r="P51" i="69"/>
  <c r="P50" i="69"/>
  <c r="P49" i="69"/>
  <c r="P48" i="69"/>
  <c r="P47" i="69"/>
  <c r="P46" i="69"/>
  <c r="P45" i="69"/>
  <c r="P44" i="69"/>
  <c r="P43" i="69"/>
  <c r="P42" i="69"/>
  <c r="P41" i="69"/>
  <c r="P40" i="69"/>
  <c r="P39" i="69"/>
  <c r="P38" i="69"/>
  <c r="P37" i="69"/>
  <c r="P36" i="69"/>
  <c r="P35" i="69"/>
  <c r="P34" i="69"/>
  <c r="P33" i="69"/>
  <c r="P32" i="69"/>
  <c r="P31" i="69"/>
  <c r="P30" i="69"/>
  <c r="P29" i="69"/>
  <c r="P28" i="69"/>
  <c r="P27" i="69"/>
  <c r="P26" i="69"/>
  <c r="P25" i="69"/>
  <c r="P24" i="69"/>
  <c r="P23" i="69"/>
  <c r="P22" i="69"/>
  <c r="P21" i="69"/>
  <c r="P20" i="69"/>
  <c r="P19" i="69"/>
  <c r="P18" i="69"/>
  <c r="P17" i="69"/>
  <c r="P16" i="69"/>
  <c r="P15" i="69"/>
  <c r="P14" i="69"/>
  <c r="P13" i="69"/>
  <c r="P12" i="69"/>
  <c r="P11" i="69"/>
  <c r="P10" i="69"/>
  <c r="P9" i="69"/>
  <c r="P8" i="69"/>
  <c r="P7" i="69"/>
  <c r="P6" i="69"/>
  <c r="P5" i="69"/>
  <c r="P4" i="69"/>
  <c r="P269" i="69"/>
  <c r="P268" i="69"/>
  <c r="P267" i="69"/>
  <c r="P266" i="69"/>
  <c r="P265" i="69"/>
  <c r="P264" i="69"/>
  <c r="P263" i="69"/>
  <c r="P262" i="69"/>
  <c r="P261" i="69"/>
  <c r="P260" i="69"/>
  <c r="P259" i="69"/>
  <c r="P258" i="69"/>
  <c r="P257" i="69"/>
  <c r="P256" i="69"/>
  <c r="P255" i="69"/>
  <c r="P254" i="69"/>
  <c r="P253" i="69"/>
  <c r="P252" i="69"/>
  <c r="P251" i="69"/>
  <c r="P250" i="69"/>
  <c r="P249" i="69"/>
  <c r="P248" i="69"/>
  <c r="P247" i="69"/>
  <c r="P246" i="69"/>
  <c r="P245" i="69"/>
  <c r="P244" i="69"/>
  <c r="P243" i="69"/>
  <c r="P242" i="69"/>
  <c r="P241" i="69"/>
  <c r="P240" i="69"/>
  <c r="P239" i="69"/>
  <c r="P238" i="69"/>
  <c r="P237" i="69"/>
  <c r="P236" i="69"/>
  <c r="P235" i="69"/>
  <c r="P234" i="69"/>
  <c r="P233" i="69"/>
  <c r="P232" i="69"/>
  <c r="P231" i="69"/>
  <c r="P230" i="69"/>
  <c r="P229" i="69"/>
  <c r="P228" i="69"/>
  <c r="P227" i="69"/>
  <c r="P226" i="69"/>
  <c r="P225" i="69"/>
  <c r="P224" i="69"/>
  <c r="P223" i="69"/>
  <c r="P222" i="69"/>
  <c r="P221" i="69"/>
  <c r="P220" i="69"/>
  <c r="P219" i="69"/>
  <c r="P218" i="69"/>
  <c r="P217" i="69"/>
  <c r="P216" i="69"/>
  <c r="P215" i="69"/>
  <c r="P214" i="69"/>
  <c r="P213" i="69"/>
  <c r="P212" i="69"/>
  <c r="P211" i="69"/>
  <c r="P210" i="69"/>
  <c r="P209" i="69"/>
  <c r="P208" i="69"/>
  <c r="P207" i="69"/>
  <c r="P206" i="69"/>
  <c r="P205" i="69"/>
  <c r="P204" i="69"/>
  <c r="P203" i="69"/>
  <c r="P202" i="69"/>
  <c r="P201" i="69"/>
  <c r="P200" i="69"/>
  <c r="P199" i="69"/>
  <c r="P198" i="69"/>
  <c r="P197" i="69"/>
  <c r="P196" i="69"/>
  <c r="P195" i="69"/>
  <c r="P194" i="69"/>
  <c r="P193" i="69"/>
  <c r="P192" i="69"/>
  <c r="P191" i="69"/>
  <c r="P190" i="69"/>
  <c r="P189" i="69"/>
  <c r="P188" i="69"/>
  <c r="P187" i="69"/>
  <c r="P186" i="69"/>
  <c r="P185" i="69"/>
  <c r="P184" i="69"/>
  <c r="P183" i="69"/>
  <c r="P182" i="69"/>
  <c r="P181" i="69"/>
  <c r="P180" i="69"/>
  <c r="P179" i="69"/>
  <c r="P178" i="69"/>
  <c r="P177" i="69"/>
  <c r="P176" i="69"/>
  <c r="P175" i="69"/>
  <c r="P174" i="69"/>
  <c r="P173" i="69"/>
  <c r="P172" i="69"/>
  <c r="P171" i="69"/>
  <c r="P170" i="69"/>
  <c r="P169" i="69"/>
  <c r="P168" i="69"/>
  <c r="P167" i="69"/>
  <c r="P166" i="69"/>
  <c r="P165" i="69"/>
  <c r="P164" i="69"/>
  <c r="P163" i="69"/>
  <c r="P162" i="69"/>
  <c r="P161" i="69"/>
  <c r="P160" i="69"/>
  <c r="P159" i="69"/>
  <c r="P158" i="69"/>
  <c r="P157" i="69"/>
  <c r="P156" i="69"/>
  <c r="P155" i="69"/>
  <c r="P154" i="69"/>
  <c r="P153" i="69"/>
  <c r="P152" i="69"/>
  <c r="P151" i="69"/>
  <c r="P150" i="69"/>
  <c r="P149" i="69"/>
  <c r="P148" i="69"/>
  <c r="P147" i="69"/>
  <c r="P146" i="69"/>
  <c r="P145" i="69"/>
  <c r="P144" i="69"/>
  <c r="P143" i="69"/>
  <c r="P142" i="69"/>
  <c r="P141" i="69"/>
  <c r="P140" i="69"/>
  <c r="P139" i="69"/>
  <c r="P138" i="69"/>
  <c r="P137" i="69"/>
  <c r="P136" i="69"/>
  <c r="P59" i="68"/>
  <c r="P58" i="68"/>
  <c r="P57" i="68"/>
  <c r="P56" i="68"/>
  <c r="P55" i="68"/>
  <c r="P54" i="68"/>
  <c r="P53" i="68"/>
  <c r="P52" i="68"/>
  <c r="P51" i="68"/>
  <c r="P50" i="68"/>
  <c r="P49" i="68"/>
  <c r="P48" i="68"/>
  <c r="P47" i="68"/>
  <c r="P46" i="68"/>
  <c r="P45" i="68"/>
  <c r="P44" i="68"/>
  <c r="P43" i="68"/>
  <c r="P42" i="68"/>
  <c r="P41" i="68"/>
  <c r="P40" i="68"/>
  <c r="P39" i="68"/>
  <c r="P38" i="68"/>
  <c r="P37" i="68"/>
  <c r="P36" i="68"/>
  <c r="P35" i="68"/>
  <c r="P34" i="68"/>
  <c r="P33" i="68"/>
  <c r="P32" i="68"/>
  <c r="P31" i="68"/>
  <c r="P30" i="68"/>
  <c r="P29" i="68"/>
  <c r="P28" i="68"/>
  <c r="P27" i="68"/>
  <c r="P26" i="68"/>
  <c r="P25" i="68"/>
  <c r="P24" i="68"/>
  <c r="P23" i="68"/>
  <c r="P22" i="68"/>
  <c r="P21" i="68"/>
  <c r="P20" i="68"/>
  <c r="P19" i="68"/>
  <c r="P18" i="68"/>
  <c r="P17" i="68"/>
  <c r="P16" i="68"/>
  <c r="P15" i="68"/>
  <c r="P14" i="68"/>
  <c r="P13" i="68"/>
  <c r="P12" i="68"/>
  <c r="P11" i="68"/>
  <c r="P10" i="68"/>
  <c r="P9" i="68"/>
  <c r="P8" i="68"/>
  <c r="P7" i="68"/>
  <c r="P6" i="68"/>
  <c r="P5" i="68"/>
  <c r="P4" i="68"/>
  <c r="P65" i="67"/>
  <c r="P64" i="67"/>
  <c r="P63" i="67"/>
  <c r="P62" i="67"/>
  <c r="P61" i="67"/>
  <c r="P60" i="67"/>
  <c r="P59" i="67"/>
  <c r="P58" i="67"/>
  <c r="P57" i="67"/>
  <c r="P56" i="67"/>
  <c r="P55" i="67"/>
  <c r="P54" i="67"/>
  <c r="P53" i="67"/>
  <c r="P52" i="67"/>
  <c r="P51" i="67"/>
  <c r="P50" i="67"/>
  <c r="P49" i="67"/>
  <c r="P48" i="67"/>
  <c r="P47" i="67"/>
  <c r="P46" i="67"/>
  <c r="P45" i="67"/>
  <c r="P44" i="67"/>
  <c r="P43" i="67"/>
  <c r="P42" i="67"/>
  <c r="P41" i="67"/>
  <c r="P40" i="67"/>
  <c r="P39" i="67"/>
  <c r="P38" i="67"/>
  <c r="P37" i="67"/>
  <c r="P36" i="67"/>
  <c r="P35" i="67"/>
  <c r="P34" i="67"/>
  <c r="P33" i="67"/>
  <c r="P32" i="67"/>
  <c r="P31" i="67"/>
  <c r="P30" i="67"/>
  <c r="P29" i="67"/>
  <c r="P28" i="67"/>
  <c r="P27" i="67"/>
  <c r="P26" i="67"/>
  <c r="P25" i="67"/>
  <c r="P24" i="67"/>
  <c r="P23" i="67"/>
  <c r="P22" i="67"/>
  <c r="P21" i="67"/>
  <c r="P20" i="67"/>
  <c r="P19" i="67"/>
  <c r="P18" i="67"/>
  <c r="P17" i="67"/>
  <c r="P16" i="67"/>
  <c r="P15" i="67"/>
  <c r="P14" i="67"/>
  <c r="P13" i="67"/>
  <c r="P12" i="67"/>
  <c r="P11" i="67"/>
  <c r="P10" i="67"/>
  <c r="P9" i="67"/>
  <c r="P8" i="67"/>
  <c r="P7" i="67"/>
  <c r="P6" i="67"/>
  <c r="P5" i="67"/>
  <c r="P4" i="67"/>
  <c r="P242" i="65"/>
  <c r="P241" i="65"/>
  <c r="P240" i="65"/>
  <c r="P239" i="65"/>
  <c r="P238" i="65"/>
  <c r="P237" i="65"/>
  <c r="P236" i="65"/>
  <c r="P235" i="65"/>
  <c r="P234" i="65"/>
  <c r="P233" i="65"/>
  <c r="P232" i="65"/>
  <c r="P231" i="65"/>
  <c r="P230" i="65"/>
  <c r="P229" i="65"/>
  <c r="P228" i="65"/>
  <c r="P227" i="65"/>
  <c r="P226" i="65"/>
  <c r="P225" i="65"/>
  <c r="P224" i="65"/>
  <c r="P223" i="65"/>
  <c r="P222" i="65"/>
  <c r="P221" i="65"/>
  <c r="P220" i="65"/>
  <c r="P219" i="65"/>
  <c r="P218" i="65"/>
  <c r="P217" i="65"/>
  <c r="P216" i="65"/>
  <c r="P215" i="65"/>
  <c r="P214" i="65"/>
  <c r="P213" i="65"/>
  <c r="P212" i="65"/>
  <c r="P211" i="65"/>
  <c r="P210" i="65"/>
  <c r="P209" i="65"/>
  <c r="P208" i="65"/>
  <c r="P207" i="65"/>
  <c r="P206" i="65"/>
  <c r="P205" i="65"/>
  <c r="P204" i="65"/>
  <c r="P203" i="65"/>
  <c r="P202" i="65"/>
  <c r="P201" i="65"/>
  <c r="P200" i="65"/>
  <c r="P199" i="65"/>
  <c r="P198" i="65"/>
  <c r="P197" i="65"/>
  <c r="P196" i="65"/>
  <c r="P195" i="65"/>
  <c r="P194" i="65"/>
  <c r="P193" i="65"/>
  <c r="P192" i="65"/>
  <c r="P191" i="65"/>
  <c r="P190" i="65"/>
  <c r="P189" i="65"/>
  <c r="P188" i="65"/>
  <c r="P187" i="65"/>
  <c r="P186" i="65"/>
  <c r="P185" i="65"/>
  <c r="P184" i="65"/>
  <c r="P183" i="65"/>
  <c r="P182" i="65"/>
  <c r="P181" i="65"/>
  <c r="P180" i="65"/>
  <c r="P179" i="65"/>
  <c r="P178" i="65"/>
  <c r="P177" i="65"/>
  <c r="P176" i="65"/>
  <c r="P175" i="65"/>
  <c r="P174" i="65"/>
  <c r="P173" i="65"/>
  <c r="P172" i="65"/>
  <c r="P171" i="65"/>
  <c r="P170" i="65"/>
  <c r="P169" i="65"/>
  <c r="P168" i="65"/>
  <c r="P167" i="65"/>
  <c r="P166" i="65"/>
  <c r="P165" i="65"/>
  <c r="P164" i="65"/>
  <c r="P163" i="65"/>
  <c r="P162" i="65"/>
  <c r="P161" i="65"/>
  <c r="P160" i="65"/>
  <c r="P159" i="65"/>
  <c r="P158" i="65"/>
  <c r="P157" i="65"/>
  <c r="P156" i="65"/>
  <c r="P155" i="65"/>
  <c r="P154" i="65"/>
  <c r="P153" i="65"/>
  <c r="P152" i="65"/>
  <c r="P151" i="65"/>
  <c r="P150" i="65"/>
  <c r="P149" i="65"/>
  <c r="P148" i="65"/>
  <c r="P147" i="65"/>
  <c r="P146" i="65"/>
  <c r="P145" i="65"/>
  <c r="P144" i="65"/>
  <c r="P143" i="65"/>
  <c r="P142" i="65"/>
  <c r="P141" i="65"/>
  <c r="P140" i="65"/>
  <c r="P139" i="65"/>
  <c r="P138" i="65"/>
  <c r="P137" i="65"/>
  <c r="P136" i="65"/>
  <c r="P135" i="65"/>
  <c r="P134" i="65"/>
  <c r="P133" i="65"/>
  <c r="P132" i="65"/>
  <c r="P131" i="65"/>
  <c r="P130" i="65"/>
  <c r="P129" i="65"/>
  <c r="P128" i="65"/>
  <c r="P127" i="65"/>
  <c r="P126" i="65"/>
  <c r="P125" i="65"/>
  <c r="P124" i="65"/>
  <c r="P123" i="65"/>
  <c r="P122" i="65"/>
  <c r="P121" i="65"/>
  <c r="P120" i="65"/>
  <c r="P119" i="65"/>
  <c r="P118" i="65"/>
  <c r="P117" i="65"/>
  <c r="P116" i="65"/>
  <c r="P115" i="65"/>
  <c r="P114" i="65"/>
  <c r="P113" i="65"/>
  <c r="P112" i="65"/>
  <c r="P111" i="65"/>
  <c r="P110" i="65"/>
  <c r="P109" i="65"/>
  <c r="P108" i="65"/>
  <c r="P107" i="65"/>
  <c r="P106" i="65"/>
  <c r="P105" i="65"/>
  <c r="P104" i="65"/>
  <c r="P103" i="65"/>
  <c r="P102" i="65"/>
  <c r="P101" i="65"/>
  <c r="P100" i="65"/>
  <c r="P99" i="65"/>
  <c r="P98" i="65"/>
  <c r="P97" i="65"/>
  <c r="P96" i="65"/>
  <c r="P95" i="65"/>
  <c r="P94" i="65"/>
  <c r="P93" i="65"/>
  <c r="P92" i="65"/>
  <c r="P91" i="65"/>
  <c r="P90" i="65"/>
  <c r="P89" i="65"/>
  <c r="P88" i="65"/>
  <c r="P87" i="65"/>
  <c r="P86" i="65"/>
  <c r="P85" i="65"/>
  <c r="P84" i="65"/>
  <c r="P83" i="65"/>
  <c r="P82" i="65"/>
  <c r="P81" i="65"/>
  <c r="P80" i="65"/>
  <c r="P79" i="65"/>
  <c r="P78" i="65"/>
  <c r="P77" i="65"/>
  <c r="P76" i="65"/>
  <c r="P75" i="65"/>
  <c r="P74" i="65"/>
  <c r="P73" i="65"/>
  <c r="P72" i="65"/>
  <c r="P71" i="65"/>
  <c r="P70" i="65"/>
  <c r="P69" i="65"/>
  <c r="P68" i="65"/>
  <c r="P67" i="65"/>
  <c r="P66" i="65"/>
  <c r="P65" i="65"/>
  <c r="P64" i="65"/>
  <c r="P63" i="65"/>
  <c r="P62" i="65"/>
  <c r="P61" i="65"/>
  <c r="P60" i="65"/>
  <c r="P59" i="65"/>
  <c r="P58" i="65"/>
  <c r="P57" i="65"/>
  <c r="P56" i="65"/>
  <c r="P55" i="65"/>
  <c r="P54" i="65"/>
  <c r="P53" i="65"/>
  <c r="P52" i="65"/>
  <c r="P51" i="65"/>
  <c r="P50" i="65"/>
  <c r="P49" i="65"/>
  <c r="P48" i="65"/>
  <c r="P47" i="65"/>
  <c r="P46" i="65"/>
  <c r="P45" i="65"/>
  <c r="P44" i="65"/>
  <c r="P43" i="65"/>
  <c r="P42" i="65"/>
  <c r="P41" i="65"/>
  <c r="P40" i="65"/>
  <c r="P39" i="65"/>
  <c r="P38" i="65"/>
  <c r="P37" i="65"/>
  <c r="P36" i="65"/>
  <c r="P35" i="65"/>
  <c r="P34" i="65"/>
  <c r="P33" i="65"/>
  <c r="P32" i="65"/>
  <c r="P31" i="65"/>
  <c r="P30" i="65"/>
  <c r="P29" i="65"/>
  <c r="P28" i="65"/>
  <c r="P27" i="65"/>
  <c r="P26" i="65"/>
  <c r="P25" i="65"/>
  <c r="P24" i="65"/>
  <c r="P23" i="65"/>
  <c r="P22" i="65"/>
  <c r="P21" i="65"/>
  <c r="P20" i="65"/>
  <c r="P19" i="65"/>
  <c r="P18" i="65"/>
  <c r="P17" i="65"/>
  <c r="P16" i="65"/>
  <c r="P15" i="65"/>
  <c r="P14" i="65"/>
  <c r="P13" i="65"/>
  <c r="P12" i="65"/>
  <c r="P11" i="65"/>
  <c r="P10" i="65"/>
  <c r="P9" i="65"/>
  <c r="P8" i="65"/>
  <c r="P7" i="65"/>
  <c r="P6" i="65"/>
  <c r="P5" i="65"/>
  <c r="P4" i="65"/>
  <c r="P243" i="65"/>
  <c r="P67" i="64"/>
  <c r="P66" i="64"/>
  <c r="P65" i="64"/>
  <c r="P64" i="64"/>
  <c r="P63" i="64"/>
  <c r="P62" i="64"/>
  <c r="P61" i="64"/>
  <c r="P60" i="64"/>
  <c r="P59" i="64"/>
  <c r="P58" i="64"/>
  <c r="P57" i="64"/>
  <c r="P56" i="64"/>
  <c r="P55" i="64"/>
  <c r="P54" i="64"/>
  <c r="P53" i="64"/>
  <c r="P52" i="64"/>
  <c r="P51" i="64"/>
  <c r="P50" i="64"/>
  <c r="P49" i="64"/>
  <c r="P48" i="64"/>
  <c r="P47" i="64"/>
  <c r="P46" i="64"/>
  <c r="P45" i="64"/>
  <c r="P44" i="64"/>
  <c r="P43" i="64"/>
  <c r="P42" i="64"/>
  <c r="P41" i="64"/>
  <c r="P40" i="64"/>
  <c r="P39" i="64"/>
  <c r="P38" i="64"/>
  <c r="P37" i="64"/>
  <c r="P36" i="64"/>
  <c r="P35" i="64"/>
  <c r="P34" i="64"/>
  <c r="P33" i="64"/>
  <c r="P32" i="64"/>
  <c r="P31" i="64"/>
  <c r="P30" i="64"/>
  <c r="P29" i="64"/>
  <c r="P28" i="64"/>
  <c r="P27" i="64"/>
  <c r="P26" i="64"/>
  <c r="P25" i="64"/>
  <c r="P24" i="64"/>
  <c r="P23" i="64"/>
  <c r="P22" i="64"/>
  <c r="P21" i="64"/>
  <c r="P20" i="64"/>
  <c r="P19" i="64"/>
  <c r="P18" i="64"/>
  <c r="P17" i="64"/>
  <c r="P16" i="64"/>
  <c r="P15" i="64"/>
  <c r="P14" i="64"/>
  <c r="P13" i="64"/>
  <c r="P12" i="64"/>
  <c r="P11" i="64"/>
  <c r="P10" i="64"/>
  <c r="P9" i="64"/>
  <c r="P8" i="64"/>
  <c r="P7" i="64"/>
  <c r="P6" i="64"/>
  <c r="P5" i="64"/>
  <c r="P4" i="64"/>
  <c r="P69" i="63"/>
  <c r="P68" i="63"/>
  <c r="P67" i="63"/>
  <c r="P66" i="63"/>
  <c r="P65" i="63"/>
  <c r="P64" i="63"/>
  <c r="P63" i="63"/>
  <c r="P62" i="63"/>
  <c r="P61" i="63"/>
  <c r="P60" i="63"/>
  <c r="P59" i="63"/>
  <c r="P58" i="63"/>
  <c r="P57" i="63"/>
  <c r="P56" i="63"/>
  <c r="P55" i="63"/>
  <c r="P54" i="63"/>
  <c r="P53" i="63"/>
  <c r="P52" i="63"/>
  <c r="P51" i="63"/>
  <c r="P50" i="63"/>
  <c r="P49" i="63"/>
  <c r="P48" i="63"/>
  <c r="P47" i="63"/>
  <c r="P46" i="63"/>
  <c r="P45" i="63"/>
  <c r="P44" i="63"/>
  <c r="P43" i="63"/>
  <c r="P42" i="63"/>
  <c r="P41" i="63"/>
  <c r="P40" i="63"/>
  <c r="P39" i="63"/>
  <c r="P38" i="63"/>
  <c r="P37" i="63"/>
  <c r="P36" i="63"/>
  <c r="P35" i="63"/>
  <c r="P34" i="63"/>
  <c r="P33" i="63"/>
  <c r="P32" i="63"/>
  <c r="P31" i="63"/>
  <c r="P30" i="63"/>
  <c r="P29" i="63"/>
  <c r="P28" i="63"/>
  <c r="P27" i="63"/>
  <c r="P26" i="63"/>
  <c r="P25" i="63"/>
  <c r="P24" i="63"/>
  <c r="P23" i="63"/>
  <c r="P22" i="63"/>
  <c r="P21" i="63"/>
  <c r="P20" i="63"/>
  <c r="P19" i="63"/>
  <c r="P18" i="63"/>
  <c r="P17" i="63"/>
  <c r="P16" i="63"/>
  <c r="P15" i="63"/>
  <c r="P14" i="63"/>
  <c r="P13" i="63"/>
  <c r="P12" i="63"/>
  <c r="P11" i="63"/>
  <c r="P10" i="63"/>
  <c r="P9" i="63"/>
  <c r="P8" i="63"/>
  <c r="P7" i="63"/>
  <c r="P6" i="63"/>
  <c r="P5" i="63"/>
  <c r="P4" i="63"/>
  <c r="P236" i="62"/>
  <c r="P235" i="62"/>
  <c r="P234" i="62"/>
  <c r="P233" i="62"/>
  <c r="P232" i="62"/>
  <c r="P231" i="62"/>
  <c r="P230" i="62"/>
  <c r="P229" i="62"/>
  <c r="P228" i="62"/>
  <c r="P227" i="62"/>
  <c r="P226" i="62"/>
  <c r="P225" i="62"/>
  <c r="P224" i="62"/>
  <c r="P223" i="62"/>
  <c r="P222" i="62"/>
  <c r="P221" i="62"/>
  <c r="P220" i="62"/>
  <c r="P219" i="62"/>
  <c r="P218" i="62"/>
  <c r="P217" i="62"/>
  <c r="P216" i="62"/>
  <c r="P215" i="62"/>
  <c r="P214" i="62"/>
  <c r="P213" i="62"/>
  <c r="P212" i="62"/>
  <c r="P211" i="62"/>
  <c r="P210" i="62"/>
  <c r="P209" i="62"/>
  <c r="P208" i="62"/>
  <c r="P207" i="62"/>
  <c r="P206" i="62"/>
  <c r="P205" i="62"/>
  <c r="P204" i="62"/>
  <c r="P203" i="62"/>
  <c r="P202" i="62"/>
  <c r="P201" i="62"/>
  <c r="P200" i="62"/>
  <c r="P199" i="62"/>
  <c r="P198" i="62"/>
  <c r="P197" i="62"/>
  <c r="P196" i="62"/>
  <c r="P195" i="62"/>
  <c r="P194" i="62"/>
  <c r="P193" i="62"/>
  <c r="P192" i="62"/>
  <c r="P191" i="62"/>
  <c r="P190" i="62"/>
  <c r="P189" i="62"/>
  <c r="P188" i="62"/>
  <c r="P187" i="62"/>
  <c r="P186" i="62"/>
  <c r="P185" i="62"/>
  <c r="P184" i="62"/>
  <c r="P183" i="62"/>
  <c r="P182" i="62"/>
  <c r="P181" i="62"/>
  <c r="P180" i="62"/>
  <c r="P179" i="62"/>
  <c r="P178" i="62"/>
  <c r="P177" i="62"/>
  <c r="P176" i="62"/>
  <c r="P175" i="62"/>
  <c r="P174" i="62"/>
  <c r="P173" i="62"/>
  <c r="P172" i="62"/>
  <c r="P171" i="62"/>
  <c r="P170" i="62"/>
  <c r="P169" i="62"/>
  <c r="P168" i="62"/>
  <c r="P167" i="62"/>
  <c r="P166" i="62"/>
  <c r="P165" i="62"/>
  <c r="P164" i="62"/>
  <c r="P163" i="62"/>
  <c r="P162" i="62"/>
  <c r="P161" i="62"/>
  <c r="P160" i="62"/>
  <c r="P159" i="62"/>
  <c r="P158" i="62"/>
  <c r="P157" i="62"/>
  <c r="P156" i="62"/>
  <c r="P155" i="62"/>
  <c r="P154" i="62"/>
  <c r="P153" i="62"/>
  <c r="P152" i="62"/>
  <c r="P151" i="62"/>
  <c r="P150" i="62"/>
  <c r="P149" i="62"/>
  <c r="P148" i="62"/>
  <c r="P147" i="62"/>
  <c r="P146" i="62"/>
  <c r="P145" i="62"/>
  <c r="P144" i="62"/>
  <c r="P143" i="62"/>
  <c r="P142" i="62"/>
  <c r="P141" i="62"/>
  <c r="P140" i="62"/>
  <c r="P139" i="62"/>
  <c r="P138" i="62"/>
  <c r="P137" i="62"/>
  <c r="P136" i="62"/>
  <c r="P135" i="62"/>
  <c r="P134" i="62"/>
  <c r="P133" i="62"/>
  <c r="P132" i="62"/>
  <c r="P131" i="62"/>
  <c r="P130" i="62"/>
  <c r="P129" i="62"/>
  <c r="P128" i="62"/>
  <c r="P127" i="62"/>
  <c r="P126" i="62"/>
  <c r="P125" i="62"/>
  <c r="P124" i="62"/>
  <c r="P123" i="62"/>
  <c r="P122" i="62"/>
  <c r="P121" i="62"/>
  <c r="P120" i="62"/>
  <c r="P119" i="62"/>
  <c r="P118" i="62"/>
  <c r="P117" i="62"/>
  <c r="P116" i="62"/>
  <c r="P115" i="62"/>
  <c r="P114" i="62"/>
  <c r="P113" i="62"/>
  <c r="P112" i="62"/>
  <c r="P111" i="62"/>
  <c r="P110" i="62"/>
  <c r="P109" i="62"/>
  <c r="P108" i="62"/>
  <c r="P107" i="62"/>
  <c r="P106" i="62"/>
  <c r="P105" i="62"/>
  <c r="P104" i="62"/>
  <c r="P103" i="62"/>
  <c r="P102" i="62"/>
  <c r="P101" i="62"/>
  <c r="P100" i="62"/>
  <c r="P99" i="62"/>
  <c r="P98" i="62"/>
  <c r="P97" i="62"/>
  <c r="P96" i="62"/>
  <c r="P95" i="62"/>
  <c r="P94" i="62"/>
  <c r="P93" i="62"/>
  <c r="P92" i="62"/>
  <c r="P91" i="62"/>
  <c r="P90" i="62"/>
  <c r="P89" i="62"/>
  <c r="P88" i="62"/>
  <c r="P87" i="62"/>
  <c r="P86" i="62"/>
  <c r="P85" i="62"/>
  <c r="P84" i="62"/>
  <c r="P83" i="62"/>
  <c r="P82" i="62"/>
  <c r="P81" i="62"/>
  <c r="P80" i="62"/>
  <c r="P79" i="62"/>
  <c r="P78" i="62"/>
  <c r="P77" i="62"/>
  <c r="P76" i="62"/>
  <c r="P75" i="62"/>
  <c r="P74" i="62"/>
  <c r="P73" i="62"/>
  <c r="P72" i="62"/>
  <c r="P71" i="62"/>
  <c r="P70" i="62"/>
  <c r="P69" i="62"/>
  <c r="P68" i="62"/>
  <c r="P67" i="62"/>
  <c r="P66" i="62"/>
  <c r="P65" i="62"/>
  <c r="P64" i="62"/>
  <c r="P63" i="62"/>
  <c r="P62" i="62"/>
  <c r="P61" i="62"/>
  <c r="P60" i="62"/>
  <c r="P59" i="62"/>
  <c r="P58" i="62"/>
  <c r="P57" i="62"/>
  <c r="P56" i="62"/>
  <c r="P55" i="62"/>
  <c r="P54" i="62"/>
  <c r="P53" i="62"/>
  <c r="P52" i="62"/>
  <c r="P51" i="62"/>
  <c r="P50" i="62"/>
  <c r="P49" i="62"/>
  <c r="P48" i="62"/>
  <c r="P47" i="62"/>
  <c r="P46" i="62"/>
  <c r="P45" i="62"/>
  <c r="P44" i="62"/>
  <c r="P43" i="62"/>
  <c r="P42" i="62"/>
  <c r="P41" i="62"/>
  <c r="P40" i="62"/>
  <c r="P39" i="62"/>
  <c r="P38" i="62"/>
  <c r="P37" i="62"/>
  <c r="P36" i="62"/>
  <c r="P35" i="62"/>
  <c r="P34" i="62"/>
  <c r="P33" i="62"/>
  <c r="P32" i="62"/>
  <c r="P31" i="62"/>
  <c r="P30" i="62"/>
  <c r="P29" i="62"/>
  <c r="P28" i="62"/>
  <c r="P27" i="62"/>
  <c r="P26" i="62"/>
  <c r="P25" i="62"/>
  <c r="P24" i="62"/>
  <c r="P23" i="62"/>
  <c r="P22" i="62"/>
  <c r="P21" i="62"/>
  <c r="P20" i="62"/>
  <c r="P19" i="62"/>
  <c r="P18" i="62"/>
  <c r="P17" i="62"/>
  <c r="P16" i="62"/>
  <c r="P15" i="62"/>
  <c r="P14" i="62"/>
  <c r="P13" i="62"/>
  <c r="P12" i="62"/>
  <c r="P11" i="62"/>
  <c r="P10" i="62"/>
  <c r="P9" i="62"/>
  <c r="P8" i="62"/>
  <c r="P7" i="62"/>
  <c r="P6" i="62"/>
  <c r="P5" i="62"/>
  <c r="P4" i="62"/>
  <c r="P73" i="61"/>
  <c r="P72" i="61"/>
  <c r="P71" i="61"/>
  <c r="P70" i="61"/>
  <c r="P69" i="61"/>
  <c r="P68" i="61"/>
  <c r="P67" i="61"/>
  <c r="P66" i="61"/>
  <c r="P65" i="61"/>
  <c r="P64" i="61"/>
  <c r="P63" i="61"/>
  <c r="P62" i="61"/>
  <c r="P61" i="61"/>
  <c r="P60" i="61"/>
  <c r="P59" i="61"/>
  <c r="P58" i="61"/>
  <c r="P57" i="61"/>
  <c r="P56" i="61"/>
  <c r="P55" i="61"/>
  <c r="P54" i="61"/>
  <c r="P53" i="61"/>
  <c r="P52" i="61"/>
  <c r="P51" i="61"/>
  <c r="P50" i="61"/>
  <c r="P49" i="61"/>
  <c r="P48" i="61"/>
  <c r="P47" i="61"/>
  <c r="P46" i="61"/>
  <c r="P45" i="61"/>
  <c r="P44" i="61"/>
  <c r="P43" i="61"/>
  <c r="P42" i="61"/>
  <c r="P41" i="61"/>
  <c r="P40" i="61"/>
  <c r="P39" i="61"/>
  <c r="P38" i="61"/>
  <c r="P37" i="61"/>
  <c r="P36" i="61"/>
  <c r="P35" i="61"/>
  <c r="P34" i="61"/>
  <c r="P33" i="61"/>
  <c r="P32" i="61"/>
  <c r="P31" i="61"/>
  <c r="P30" i="61"/>
  <c r="P29" i="61"/>
  <c r="P28" i="61"/>
  <c r="P27" i="61"/>
  <c r="P26" i="61"/>
  <c r="P25" i="61"/>
  <c r="P24" i="61"/>
  <c r="P23" i="61"/>
  <c r="P22" i="61"/>
  <c r="P21" i="61"/>
  <c r="P20" i="61"/>
  <c r="P19" i="61"/>
  <c r="P18" i="61"/>
  <c r="P17" i="61"/>
  <c r="P16" i="61"/>
  <c r="P15" i="61"/>
  <c r="P14" i="61"/>
  <c r="P13" i="61"/>
  <c r="P12" i="61"/>
  <c r="P11" i="61"/>
  <c r="P10" i="61"/>
  <c r="P9" i="61"/>
  <c r="P8" i="61"/>
  <c r="P7" i="61"/>
  <c r="P6" i="61"/>
  <c r="P5" i="61"/>
  <c r="P4" i="61"/>
  <c r="P14" i="59"/>
  <c r="P13" i="59"/>
  <c r="P12" i="59"/>
  <c r="P11" i="59"/>
  <c r="P10" i="59"/>
  <c r="P9" i="59"/>
  <c r="P8" i="59"/>
  <c r="P7" i="59"/>
  <c r="P6" i="59"/>
  <c r="P5" i="59"/>
  <c r="P4" i="59"/>
  <c r="P93" i="58"/>
  <c r="P92" i="58"/>
  <c r="P91" i="58"/>
  <c r="P90" i="58"/>
  <c r="P89" i="58"/>
  <c r="P88" i="58"/>
  <c r="P87" i="58"/>
  <c r="P86" i="58"/>
  <c r="P85" i="58"/>
  <c r="P84" i="58"/>
  <c r="P83" i="58"/>
  <c r="P82" i="58"/>
  <c r="P81" i="58"/>
  <c r="P80" i="58"/>
  <c r="P79" i="58"/>
  <c r="P78" i="58"/>
  <c r="P77" i="58"/>
  <c r="P76" i="58"/>
  <c r="P75" i="58"/>
  <c r="P74" i="58"/>
  <c r="P73" i="58"/>
  <c r="P72" i="58"/>
  <c r="P71" i="58"/>
  <c r="P70" i="58"/>
  <c r="P69" i="58"/>
  <c r="P68" i="58"/>
  <c r="P67" i="58"/>
  <c r="P66" i="58"/>
  <c r="P65" i="58"/>
  <c r="P64" i="58"/>
  <c r="P63" i="58"/>
  <c r="P62" i="58"/>
  <c r="P61" i="58"/>
  <c r="P60" i="58"/>
  <c r="P59" i="58"/>
  <c r="P58" i="58"/>
  <c r="P57" i="58"/>
  <c r="P56" i="58"/>
  <c r="P55" i="58"/>
  <c r="P54" i="58"/>
  <c r="P53" i="58"/>
  <c r="P52" i="58"/>
  <c r="P51" i="58"/>
  <c r="P50" i="58"/>
  <c r="P49" i="58"/>
  <c r="P48" i="58"/>
  <c r="P47" i="58"/>
  <c r="P46" i="58"/>
  <c r="P45" i="58"/>
  <c r="P44" i="58"/>
  <c r="P43" i="58"/>
  <c r="P42" i="58"/>
  <c r="P41" i="58"/>
  <c r="P40" i="58"/>
  <c r="P39" i="58"/>
  <c r="P38" i="58"/>
  <c r="P37" i="58"/>
  <c r="P36" i="58"/>
  <c r="P35" i="58"/>
  <c r="P34" i="58"/>
  <c r="P33" i="58"/>
  <c r="P32" i="58"/>
  <c r="P31" i="58"/>
  <c r="P30" i="58"/>
  <c r="P29" i="58"/>
  <c r="P28" i="58"/>
  <c r="P27" i="58"/>
  <c r="P26" i="58"/>
  <c r="P25" i="58"/>
  <c r="P24" i="58"/>
  <c r="P23" i="58"/>
  <c r="P22" i="58"/>
  <c r="P21" i="58"/>
  <c r="P20" i="58"/>
  <c r="P19" i="58"/>
  <c r="P18" i="58"/>
  <c r="P17" i="58"/>
  <c r="P16" i="58"/>
  <c r="P15" i="58"/>
  <c r="P14" i="58"/>
  <c r="P13" i="58"/>
  <c r="P12" i="58"/>
  <c r="P11" i="58"/>
  <c r="P10" i="58"/>
  <c r="P9" i="58"/>
  <c r="P8" i="58"/>
  <c r="P7" i="58"/>
  <c r="P6" i="58"/>
  <c r="P5" i="58"/>
  <c r="P4" i="58"/>
  <c r="P292" i="57"/>
  <c r="P291" i="57"/>
  <c r="P290" i="57"/>
  <c r="P289" i="57"/>
  <c r="P288" i="57"/>
  <c r="P287" i="57"/>
  <c r="P286" i="57"/>
  <c r="P285" i="57"/>
  <c r="P284" i="57"/>
  <c r="P283" i="57"/>
  <c r="P282" i="57"/>
  <c r="P281" i="57"/>
  <c r="P280" i="57"/>
  <c r="P279" i="57"/>
  <c r="P278" i="57"/>
  <c r="P277" i="57"/>
  <c r="P276" i="57"/>
  <c r="P275" i="57"/>
  <c r="P274" i="57"/>
  <c r="P273" i="57"/>
  <c r="P272" i="57"/>
  <c r="P271" i="57"/>
  <c r="P270" i="57"/>
  <c r="P269" i="57"/>
  <c r="P268" i="57"/>
  <c r="P267" i="57"/>
  <c r="P266" i="57"/>
  <c r="P265" i="57"/>
  <c r="P264" i="57"/>
  <c r="P263" i="57"/>
  <c r="P262" i="57"/>
  <c r="P261" i="57"/>
  <c r="P260" i="57"/>
  <c r="P259" i="57"/>
  <c r="P258" i="57"/>
  <c r="P257" i="57"/>
  <c r="P256" i="57"/>
  <c r="P255" i="57"/>
  <c r="P254" i="57"/>
  <c r="P253" i="57"/>
  <c r="P252" i="57"/>
  <c r="P251" i="57"/>
  <c r="P250" i="57"/>
  <c r="P249" i="57"/>
  <c r="P248" i="57"/>
  <c r="P247" i="57"/>
  <c r="P246" i="57"/>
  <c r="P245" i="57"/>
  <c r="P244" i="57"/>
  <c r="P243" i="57"/>
  <c r="P242" i="57"/>
  <c r="P241" i="57"/>
  <c r="P240" i="57"/>
  <c r="P239" i="57"/>
  <c r="P238" i="57"/>
  <c r="P237" i="57"/>
  <c r="P236" i="57"/>
  <c r="P235" i="57"/>
  <c r="P234" i="57"/>
  <c r="P233" i="57"/>
  <c r="P232" i="57"/>
  <c r="P231" i="57"/>
  <c r="P230" i="57"/>
  <c r="P229" i="57"/>
  <c r="P228" i="57"/>
  <c r="P227" i="57"/>
  <c r="P226" i="57"/>
  <c r="P225" i="57"/>
  <c r="P224" i="57"/>
  <c r="P223" i="57"/>
  <c r="P222" i="57"/>
  <c r="P221" i="57"/>
  <c r="P220" i="57"/>
  <c r="P219" i="57"/>
  <c r="P218" i="57"/>
  <c r="P217" i="57"/>
  <c r="P216" i="57"/>
  <c r="P215" i="57"/>
  <c r="P214" i="57"/>
  <c r="P213" i="57"/>
  <c r="P212" i="57"/>
  <c r="P211" i="57"/>
  <c r="P210" i="57"/>
  <c r="P209" i="57"/>
  <c r="P208" i="57"/>
  <c r="P207" i="57"/>
  <c r="P206" i="57"/>
  <c r="P205" i="57"/>
  <c r="P204" i="57"/>
  <c r="P203" i="57"/>
  <c r="P202" i="57"/>
  <c r="P201" i="57"/>
  <c r="P200" i="57"/>
  <c r="P199" i="57"/>
  <c r="P198" i="57"/>
  <c r="P197" i="57"/>
  <c r="P196" i="57"/>
  <c r="P195" i="57"/>
  <c r="P194" i="57"/>
  <c r="P193" i="57"/>
  <c r="P192" i="57"/>
  <c r="P191" i="57"/>
  <c r="P190" i="57"/>
  <c r="P189" i="57"/>
  <c r="P188" i="57"/>
  <c r="P187" i="57"/>
  <c r="P186" i="57"/>
  <c r="P185" i="57"/>
  <c r="P184" i="57"/>
  <c r="P183" i="57"/>
  <c r="P182" i="57"/>
  <c r="P181" i="57"/>
  <c r="P180" i="57"/>
  <c r="P179" i="57"/>
  <c r="P178" i="57"/>
  <c r="P177" i="57"/>
  <c r="P176" i="57"/>
  <c r="P175" i="57"/>
  <c r="P174" i="57"/>
  <c r="P173" i="57"/>
  <c r="P172" i="57"/>
  <c r="P171" i="57"/>
  <c r="P170" i="57"/>
  <c r="P169" i="57"/>
  <c r="P168" i="57"/>
  <c r="P167" i="57"/>
  <c r="P166" i="57"/>
  <c r="P165" i="57"/>
  <c r="P164" i="57"/>
  <c r="P163" i="57"/>
  <c r="P162" i="57"/>
  <c r="P161" i="57"/>
  <c r="P160" i="57"/>
  <c r="P159" i="57"/>
  <c r="P158" i="57"/>
  <c r="P157" i="57"/>
  <c r="P156" i="57"/>
  <c r="P155" i="57"/>
  <c r="P154" i="57"/>
  <c r="P153" i="57"/>
  <c r="P152" i="57"/>
  <c r="P151" i="57"/>
  <c r="P150" i="57"/>
  <c r="P149" i="57"/>
  <c r="P148" i="57"/>
  <c r="P147" i="57"/>
  <c r="P146" i="57"/>
  <c r="P145" i="57"/>
  <c r="P144" i="57"/>
  <c r="P143" i="57"/>
  <c r="P142" i="57"/>
  <c r="P141" i="57"/>
  <c r="P140" i="57"/>
  <c r="P139" i="57"/>
  <c r="P138" i="57"/>
  <c r="P137" i="57"/>
  <c r="P136" i="57"/>
  <c r="P135" i="57"/>
  <c r="P134" i="57"/>
  <c r="P133" i="57"/>
  <c r="P132" i="57"/>
  <c r="P131" i="57"/>
  <c r="P130" i="57"/>
  <c r="P129" i="57"/>
  <c r="P128" i="57"/>
  <c r="P127" i="57"/>
  <c r="P126" i="57"/>
  <c r="P125" i="57"/>
  <c r="P124" i="57"/>
  <c r="P123" i="57"/>
  <c r="P122" i="57"/>
  <c r="P121" i="57"/>
  <c r="P120" i="57"/>
  <c r="P119" i="57"/>
  <c r="P118" i="57"/>
  <c r="P117" i="57"/>
  <c r="P116" i="57"/>
  <c r="P115" i="57"/>
  <c r="P114" i="57"/>
  <c r="P113" i="57"/>
  <c r="P112" i="57"/>
  <c r="P111" i="57"/>
  <c r="P110" i="57"/>
  <c r="P109" i="57"/>
  <c r="P108" i="57"/>
  <c r="P107" i="57"/>
  <c r="P106" i="57"/>
  <c r="P105" i="57"/>
  <c r="P104" i="57"/>
  <c r="P103" i="57"/>
  <c r="P102" i="57"/>
  <c r="P101" i="57"/>
  <c r="P100" i="57"/>
  <c r="P99" i="57"/>
  <c r="P98" i="57"/>
  <c r="P97" i="57"/>
  <c r="P96" i="57"/>
  <c r="P95" i="57"/>
  <c r="P94" i="57"/>
  <c r="P93" i="57"/>
  <c r="P92" i="57"/>
  <c r="P91" i="57"/>
  <c r="P90" i="57"/>
  <c r="P89" i="57"/>
  <c r="P88" i="57"/>
  <c r="P87" i="57"/>
  <c r="P86" i="57"/>
  <c r="P85" i="57"/>
  <c r="P84" i="57"/>
  <c r="P83" i="57"/>
  <c r="P82" i="57"/>
  <c r="P81" i="57"/>
  <c r="P80" i="57"/>
  <c r="P79" i="57"/>
  <c r="P78" i="57"/>
  <c r="P77" i="57"/>
  <c r="P76" i="57"/>
  <c r="P75" i="57"/>
  <c r="P74" i="57"/>
  <c r="P73" i="57"/>
  <c r="P72" i="57"/>
  <c r="P71" i="57"/>
  <c r="P70" i="57"/>
  <c r="P69" i="57"/>
  <c r="P68" i="57"/>
  <c r="P67" i="57"/>
  <c r="P66" i="57"/>
  <c r="P65" i="57"/>
  <c r="P64" i="57"/>
  <c r="P63" i="57"/>
  <c r="P62" i="57"/>
  <c r="P61" i="57"/>
  <c r="P60" i="57"/>
  <c r="P59" i="57"/>
  <c r="P58" i="57"/>
  <c r="P57" i="57"/>
  <c r="P56" i="57"/>
  <c r="P55" i="57"/>
  <c r="P54" i="57"/>
  <c r="P53" i="57"/>
  <c r="P52" i="57"/>
  <c r="P51" i="57"/>
  <c r="P50" i="57"/>
  <c r="P49" i="57"/>
  <c r="P48" i="57"/>
  <c r="P47" i="57"/>
  <c r="P46" i="57"/>
  <c r="P45" i="57"/>
  <c r="P44" i="57"/>
  <c r="P43" i="57"/>
  <c r="P42" i="57"/>
  <c r="P41" i="57"/>
  <c r="P40" i="57"/>
  <c r="P39" i="57"/>
  <c r="P38" i="57"/>
  <c r="P37" i="57"/>
  <c r="P36" i="57"/>
  <c r="P35" i="57"/>
  <c r="P34" i="57"/>
  <c r="P33" i="57"/>
  <c r="P32" i="57"/>
  <c r="P31" i="57"/>
  <c r="P30" i="57"/>
  <c r="P29" i="57"/>
  <c r="P28" i="57"/>
  <c r="P27" i="57"/>
  <c r="P26" i="57"/>
  <c r="P25" i="57"/>
  <c r="P24" i="57"/>
  <c r="P23" i="57"/>
  <c r="P22" i="57"/>
  <c r="P21" i="57"/>
  <c r="P20" i="57"/>
  <c r="P19" i="57"/>
  <c r="P18" i="57"/>
  <c r="P17" i="57"/>
  <c r="P16" i="57"/>
  <c r="P15" i="57"/>
  <c r="P14" i="57"/>
  <c r="P13" i="57"/>
  <c r="P12" i="57"/>
  <c r="P11" i="57"/>
  <c r="P10" i="57"/>
  <c r="P9" i="57"/>
  <c r="P8" i="57"/>
  <c r="P7" i="57"/>
  <c r="P6" i="57"/>
  <c r="P5" i="57"/>
  <c r="P4" i="57"/>
  <c r="P400" i="57"/>
  <c r="P399" i="57"/>
  <c r="P398" i="57"/>
  <c r="P397" i="57"/>
  <c r="P396" i="57"/>
  <c r="P395" i="57"/>
  <c r="P394" i="57"/>
  <c r="P393" i="57"/>
  <c r="P392" i="57"/>
  <c r="P391" i="57"/>
  <c r="P390" i="57"/>
  <c r="P389" i="57"/>
  <c r="P388" i="57"/>
  <c r="P387" i="57"/>
  <c r="P386" i="57"/>
  <c r="P385" i="57"/>
  <c r="P384" i="57"/>
  <c r="P383" i="57"/>
  <c r="P382" i="57"/>
  <c r="P381" i="57"/>
  <c r="P380" i="57"/>
  <c r="P379" i="57"/>
  <c r="P378" i="57"/>
  <c r="P377" i="57"/>
  <c r="P376" i="57"/>
  <c r="P375" i="57"/>
  <c r="P374" i="57"/>
  <c r="P373" i="57"/>
  <c r="P372" i="57"/>
  <c r="P371" i="57"/>
  <c r="P370" i="57"/>
  <c r="P369" i="57"/>
  <c r="P368" i="57"/>
  <c r="P367" i="57"/>
  <c r="P366" i="57"/>
  <c r="P365" i="57"/>
  <c r="P364" i="57"/>
  <c r="P363" i="57"/>
  <c r="P362" i="57"/>
  <c r="P361" i="57"/>
  <c r="P360" i="57"/>
  <c r="P359" i="57"/>
  <c r="P358" i="57"/>
  <c r="P357" i="57"/>
  <c r="P356" i="57"/>
  <c r="P355" i="57"/>
  <c r="P354" i="57"/>
  <c r="P353" i="57"/>
  <c r="P352" i="57"/>
  <c r="P351" i="57"/>
  <c r="P350" i="57"/>
  <c r="P349" i="57"/>
  <c r="P348" i="57"/>
  <c r="P347" i="57"/>
  <c r="P346" i="57"/>
  <c r="P345" i="57"/>
  <c r="P344" i="57"/>
  <c r="P343" i="57"/>
  <c r="P342" i="57"/>
  <c r="P341" i="57"/>
  <c r="P340" i="57"/>
  <c r="P339" i="57"/>
  <c r="P338" i="57"/>
  <c r="P337" i="57"/>
  <c r="P336" i="57"/>
  <c r="P335" i="57"/>
  <c r="P334" i="57"/>
  <c r="P333" i="57"/>
  <c r="P332" i="57"/>
  <c r="P331" i="57"/>
  <c r="P330" i="57"/>
  <c r="P329" i="57"/>
  <c r="P328" i="57"/>
  <c r="P327" i="57"/>
  <c r="P326" i="57"/>
  <c r="P325" i="57"/>
  <c r="P324" i="57"/>
  <c r="P323" i="57"/>
  <c r="P322" i="57"/>
  <c r="P321" i="57"/>
  <c r="P320" i="57"/>
  <c r="P319" i="57"/>
  <c r="P318" i="57"/>
  <c r="P317" i="57"/>
  <c r="P316" i="57"/>
  <c r="P315" i="57"/>
  <c r="P314" i="57"/>
  <c r="P313" i="57"/>
  <c r="P312" i="57"/>
  <c r="P311" i="57"/>
  <c r="P310" i="57"/>
  <c r="P309" i="57"/>
  <c r="P308" i="57"/>
  <c r="P307" i="57"/>
  <c r="P306" i="57"/>
  <c r="P305" i="57"/>
  <c r="P304" i="57"/>
  <c r="P303" i="57"/>
  <c r="P302" i="57"/>
  <c r="P301" i="57"/>
  <c r="P300" i="57"/>
  <c r="P299" i="57"/>
  <c r="P298" i="57"/>
  <c r="P297" i="57"/>
  <c r="P296" i="57"/>
  <c r="P295" i="57"/>
  <c r="P294" i="57"/>
  <c r="P293" i="57"/>
  <c r="P3" i="26"/>
  <c r="P4" i="26"/>
  <c r="P5" i="26"/>
  <c r="P6" i="26"/>
  <c r="P7" i="26"/>
  <c r="P8" i="26"/>
  <c r="P9" i="26"/>
  <c r="P10" i="26"/>
  <c r="P11" i="26"/>
  <c r="P12" i="26"/>
  <c r="P13" i="26"/>
  <c r="P14" i="26"/>
  <c r="P15" i="26"/>
  <c r="P16" i="26"/>
  <c r="P17" i="26"/>
  <c r="P18" i="26"/>
  <c r="P19" i="26"/>
  <c r="P20" i="26"/>
  <c r="P21" i="26"/>
  <c r="P22" i="26"/>
  <c r="P23" i="26"/>
  <c r="P24" i="26"/>
  <c r="P25" i="26"/>
  <c r="P26" i="26"/>
  <c r="P27" i="26"/>
  <c r="P28" i="26"/>
  <c r="P29" i="26"/>
  <c r="P30" i="26"/>
  <c r="P31" i="26"/>
  <c r="P32" i="26"/>
  <c r="P33" i="26"/>
  <c r="P34" i="26"/>
  <c r="P35" i="26"/>
  <c r="P36" i="26"/>
  <c r="P37" i="26"/>
  <c r="P38" i="26"/>
  <c r="P39" i="26"/>
  <c r="P40" i="26"/>
  <c r="P41" i="26"/>
  <c r="P42" i="26"/>
  <c r="P43" i="26"/>
  <c r="P44" i="26"/>
  <c r="P45" i="26"/>
  <c r="P46" i="26"/>
  <c r="P47" i="26"/>
  <c r="P48" i="26"/>
  <c r="P49" i="26"/>
  <c r="P50" i="26"/>
  <c r="P51" i="26"/>
  <c r="P52" i="26"/>
  <c r="P53" i="26"/>
  <c r="P54" i="26"/>
  <c r="P55" i="26"/>
  <c r="P56" i="26"/>
  <c r="P57" i="26"/>
  <c r="P58" i="26"/>
  <c r="P59" i="26"/>
  <c r="P60" i="26"/>
  <c r="P61" i="26"/>
  <c r="P62" i="26"/>
  <c r="P63" i="26"/>
  <c r="P64" i="26"/>
  <c r="P65" i="26"/>
  <c r="P66" i="26"/>
  <c r="P67" i="26"/>
  <c r="P68" i="26"/>
  <c r="P69" i="26"/>
  <c r="P70" i="26"/>
  <c r="P45" i="107" l="1"/>
  <c r="P46" i="107" s="1"/>
  <c r="P95" i="103"/>
  <c r="P280" i="117"/>
  <c r="P281" i="117" s="1"/>
  <c r="P68" i="111"/>
  <c r="P69" i="111" s="1"/>
  <c r="P199" i="98"/>
  <c r="P200" i="98" s="1"/>
  <c r="P280" i="113"/>
  <c r="P281" i="113" s="1"/>
  <c r="P48" i="116"/>
  <c r="P50" i="116" s="1"/>
  <c r="P28" i="115"/>
  <c r="P30" i="115" s="1"/>
  <c r="P76" i="114"/>
  <c r="P78" i="114" s="1"/>
  <c r="P46" i="112"/>
  <c r="P48" i="112" s="1"/>
  <c r="P323" i="110"/>
  <c r="P325" i="110" s="1"/>
  <c r="P64" i="109"/>
  <c r="P66" i="109" s="1"/>
  <c r="P45" i="108"/>
  <c r="P47" i="108" s="1"/>
  <c r="P185" i="106"/>
  <c r="P187" i="106" s="1"/>
  <c r="P167" i="105"/>
  <c r="P168" i="105" s="1"/>
  <c r="P64" i="104"/>
  <c r="P66" i="104" s="1"/>
  <c r="P96" i="103"/>
  <c r="P85" i="102"/>
  <c r="P87" i="102" s="1"/>
  <c r="P34" i="100"/>
  <c r="P36" i="100" s="1"/>
  <c r="P41" i="99"/>
  <c r="P43" i="99" s="1"/>
  <c r="P53" i="97"/>
  <c r="P55" i="97" s="1"/>
  <c r="P32" i="96"/>
  <c r="P33" i="96" s="1"/>
  <c r="P273" i="95"/>
  <c r="P275" i="95" s="1"/>
  <c r="P50" i="94"/>
  <c r="P52" i="94" s="1"/>
  <c r="B50" i="2"/>
  <c r="B51" i="2"/>
  <c r="B49" i="2"/>
  <c r="B48" i="2"/>
  <c r="B47" i="2"/>
  <c r="B46" i="2"/>
  <c r="B45" i="2"/>
  <c r="B44" i="2"/>
  <c r="B43" i="2"/>
  <c r="B42" i="2"/>
  <c r="B41" i="2"/>
  <c r="B40" i="2"/>
  <c r="B39" i="2"/>
  <c r="B38" i="2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3" i="2"/>
  <c r="B22" i="2"/>
  <c r="B20" i="2"/>
  <c r="B19" i="2"/>
  <c r="B18" i="2"/>
  <c r="C51" i="2" l="1"/>
  <c r="C50" i="2"/>
  <c r="C49" i="2"/>
  <c r="C48" i="2"/>
  <c r="G51" i="2"/>
  <c r="J51" i="2" s="1"/>
  <c r="P3" i="88"/>
  <c r="C47" i="2"/>
  <c r="C46" i="2"/>
  <c r="C45" i="2"/>
  <c r="C44" i="2"/>
  <c r="C43" i="2"/>
  <c r="C42" i="2"/>
  <c r="C41" i="2"/>
  <c r="C40" i="2"/>
  <c r="C39" i="2"/>
  <c r="C38" i="2"/>
  <c r="C37" i="2"/>
  <c r="G50" i="2"/>
  <c r="J50" i="2" s="1"/>
  <c r="P3" i="87"/>
  <c r="G49" i="2"/>
  <c r="J49" i="2" s="1"/>
  <c r="P3" i="86"/>
  <c r="G48" i="2"/>
  <c r="J48" i="2" s="1"/>
  <c r="P3" i="85"/>
  <c r="G47" i="2"/>
  <c r="P3" i="84"/>
  <c r="G46" i="2"/>
  <c r="P3" i="83"/>
  <c r="G45" i="2"/>
  <c r="P3" i="82"/>
  <c r="G44" i="2"/>
  <c r="P3" i="81"/>
  <c r="G43" i="2"/>
  <c r="P3" i="80"/>
  <c r="G42" i="2"/>
  <c r="P3" i="79"/>
  <c r="G41" i="2"/>
  <c r="P3" i="78"/>
  <c r="G40" i="2"/>
  <c r="P7" i="77"/>
  <c r="P6" i="77"/>
  <c r="P5" i="77"/>
  <c r="P4" i="77"/>
  <c r="P3" i="77"/>
  <c r="G39" i="2"/>
  <c r="P10" i="76"/>
  <c r="P9" i="76"/>
  <c r="P8" i="76"/>
  <c r="P7" i="76"/>
  <c r="P6" i="76"/>
  <c r="P5" i="76"/>
  <c r="P4" i="76"/>
  <c r="P3" i="76"/>
  <c r="G38" i="2"/>
  <c r="P3" i="75"/>
  <c r="G37" i="2"/>
  <c r="P48" i="74"/>
  <c r="P47" i="74"/>
  <c r="P46" i="74"/>
  <c r="P45" i="74"/>
  <c r="P44" i="74"/>
  <c r="P43" i="74"/>
  <c r="P42" i="74"/>
  <c r="P41" i="74"/>
  <c r="P40" i="74"/>
  <c r="P39" i="74"/>
  <c r="P38" i="74"/>
  <c r="P37" i="74"/>
  <c r="P36" i="74"/>
  <c r="P35" i="74"/>
  <c r="P34" i="74"/>
  <c r="P33" i="74"/>
  <c r="P32" i="74"/>
  <c r="P31" i="74"/>
  <c r="P30" i="74"/>
  <c r="P29" i="74"/>
  <c r="P28" i="74"/>
  <c r="P27" i="74"/>
  <c r="P26" i="74"/>
  <c r="P25" i="74"/>
  <c r="P24" i="74"/>
  <c r="P23" i="74"/>
  <c r="P22" i="74"/>
  <c r="P21" i="74"/>
  <c r="P20" i="74"/>
  <c r="P19" i="74"/>
  <c r="P18" i="74"/>
  <c r="P17" i="74"/>
  <c r="P16" i="74"/>
  <c r="P15" i="74"/>
  <c r="P14" i="74"/>
  <c r="P13" i="74"/>
  <c r="P12" i="74"/>
  <c r="P11" i="74"/>
  <c r="P10" i="74"/>
  <c r="P9" i="74"/>
  <c r="P8" i="74"/>
  <c r="P7" i="74"/>
  <c r="P6" i="74"/>
  <c r="P5" i="74"/>
  <c r="P4" i="74"/>
  <c r="P3" i="74"/>
  <c r="C36" i="2"/>
  <c r="C35" i="2"/>
  <c r="C34" i="2"/>
  <c r="C33" i="2"/>
  <c r="C32" i="2"/>
  <c r="C31" i="2"/>
  <c r="C30" i="2"/>
  <c r="C29" i="2"/>
  <c r="C28" i="2"/>
  <c r="C26" i="2"/>
  <c r="C25" i="2"/>
  <c r="C24" i="2"/>
  <c r="C23" i="2"/>
  <c r="C22" i="2"/>
  <c r="C20" i="2"/>
  <c r="C19" i="2"/>
  <c r="C18" i="2"/>
  <c r="G36" i="2"/>
  <c r="P3" i="73"/>
  <c r="G35" i="2"/>
  <c r="P3" i="72"/>
  <c r="G34" i="2"/>
  <c r="P22" i="71"/>
  <c r="P21" i="71"/>
  <c r="P20" i="71"/>
  <c r="P19" i="71"/>
  <c r="P18" i="71"/>
  <c r="P17" i="71"/>
  <c r="P16" i="71"/>
  <c r="P15" i="71"/>
  <c r="P14" i="71"/>
  <c r="P13" i="71"/>
  <c r="P12" i="71"/>
  <c r="P11" i="71"/>
  <c r="P10" i="71"/>
  <c r="P9" i="71"/>
  <c r="P8" i="71"/>
  <c r="P7" i="71"/>
  <c r="P6" i="71"/>
  <c r="P5" i="71"/>
  <c r="P4" i="71"/>
  <c r="P3" i="71"/>
  <c r="G33" i="2"/>
  <c r="P29" i="70"/>
  <c r="P28" i="70"/>
  <c r="P27" i="70"/>
  <c r="P26" i="70"/>
  <c r="P25" i="70"/>
  <c r="P24" i="70"/>
  <c r="P23" i="70"/>
  <c r="P22" i="70"/>
  <c r="P21" i="70"/>
  <c r="P20" i="70"/>
  <c r="P19" i="70"/>
  <c r="P18" i="70"/>
  <c r="P17" i="70"/>
  <c r="P16" i="70"/>
  <c r="P15" i="70"/>
  <c r="P14" i="70"/>
  <c r="P13" i="70"/>
  <c r="P12" i="70"/>
  <c r="P11" i="70"/>
  <c r="P10" i="70"/>
  <c r="P9" i="70"/>
  <c r="P8" i="70"/>
  <c r="P7" i="70"/>
  <c r="P6" i="70"/>
  <c r="P5" i="70"/>
  <c r="P4" i="70"/>
  <c r="P3" i="70"/>
  <c r="G32" i="2"/>
  <c r="P3" i="69"/>
  <c r="G31" i="2"/>
  <c r="P3" i="68"/>
  <c r="G30" i="2"/>
  <c r="M66" i="67"/>
  <c r="P3" i="67"/>
  <c r="G29" i="2"/>
  <c r="M19" i="66"/>
  <c r="P18" i="66"/>
  <c r="P17" i="66"/>
  <c r="P16" i="66"/>
  <c r="P15" i="66"/>
  <c r="P14" i="66"/>
  <c r="P13" i="66"/>
  <c r="P12" i="66"/>
  <c r="P11" i="66"/>
  <c r="P10" i="66"/>
  <c r="P9" i="66"/>
  <c r="P8" i="66"/>
  <c r="P7" i="66"/>
  <c r="P6" i="66"/>
  <c r="P5" i="66"/>
  <c r="P4" i="66"/>
  <c r="P3" i="66"/>
  <c r="N244" i="65"/>
  <c r="G28" i="2" s="1"/>
  <c r="M244" i="65"/>
  <c r="P3" i="65"/>
  <c r="N68" i="64"/>
  <c r="G27" i="2" s="1"/>
  <c r="M68" i="64"/>
  <c r="P3" i="64"/>
  <c r="N70" i="63"/>
  <c r="G26" i="2" s="1"/>
  <c r="M70" i="63"/>
  <c r="P3" i="63"/>
  <c r="N237" i="62"/>
  <c r="G25" i="2" s="1"/>
  <c r="M237" i="62"/>
  <c r="P3" i="62"/>
  <c r="N74" i="61"/>
  <c r="G24" i="2" s="1"/>
  <c r="M74" i="61"/>
  <c r="P3" i="61"/>
  <c r="N45" i="60"/>
  <c r="G23" i="2" s="1"/>
  <c r="M45" i="60"/>
  <c r="P44" i="60"/>
  <c r="P43" i="60"/>
  <c r="P42" i="60"/>
  <c r="P41" i="60"/>
  <c r="P40" i="60"/>
  <c r="P39" i="60"/>
  <c r="P38" i="60"/>
  <c r="P37" i="60"/>
  <c r="P36" i="60"/>
  <c r="P35" i="60"/>
  <c r="P34" i="60"/>
  <c r="P33" i="60"/>
  <c r="P32" i="60"/>
  <c r="P31" i="60"/>
  <c r="P30" i="60"/>
  <c r="P29" i="60"/>
  <c r="P28" i="60"/>
  <c r="P27" i="60"/>
  <c r="P26" i="60"/>
  <c r="P25" i="60"/>
  <c r="P24" i="60"/>
  <c r="P23" i="60"/>
  <c r="P22" i="60"/>
  <c r="P21" i="60"/>
  <c r="P20" i="60"/>
  <c r="P19" i="60"/>
  <c r="P18" i="60"/>
  <c r="P17" i="60"/>
  <c r="P16" i="60"/>
  <c r="P15" i="60"/>
  <c r="P14" i="60"/>
  <c r="P13" i="60"/>
  <c r="P12" i="60"/>
  <c r="P11" i="60"/>
  <c r="P10" i="60"/>
  <c r="P9" i="60"/>
  <c r="P8" i="60"/>
  <c r="P7" i="60"/>
  <c r="P6" i="60"/>
  <c r="P5" i="60"/>
  <c r="P4" i="60"/>
  <c r="P3" i="60"/>
  <c r="N15" i="59"/>
  <c r="G22" i="2" s="1"/>
  <c r="M15" i="59"/>
  <c r="P3" i="59"/>
  <c r="N115" i="58"/>
  <c r="G20" i="2" s="1"/>
  <c r="M115" i="58"/>
  <c r="P114" i="58"/>
  <c r="P113" i="58"/>
  <c r="P112" i="58"/>
  <c r="P111" i="58"/>
  <c r="P110" i="58"/>
  <c r="P109" i="58"/>
  <c r="P108" i="58"/>
  <c r="P107" i="58"/>
  <c r="P106" i="58"/>
  <c r="P105" i="58"/>
  <c r="P104" i="58"/>
  <c r="P103" i="58"/>
  <c r="P102" i="58"/>
  <c r="P101" i="58"/>
  <c r="P100" i="58"/>
  <c r="P99" i="58"/>
  <c r="P98" i="58"/>
  <c r="P97" i="58"/>
  <c r="P96" i="58"/>
  <c r="P95" i="58"/>
  <c r="P94" i="58"/>
  <c r="P3" i="58"/>
  <c r="N401" i="57"/>
  <c r="G19" i="2" s="1"/>
  <c r="M401" i="57"/>
  <c r="P3" i="57"/>
  <c r="P62" i="88" l="1"/>
  <c r="P64" i="88" s="1"/>
  <c r="P256" i="87"/>
  <c r="P258" i="87" s="1"/>
  <c r="P65" i="86"/>
  <c r="P67" i="86" s="1"/>
  <c r="P70" i="85"/>
  <c r="P72" i="85" s="1"/>
  <c r="P318" i="84"/>
  <c r="P319" i="84" s="1"/>
  <c r="P61" i="83"/>
  <c r="P63" i="83" s="1"/>
  <c r="P91" i="82"/>
  <c r="P93" i="82" s="1"/>
  <c r="P337" i="81"/>
  <c r="P339" i="81" s="1"/>
  <c r="P103" i="80"/>
  <c r="P104" i="80" s="1"/>
  <c r="P75" i="79"/>
  <c r="P77" i="79" s="1"/>
  <c r="P289" i="78"/>
  <c r="P291" i="78" s="1"/>
  <c r="P10" i="77"/>
  <c r="P12" i="77" s="1"/>
  <c r="P13" i="76"/>
  <c r="P14" i="76" s="1"/>
  <c r="O85" i="75"/>
  <c r="P87" i="75" s="1"/>
  <c r="P89" i="75" s="1"/>
  <c r="P51" i="74"/>
  <c r="P53" i="74" s="1"/>
  <c r="P59" i="73"/>
  <c r="P61" i="73" s="1"/>
  <c r="P125" i="72"/>
  <c r="P126" i="72" s="1"/>
  <c r="P25" i="71"/>
  <c r="P27" i="71" s="1"/>
  <c r="P32" i="70"/>
  <c r="P34" i="70" s="1"/>
  <c r="P272" i="69"/>
  <c r="P273" i="69" s="1"/>
  <c r="P62" i="68"/>
  <c r="P63" i="68" s="1"/>
  <c r="P68" i="67"/>
  <c r="P70" i="67" s="1"/>
  <c r="P21" i="66"/>
  <c r="P23" i="66" s="1"/>
  <c r="O244" i="65"/>
  <c r="P246" i="65" s="1"/>
  <c r="P247" i="65" s="1"/>
  <c r="O68" i="64"/>
  <c r="P70" i="64" s="1"/>
  <c r="P72" i="64" s="1"/>
  <c r="O70" i="63"/>
  <c r="P72" i="63" s="1"/>
  <c r="P74" i="63" s="1"/>
  <c r="O237" i="62"/>
  <c r="P239" i="62" s="1"/>
  <c r="P241" i="62" s="1"/>
  <c r="O74" i="61"/>
  <c r="P76" i="61" s="1"/>
  <c r="P77" i="61" s="1"/>
  <c r="O45" i="60"/>
  <c r="P47" i="60" s="1"/>
  <c r="P49" i="60" s="1"/>
  <c r="O15" i="59"/>
  <c r="P17" i="59" s="1"/>
  <c r="P19" i="59" s="1"/>
  <c r="O115" i="58"/>
  <c r="P117" i="58" s="1"/>
  <c r="P119" i="58" s="1"/>
  <c r="O401" i="57"/>
  <c r="P403" i="57" s="1"/>
  <c r="P404" i="57" s="1"/>
  <c r="P15" i="76" l="1"/>
  <c r="P33" i="70"/>
  <c r="P35" i="70" s="1"/>
  <c r="P16" i="76"/>
  <c r="P52" i="74"/>
  <c r="P54" i="74" s="1"/>
  <c r="P63" i="88"/>
  <c r="P65" i="88" s="1"/>
  <c r="P257" i="87"/>
  <c r="P259" i="87" s="1"/>
  <c r="P66" i="86"/>
  <c r="P68" i="86" s="1"/>
  <c r="P71" i="85"/>
  <c r="P73" i="85" s="1"/>
  <c r="P320" i="84"/>
  <c r="P321" i="84" s="1"/>
  <c r="P62" i="83"/>
  <c r="P64" i="83" s="1"/>
  <c r="P92" i="82"/>
  <c r="P94" i="82" s="1"/>
  <c r="P338" i="81"/>
  <c r="P340" i="81" s="1"/>
  <c r="P105" i="80"/>
  <c r="P106" i="80" s="1"/>
  <c r="P76" i="79"/>
  <c r="P78" i="79" s="1"/>
  <c r="P290" i="78"/>
  <c r="P292" i="78" s="1"/>
  <c r="P11" i="77"/>
  <c r="P13" i="77" s="1"/>
  <c r="P88" i="75"/>
  <c r="P90" i="75" s="1"/>
  <c r="P60" i="73"/>
  <c r="P62" i="73" s="1"/>
  <c r="P127" i="72"/>
  <c r="P128" i="72" s="1"/>
  <c r="P26" i="71"/>
  <c r="P28" i="71" s="1"/>
  <c r="P274" i="69"/>
  <c r="P275" i="69" s="1"/>
  <c r="P64" i="68"/>
  <c r="P65" i="68" s="1"/>
  <c r="P69" i="67"/>
  <c r="P71" i="67" s="1"/>
  <c r="P22" i="66"/>
  <c r="P24" i="66" s="1"/>
  <c r="P48" i="60"/>
  <c r="P50" i="60" s="1"/>
  <c r="P248" i="65"/>
  <c r="P249" i="65" s="1"/>
  <c r="P71" i="64"/>
  <c r="P73" i="64" s="1"/>
  <c r="P73" i="63"/>
  <c r="P75" i="63" s="1"/>
  <c r="P240" i="62"/>
  <c r="P242" i="62" s="1"/>
  <c r="P78" i="61"/>
  <c r="P79" i="61" s="1"/>
  <c r="P18" i="59"/>
  <c r="P20" i="59" s="1"/>
  <c r="P118" i="58"/>
  <c r="P120" i="58" s="1"/>
  <c r="P405" i="57"/>
  <c r="P406" i="57" s="1"/>
  <c r="I80" i="2"/>
  <c r="I79" i="2"/>
  <c r="I81" i="2" s="1"/>
  <c r="J46" i="2" l="1"/>
  <c r="J45" i="2"/>
  <c r="J44" i="2"/>
  <c r="J30" i="2" l="1"/>
  <c r="J43" i="2"/>
  <c r="J42" i="2"/>
  <c r="J41" i="2"/>
  <c r="J40" i="2"/>
  <c r="J39" i="2"/>
  <c r="J38" i="2"/>
  <c r="J37" i="2"/>
  <c r="J36" i="2"/>
  <c r="J35" i="2"/>
  <c r="J34" i="2"/>
  <c r="J33" i="2"/>
  <c r="J32" i="2"/>
  <c r="J31" i="2"/>
  <c r="N71" i="26"/>
  <c r="G18" i="2" s="1"/>
  <c r="M71" i="26"/>
  <c r="O71" i="26" l="1"/>
  <c r="P73" i="26" s="1"/>
  <c r="J47" i="2"/>
  <c r="J29" i="2"/>
  <c r="J28" i="2"/>
  <c r="J27" i="2"/>
  <c r="J26" i="2"/>
  <c r="P74" i="26" l="1"/>
  <c r="P75" i="26"/>
  <c r="J25" i="2"/>
  <c r="P76" i="26" l="1"/>
  <c r="A19" i="2"/>
  <c r="A20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J24" i="2"/>
  <c r="J22" i="2"/>
  <c r="J23" i="2"/>
  <c r="J20" i="2"/>
  <c r="J19" i="2"/>
  <c r="J75" i="2" s="1"/>
  <c r="I92" i="2" l="1"/>
  <c r="J18" i="2"/>
  <c r="J77" i="2" l="1"/>
  <c r="J78" i="2" l="1"/>
  <c r="J80" i="2" s="1"/>
  <c r="J79" i="2" l="1"/>
  <c r="J81" i="2" s="1"/>
</calcChain>
</file>

<file path=xl/sharedStrings.xml><?xml version="1.0" encoding="utf-8"?>
<sst xmlns="http://schemas.openxmlformats.org/spreadsheetml/2006/main" count="26576" uniqueCount="6446">
  <si>
    <t>NOMOR</t>
  </si>
  <si>
    <t>TUJUAN</t>
  </si>
  <si>
    <t>KETERANGAN</t>
  </si>
  <si>
    <t>KAPAL</t>
  </si>
  <si>
    <t>Pick Up</t>
  </si>
  <si>
    <t>ETD Kapal</t>
  </si>
  <si>
    <t>PEMBULATAN</t>
  </si>
  <si>
    <t>Surat Muatan Darat</t>
  </si>
  <si>
    <t>PT. PERISAI CAKRAWALA INDONESIA</t>
  </si>
  <si>
    <t>Ruko Ifolia Blok HY47 No. 26</t>
  </si>
  <si>
    <t>Harapan Indah - Bekasi 17214</t>
  </si>
  <si>
    <t>Jawa Barat - Indonesia</t>
  </si>
  <si>
    <t>Telp/Fax : +6221 - 8944 5283</t>
  </si>
  <si>
    <t>Email : sales@pciexpress.id</t>
  </si>
  <si>
    <t>PERFORMA INVOICE</t>
  </si>
  <si>
    <t>To</t>
  </si>
  <si>
    <t>: PT. Sicepat Express Indonesia</t>
  </si>
  <si>
    <t>:</t>
  </si>
  <si>
    <t>Invoice Date</t>
  </si>
  <si>
    <t>Attn</t>
  </si>
  <si>
    <t>:  Finance Dept</t>
  </si>
  <si>
    <t>NO</t>
  </si>
  <si>
    <t>DATE</t>
  </si>
  <si>
    <t>AWB</t>
  </si>
  <si>
    <t>DESCRIPTION</t>
  </si>
  <si>
    <t>DESNATION</t>
  </si>
  <si>
    <t>COLLY</t>
  </si>
  <si>
    <t>KG</t>
  </si>
  <si>
    <t>UNIT PRICE</t>
  </si>
  <si>
    <t>AMOUNT</t>
  </si>
  <si>
    <t>SUB TOTAL</t>
  </si>
  <si>
    <t>PPN 1%</t>
  </si>
  <si>
    <t>Total</t>
  </si>
  <si>
    <t>Payment Instructions</t>
  </si>
  <si>
    <t>Pay Cheque or Transfer to :</t>
  </si>
  <si>
    <t>BANK CENTRAL ASIA (BCA)</t>
  </si>
  <si>
    <t>521-1322-455</t>
  </si>
  <si>
    <t>Bekasi,</t>
  </si>
  <si>
    <t>Dede Komalasari</t>
  </si>
  <si>
    <t>P</t>
  </si>
  <si>
    <t>L</t>
  </si>
  <si>
    <t>T</t>
  </si>
  <si>
    <t>Mengetahui,</t>
  </si>
  <si>
    <t>Menyatakan,</t>
  </si>
  <si>
    <t>AWB PCI</t>
  </si>
  <si>
    <t>ACT KG</t>
  </si>
  <si>
    <t>KG VOLUME</t>
  </si>
  <si>
    <t>RATE (Rp/KG)</t>
  </si>
  <si>
    <t>AMOUNT (Rp)</t>
  </si>
  <si>
    <t>Invoice Performa</t>
  </si>
  <si>
    <t>Periode</t>
  </si>
  <si>
    <t>Discount 10%</t>
  </si>
  <si>
    <t>Total Setelah Discount</t>
  </si>
  <si>
    <t>PPh 23  2%</t>
  </si>
  <si>
    <t>PPh 23 2%</t>
  </si>
  <si>
    <t>TOTAL</t>
  </si>
  <si>
    <t>DMD/2112/16/PFVA4562</t>
  </si>
  <si>
    <t>GSK211216RGF196</t>
  </si>
  <si>
    <t>GSK211216AKY019</t>
  </si>
  <si>
    <t>GSK211216WAU903</t>
  </si>
  <si>
    <t>GSK211216SDJ261</t>
  </si>
  <si>
    <t>GSK211216VRL359</t>
  </si>
  <si>
    <t>GSK211215TXR190</t>
  </si>
  <si>
    <t>GSK211215CMT214</t>
  </si>
  <si>
    <t>GSK211215KMF576</t>
  </si>
  <si>
    <t>GSK211216TGE348</t>
  </si>
  <si>
    <t>GSK211216JFN849</t>
  </si>
  <si>
    <t>GSK211216XSI806</t>
  </si>
  <si>
    <t>GSK211216XRN012</t>
  </si>
  <si>
    <t>GSK211216TPU612</t>
  </si>
  <si>
    <t>GSK211216QON198</t>
  </si>
  <si>
    <t>GSK211216IWG823</t>
  </si>
  <si>
    <t>GSK211216WSL092</t>
  </si>
  <si>
    <t>GSK211216OZT704</t>
  </si>
  <si>
    <t>GSK211215KFU237</t>
  </si>
  <si>
    <t>GSK211216GHM284</t>
  </si>
  <si>
    <t>GSK211216ULA640</t>
  </si>
  <si>
    <t>GSK211216CNO076</t>
  </si>
  <si>
    <t>GSK211216CVQ718</t>
  </si>
  <si>
    <t>GSK211216ILE485</t>
  </si>
  <si>
    <t>GSK211216VBC760</t>
  </si>
  <si>
    <t>GSK211216DZY938</t>
  </si>
  <si>
    <t>GSK211216KAG195</t>
  </si>
  <si>
    <t>GSK211215AYE482</t>
  </si>
  <si>
    <t>GSK211215WHS871</t>
  </si>
  <si>
    <t>GSK211215BMR079</t>
  </si>
  <si>
    <t>GSK211216CGB385</t>
  </si>
  <si>
    <t>GSK211216VBP739</t>
  </si>
  <si>
    <t>GSK211215PCQ610</t>
  </si>
  <si>
    <t>GSK211215PAL378</t>
  </si>
  <si>
    <t>GSK211216CAM061</t>
  </si>
  <si>
    <t>GSK211215LGV162</t>
  </si>
  <si>
    <t>GSK211216SUI806</t>
  </si>
  <si>
    <t>GSK211216RFX768</t>
  </si>
  <si>
    <t>GSK211216SHN041</t>
  </si>
  <si>
    <t>GSK211216KEG804</t>
  </si>
  <si>
    <t>GSK211216FDN609</t>
  </si>
  <si>
    <t>GSK211216IRA093</t>
  </si>
  <si>
    <t>GSK211215MIA645</t>
  </si>
  <si>
    <t>GSK211216KXP826</t>
  </si>
  <si>
    <t>GSK211216DQV031</t>
  </si>
  <si>
    <t>GSK211215GZB691</t>
  </si>
  <si>
    <t>GSK211216TKF852</t>
  </si>
  <si>
    <t>GSK211216YGV478</t>
  </si>
  <si>
    <t>GSK211216OHP650</t>
  </si>
  <si>
    <t>GSK211216TIN564</t>
  </si>
  <si>
    <t>GSK211216PDK819</t>
  </si>
  <si>
    <t>GSK211216MTB297</t>
  </si>
  <si>
    <t>GSK211216ZFX372</t>
  </si>
  <si>
    <t>GSK211216WAF143</t>
  </si>
  <si>
    <t>GSK211216AYH832</t>
  </si>
  <si>
    <t>GSK211215UNI547</t>
  </si>
  <si>
    <t>GSK211216GTS407</t>
  </si>
  <si>
    <t>GSK211216FRC084</t>
  </si>
  <si>
    <t>GSK211216GVB514</t>
  </si>
  <si>
    <t>GSK211216RPZ176</t>
  </si>
  <si>
    <t>GSK211216ZPI958</t>
  </si>
  <si>
    <t>GSK211215ZJR318</t>
  </si>
  <si>
    <t>GSK211216LIQ294</t>
  </si>
  <si>
    <t>GSK211216HLW290</t>
  </si>
  <si>
    <t>GSK211216IHT194</t>
  </si>
  <si>
    <t>GSK211216BJL624</t>
  </si>
  <si>
    <t>DMD/2112/16/IBUS0532</t>
  </si>
  <si>
    <t>GSK211216FKV354</t>
  </si>
  <si>
    <t>DMD/2112/16/SJGM2740</t>
  </si>
  <si>
    <t>GSK211216UQW631</t>
  </si>
  <si>
    <t>GSK211216QYT851</t>
  </si>
  <si>
    <t>DMP PNK (PONTIANAK)</t>
  </si>
  <si>
    <t>KM FAJAR BAHARI V</t>
  </si>
  <si>
    <t>12/18/2021 FERI</t>
  </si>
  <si>
    <t>DMD/2112/16/IWLZ1036</t>
  </si>
  <si>
    <t>GSK211214VKL463</t>
  </si>
  <si>
    <t>GSK211215BVD325</t>
  </si>
  <si>
    <t>GSK211215OEZ280</t>
  </si>
  <si>
    <t>GSK211214QRH642</t>
  </si>
  <si>
    <t>GSK211214BOI726</t>
  </si>
  <si>
    <t>GSK211215YAU012</t>
  </si>
  <si>
    <t>DMD/2112/16/KLXF9570</t>
  </si>
  <si>
    <t>GSK211215SID835</t>
  </si>
  <si>
    <t>GSK211215FXH089</t>
  </si>
  <si>
    <t>GSK211215ERQ095</t>
  </si>
  <si>
    <t>GSK211215PDX527</t>
  </si>
  <si>
    <t>GSK211215KGQ692</t>
  </si>
  <si>
    <t>GSK211214BHF342</t>
  </si>
  <si>
    <t>GSK211214ZAI837</t>
  </si>
  <si>
    <t>GSK211215JPK549</t>
  </si>
  <si>
    <t>GSK211213IRW146</t>
  </si>
  <si>
    <t>GSK211215OZC908</t>
  </si>
  <si>
    <t>GSK211214QBD573</t>
  </si>
  <si>
    <t>GSK211215YJF042</t>
  </si>
  <si>
    <t>GSK211214MLI135</t>
  </si>
  <si>
    <t>GSK211215JAI309</t>
  </si>
  <si>
    <t>GSK211215TFC871</t>
  </si>
  <si>
    <t>GSK211215KTX594</t>
  </si>
  <si>
    <t>GSK211215MCX376</t>
  </si>
  <si>
    <t>GSK211214NJG346</t>
  </si>
  <si>
    <t>GSK211215ECP958</t>
  </si>
  <si>
    <t>GSK211214DOX794</t>
  </si>
  <si>
    <t>GSK211215OPH679</t>
  </si>
  <si>
    <t>GSK211215DUG368</t>
  </si>
  <si>
    <t>GSK211215ZNR087</t>
  </si>
  <si>
    <t>GSK211214RZC764</t>
  </si>
  <si>
    <t>GSK211214XSC691</t>
  </si>
  <si>
    <t>GSK211214ZMH243</t>
  </si>
  <si>
    <t>DMD/2112/16/GJAM8057</t>
  </si>
  <si>
    <t>GSK211216GTA674</t>
  </si>
  <si>
    <t>GSK211216WLO281</t>
  </si>
  <si>
    <t>GSK211216JWZ014</t>
  </si>
  <si>
    <t>GSK211216SIA203</t>
  </si>
  <si>
    <t>GSK211216REP650</t>
  </si>
  <si>
    <t>GSK211216LJN507</t>
  </si>
  <si>
    <t>GSK211216LHX941</t>
  </si>
  <si>
    <t>GSK211216FYJ209</t>
  </si>
  <si>
    <t>GSK211216RDO306</t>
  </si>
  <si>
    <t>GSK211216NVU126</t>
  </si>
  <si>
    <t>GSK211216AME794</t>
  </si>
  <si>
    <t>GSK211216SDP895</t>
  </si>
  <si>
    <t>GSK211216TIE148</t>
  </si>
  <si>
    <t>GSK211216OHC316</t>
  </si>
  <si>
    <t>GSK211216PLH156</t>
  </si>
  <si>
    <t>GSK211216ZDH724</t>
  </si>
  <si>
    <t>GSK211216UIW750</t>
  </si>
  <si>
    <t>GSK211216RLI948</t>
  </si>
  <si>
    <t>GSK211216GUE734</t>
  </si>
  <si>
    <t>GSK211216DQY814</t>
  </si>
  <si>
    <t>GSK211216LDR058</t>
  </si>
  <si>
    <t>GSK211216ONX509</t>
  </si>
  <si>
    <t>GSK211216XSH634</t>
  </si>
  <si>
    <t>GSK211216VKI013</t>
  </si>
  <si>
    <t>GSK211216NDF983</t>
  </si>
  <si>
    <t>GSK211216DOY308</t>
  </si>
  <si>
    <t>GSK211216NVY294</t>
  </si>
  <si>
    <t>GSK211216FXY298</t>
  </si>
  <si>
    <t>GSK211216KQH708</t>
  </si>
  <si>
    <t>GSK211216SHG783</t>
  </si>
  <si>
    <t>GSK211216IOH413</t>
  </si>
  <si>
    <t>GSK211216YIK314</t>
  </si>
  <si>
    <t>GSK211216UCW325</t>
  </si>
  <si>
    <t>GSK211216LZM138</t>
  </si>
  <si>
    <t>GSK211216GIA842</t>
  </si>
  <si>
    <t>GSK211216BFR234</t>
  </si>
  <si>
    <t>GSK211216YUK946</t>
  </si>
  <si>
    <t>GSK211216WEZ630</t>
  </si>
  <si>
    <t>GSK211216WVS570</t>
  </si>
  <si>
    <t>GSK211216YAB602</t>
  </si>
  <si>
    <t>GSK211216YRI762</t>
  </si>
  <si>
    <t>GSK211216PJZ563</t>
  </si>
  <si>
    <t>GSK211216TRM260</t>
  </si>
  <si>
    <t>GSK211216HSQ346</t>
  </si>
  <si>
    <t>GSK211216IND925</t>
  </si>
  <si>
    <t>GSK211216GUQ293</t>
  </si>
  <si>
    <t>GSK211216JYC632</t>
  </si>
  <si>
    <t>GSK211216YOR389</t>
  </si>
  <si>
    <t>GSK211216REM432</t>
  </si>
  <si>
    <t>GSK211216GNJ516</t>
  </si>
  <si>
    <t>GSK211216ILR285</t>
  </si>
  <si>
    <t>GSK211216FJP832</t>
  </si>
  <si>
    <t>GSK211216QKF341</t>
  </si>
  <si>
    <t>GSK211216IJT891</t>
  </si>
  <si>
    <t>GSK211216DSH129</t>
  </si>
  <si>
    <t>GSK211216QXA843</t>
  </si>
  <si>
    <t>GSK211216IEK907</t>
  </si>
  <si>
    <t>GSK211216ERI186</t>
  </si>
  <si>
    <t>GSK211214DQO186</t>
  </si>
  <si>
    <t>GSK211215UVK730</t>
  </si>
  <si>
    <t>GSK211216GWI178</t>
  </si>
  <si>
    <t>GSK211216UHV750</t>
  </si>
  <si>
    <t>GSK211216BJX130</t>
  </si>
  <si>
    <t>GSK211216UXO721</t>
  </si>
  <si>
    <t>GSK211216IGZ234</t>
  </si>
  <si>
    <t>GSK211216NHU304</t>
  </si>
  <si>
    <t>GSK211216RYX920</t>
  </si>
  <si>
    <t>GSK211216DUT186</t>
  </si>
  <si>
    <t>GSK211216TRZ149</t>
  </si>
  <si>
    <t>GSK211216KPE238</t>
  </si>
  <si>
    <t>GSK211216HXJ352</t>
  </si>
  <si>
    <t>GSK211216WKP174</t>
  </si>
  <si>
    <t>GSK211216DWS176</t>
  </si>
  <si>
    <t>GSK211216SPY981</t>
  </si>
  <si>
    <t>GSK211216ICK035</t>
  </si>
  <si>
    <t>GSK211215NVA523</t>
  </si>
  <si>
    <t>GSK211215RIZ671</t>
  </si>
  <si>
    <t>GSK211215KAL863</t>
  </si>
  <si>
    <t>GSK211216WBK643</t>
  </si>
  <si>
    <t>GSK211216SQL389</t>
  </si>
  <si>
    <t>GSK211214SCZ654</t>
  </si>
  <si>
    <t>GSK211216EHI205</t>
  </si>
  <si>
    <t>GSK211216BQK430</t>
  </si>
  <si>
    <t>GSK211216RIL479</t>
  </si>
  <si>
    <t>GSK211216BDI431</t>
  </si>
  <si>
    <t>GSK211215QYE723</t>
  </si>
  <si>
    <t>GSK211214RWN185</t>
  </si>
  <si>
    <t>GSK211216RTL275</t>
  </si>
  <si>
    <t>GSK211216RLA653</t>
  </si>
  <si>
    <t>GSK211216HYA281</t>
  </si>
  <si>
    <t>GSK211216OPT430</t>
  </si>
  <si>
    <t>GSK211216AQC398</t>
  </si>
  <si>
    <t>GSK211216ERW478</t>
  </si>
  <si>
    <t>GSK211216YRZ019</t>
  </si>
  <si>
    <t>GSK211216QFJ812</t>
  </si>
  <si>
    <t>GSK211216MLC928</t>
  </si>
  <si>
    <t>GSK211216IMD795</t>
  </si>
  <si>
    <t>GSK211216BPH279</t>
  </si>
  <si>
    <t>GSK211216IYE783</t>
  </si>
  <si>
    <t>GSK211216PWK750</t>
  </si>
  <si>
    <t>GSK211216MJY260</t>
  </si>
  <si>
    <t>GSK211214JQE603</t>
  </si>
  <si>
    <t>GSK211216WDA067</t>
  </si>
  <si>
    <t>GSK211216MBE028</t>
  </si>
  <si>
    <t>GSK211216EKY735</t>
  </si>
  <si>
    <t>GSK211216CJS054</t>
  </si>
  <si>
    <t>GSK211216GRW427</t>
  </si>
  <si>
    <t>GSK211216BZS796</t>
  </si>
  <si>
    <t>GSK211213QWF819</t>
  </si>
  <si>
    <t>GSK211216SWC135</t>
  </si>
  <si>
    <t>GSK211216UWL247</t>
  </si>
  <si>
    <t>GSK211216ZGR516</t>
  </si>
  <si>
    <t>GSK211216CGX830</t>
  </si>
  <si>
    <t>GSK211216EBZ026</t>
  </si>
  <si>
    <t>GSK211216IVR710</t>
  </si>
  <si>
    <t>GSK211216OST304</t>
  </si>
  <si>
    <t>GSK211216LYG967</t>
  </si>
  <si>
    <t>GSK211216MUO071</t>
  </si>
  <si>
    <t>GSK211216TAG245</t>
  </si>
  <si>
    <t>GSK211216WRY459</t>
  </si>
  <si>
    <t>GSK211215JFR198</t>
  </si>
  <si>
    <t>GSK211215AMD107</t>
  </si>
  <si>
    <t>GSK211215FTE342</t>
  </si>
  <si>
    <t>GSK211215KQF984</t>
  </si>
  <si>
    <t>GSK211215FHP987</t>
  </si>
  <si>
    <t>GSK211216QMA063</t>
  </si>
  <si>
    <t>GSK211216TOG694</t>
  </si>
  <si>
    <t>GSK211216VFE085</t>
  </si>
  <si>
    <t>GSK211216SFK074</t>
  </si>
  <si>
    <t>GSK211215TAC481</t>
  </si>
  <si>
    <t>GSK211216HXI452</t>
  </si>
  <si>
    <t>GSK211216TKP419</t>
  </si>
  <si>
    <t>GSK211216SMP457</t>
  </si>
  <si>
    <t>GSK211216RFV357</t>
  </si>
  <si>
    <t>GSK211216NRG146</t>
  </si>
  <si>
    <t>GSK211216GAX927</t>
  </si>
  <si>
    <t>GSK211216ZCK906</t>
  </si>
  <si>
    <t>GSK211216UVC410</t>
  </si>
  <si>
    <t>GSK211216CRX549</t>
  </si>
  <si>
    <t>GSK211216OBD614</t>
  </si>
  <si>
    <t>GSK211215PFD762</t>
  </si>
  <si>
    <t>GSK211216EOX503</t>
  </si>
  <si>
    <t>GSK211216PUA867</t>
  </si>
  <si>
    <t>GSK211215IJY654</t>
  </si>
  <si>
    <t>GSK211216LME120</t>
  </si>
  <si>
    <t>GSK211215USW278</t>
  </si>
  <si>
    <t>GSK211216CWF594</t>
  </si>
  <si>
    <t>GSK211216HYM253</t>
  </si>
  <si>
    <t>GSK211216AKQ019</t>
  </si>
  <si>
    <t>GSK211216XWR645</t>
  </si>
  <si>
    <t>GSK211216QFE126</t>
  </si>
  <si>
    <t>GSK211216IRZ423</t>
  </si>
  <si>
    <t>GSK211215MCU072</t>
  </si>
  <si>
    <t>GSK211216HAO370</t>
  </si>
  <si>
    <t>GSK211216LYB529</t>
  </si>
  <si>
    <t>GSK211216QGC805</t>
  </si>
  <si>
    <t>GSK211216WTI329</t>
  </si>
  <si>
    <t>GSK211216PER947</t>
  </si>
  <si>
    <t>GSK211216TZG524</t>
  </si>
  <si>
    <t>GSK211216MZD091</t>
  </si>
  <si>
    <t>GSK211215CNK024</t>
  </si>
  <si>
    <t>GSK211214FVT574</t>
  </si>
  <si>
    <t>GSK211215QLH591</t>
  </si>
  <si>
    <t>GSK211215ELY704</t>
  </si>
  <si>
    <t>GSK211214JNR637</t>
  </si>
  <si>
    <t>GSK211215NCH451</t>
  </si>
  <si>
    <t>GSK211216DKS137</t>
  </si>
  <si>
    <t>GSK211215QCO403</t>
  </si>
  <si>
    <t>GSK211215MKG920</t>
  </si>
  <si>
    <t>GSK211216AMN163</t>
  </si>
  <si>
    <t>GSK211216ELX267</t>
  </si>
  <si>
    <t>GSK211215IKT196</t>
  </si>
  <si>
    <t>GSK211216ZIW061</t>
  </si>
  <si>
    <t>GSK211215SBN569</t>
  </si>
  <si>
    <t>GSK211215MBD391</t>
  </si>
  <si>
    <t>GSK211215WKF351</t>
  </si>
  <si>
    <t>GSK211216IHD346</t>
  </si>
  <si>
    <t>GSK211214XGJ480</t>
  </si>
  <si>
    <t>GSK211215OIH071</t>
  </si>
  <si>
    <t>GSK211214NLJ645</t>
  </si>
  <si>
    <t>GSK211216OBK690</t>
  </si>
  <si>
    <t>GSK211216ROV758</t>
  </si>
  <si>
    <t>GSK211214RCB580</t>
  </si>
  <si>
    <t>GSK211216PZO570</t>
  </si>
  <si>
    <t>GSK211215NXW108</t>
  </si>
  <si>
    <t>GSK211216ILU150</t>
  </si>
  <si>
    <t>GSK211216IWJ738</t>
  </si>
  <si>
    <t>GSK211215DMS975</t>
  </si>
  <si>
    <t>GSK211216CFV645</t>
  </si>
  <si>
    <t>GSK211216JVI384</t>
  </si>
  <si>
    <t>GSK211215IGZ049</t>
  </si>
  <si>
    <t>GSK211215AYK945</t>
  </si>
  <si>
    <t>GSK211216XOK379</t>
  </si>
  <si>
    <t>GSK211215BQD473</t>
  </si>
  <si>
    <t>GSK211216NQI291</t>
  </si>
  <si>
    <t>GSK211216DPI248</t>
  </si>
  <si>
    <t>GSK211216QDI830</t>
  </si>
  <si>
    <t>GSK211216HGK306</t>
  </si>
  <si>
    <t>GSK211214XDH683</t>
  </si>
  <si>
    <t>GSK211216RUH132</t>
  </si>
  <si>
    <t>GSK211216GDU724</t>
  </si>
  <si>
    <t>GSK211216NSQ719</t>
  </si>
  <si>
    <t>GSK211216QOD342</t>
  </si>
  <si>
    <t>GSK211216JRL750</t>
  </si>
  <si>
    <t>GSK211216QNO462</t>
  </si>
  <si>
    <t>GSK211214HXN804</t>
  </si>
  <si>
    <t>GSK211216ZOG573</t>
  </si>
  <si>
    <t>GSK211214OJT034</t>
  </si>
  <si>
    <t>GSK211216SMA948</t>
  </si>
  <si>
    <t>GSK211214IPT980</t>
  </si>
  <si>
    <t>GSK211215WLJ210</t>
  </si>
  <si>
    <t>GSK211215UMN623</t>
  </si>
  <si>
    <t>GSK211216YIP809</t>
  </si>
  <si>
    <t>GSK211216PUG125</t>
  </si>
  <si>
    <t>GSK211216JDT594</t>
  </si>
  <si>
    <t>GSK211214FQM420</t>
  </si>
  <si>
    <t>GSK211216WAH689</t>
  </si>
  <si>
    <t>GSK211216VMQ453</t>
  </si>
  <si>
    <t>GSK211216EOS106</t>
  </si>
  <si>
    <t>GSK211216FTG139</t>
  </si>
  <si>
    <t>GSK211215UNO178</t>
  </si>
  <si>
    <t>GSK211216FTU752</t>
  </si>
  <si>
    <t>GSK211215DCR375</t>
  </si>
  <si>
    <t>GSK211216XDK690</t>
  </si>
  <si>
    <t>GSK211215QHV569</t>
  </si>
  <si>
    <t>GSK211214FWB647</t>
  </si>
  <si>
    <t>GSK211216BSD723</t>
  </si>
  <si>
    <t>GSK211214DRP416</t>
  </si>
  <si>
    <t>GSK211214UBY047</t>
  </si>
  <si>
    <t>GSK211216KQR065</t>
  </si>
  <si>
    <t>GSK211215TME436</t>
  </si>
  <si>
    <t>GSK211216WXZ682</t>
  </si>
  <si>
    <t>GSK211215CBW059</t>
  </si>
  <si>
    <t>GSK211214GXN864</t>
  </si>
  <si>
    <t>GSK211215GWD162</t>
  </si>
  <si>
    <t>GSK211216YKJ169</t>
  </si>
  <si>
    <t>GSK211214UBL349</t>
  </si>
  <si>
    <t>GSK211214TSQ023</t>
  </si>
  <si>
    <t>GSK211215TLG426</t>
  </si>
  <si>
    <t>GSK211214MEB560</t>
  </si>
  <si>
    <t>GSK211214TED194</t>
  </si>
  <si>
    <t>GSK211214QVW261</t>
  </si>
  <si>
    <t>GSK211214AJC584</t>
  </si>
  <si>
    <t>GSK211215RYH371</t>
  </si>
  <si>
    <t>GSK211214DYZ042</t>
  </si>
  <si>
    <t>GSK211214VES852</t>
  </si>
  <si>
    <t>GSK211216TRN852</t>
  </si>
  <si>
    <t>GSK211215HRB756</t>
  </si>
  <si>
    <t>GSK211215GUF106</t>
  </si>
  <si>
    <t>GSK211215GZC319</t>
  </si>
  <si>
    <t>GSK211214BHN596</t>
  </si>
  <si>
    <t>GSK211215RYS027</t>
  </si>
  <si>
    <t>GSK211215GMP894</t>
  </si>
  <si>
    <t>GSK211215TSJ460</t>
  </si>
  <si>
    <t>GSK211214SXL320</t>
  </si>
  <si>
    <t>GSK211215LKW781</t>
  </si>
  <si>
    <t>GSK211214CMD208</t>
  </si>
  <si>
    <t>GSK211215RGZ502</t>
  </si>
  <si>
    <t>GSK211214SOM036</t>
  </si>
  <si>
    <t>GSK211215RQJ216</t>
  </si>
  <si>
    <t>GSK211214GFE902</t>
  </si>
  <si>
    <t>GSK211216BOM369</t>
  </si>
  <si>
    <t>GSK211216ZFJ240</t>
  </si>
  <si>
    <t>GSK211214IUX681</t>
  </si>
  <si>
    <t>GSK211215LWQ179</t>
  </si>
  <si>
    <t>GSK211214NJD421</t>
  </si>
  <si>
    <t>GSK211215QKU034</t>
  </si>
  <si>
    <t>GSK211214UJB670</t>
  </si>
  <si>
    <t>GSK211214PFI975</t>
  </si>
  <si>
    <t>GSK211216IQL684</t>
  </si>
  <si>
    <t>GSK211215RJI186</t>
  </si>
  <si>
    <t>GSK211214YWD342</t>
  </si>
  <si>
    <t>GSK211216WGA042</t>
  </si>
  <si>
    <t>GSK211216GAB768</t>
  </si>
  <si>
    <t>GSK211216JOR165</t>
  </si>
  <si>
    <t>GSK211214PBG672</t>
  </si>
  <si>
    <t>GSK211216MIZ375</t>
  </si>
  <si>
    <t>GSK211215GKW814</t>
  </si>
  <si>
    <t>GSK211216KUB102</t>
  </si>
  <si>
    <t>GSK211215KVE741</t>
  </si>
  <si>
    <t>GSK211215YUM942</t>
  </si>
  <si>
    <t>GSK211216KCR942</t>
  </si>
  <si>
    <t>GSK211214BWA536</t>
  </si>
  <si>
    <t>GSK211215BJW726</t>
  </si>
  <si>
    <t>GSK211216ELS763</t>
  </si>
  <si>
    <t>GSK211215IYL790</t>
  </si>
  <si>
    <t>GSK211214LFD693</t>
  </si>
  <si>
    <t>GSK211216EPW764</t>
  </si>
  <si>
    <t>GSK211214VAL825</t>
  </si>
  <si>
    <t>GSK211216DAB596</t>
  </si>
  <si>
    <t>GSK211216DOR324</t>
  </si>
  <si>
    <t>GSK211216TQE984</t>
  </si>
  <si>
    <t>GSK211215OFL603</t>
  </si>
  <si>
    <t>GSK211215HRC982</t>
  </si>
  <si>
    <t>GSK211216OHJ704</t>
  </si>
  <si>
    <t>GSK211214SYP946</t>
  </si>
  <si>
    <t>GSK211214NCR726</t>
  </si>
  <si>
    <t>GSK211216IAX973</t>
  </si>
  <si>
    <t>GSK211216JCG497</t>
  </si>
  <si>
    <t>GSK211214KIV260</t>
  </si>
  <si>
    <t>GSK211216USR671</t>
  </si>
  <si>
    <t>GSK211215WKO354</t>
  </si>
  <si>
    <t>GSK211216TME285</t>
  </si>
  <si>
    <t>GSK211216XAO825</t>
  </si>
  <si>
    <t>GSK211215MQI214</t>
  </si>
  <si>
    <t>GSK211215IDV582</t>
  </si>
  <si>
    <t>GSK211215IRU465</t>
  </si>
  <si>
    <t>GSK211215ZYS376</t>
  </si>
  <si>
    <t>GSK211215VXD039</t>
  </si>
  <si>
    <t>GSK211216LYU241</t>
  </si>
  <si>
    <t>GSK211215ZPN739</t>
  </si>
  <si>
    <t>GSK211216XOP196</t>
  </si>
  <si>
    <t>GSK211215NQB140</t>
  </si>
  <si>
    <t>GSK211215XAL784</t>
  </si>
  <si>
    <t>GSK211216VEW275</t>
  </si>
  <si>
    <t>GSK211215LET789</t>
  </si>
  <si>
    <t>GSK211215PAS246</t>
  </si>
  <si>
    <t>GSK211216LWQ903</t>
  </si>
  <si>
    <t>GSK211215OWT053</t>
  </si>
  <si>
    <t>GSK211216RUM791</t>
  </si>
  <si>
    <t>GSK211216BWY125</t>
  </si>
  <si>
    <t>GSK211213GPW642</t>
  </si>
  <si>
    <t>GSK211214FOZ784</t>
  </si>
  <si>
    <t>GSK211216WHL813</t>
  </si>
  <si>
    <t>GSK211216GZQ043</t>
  </si>
  <si>
    <t>GSK211216CRT413</t>
  </si>
  <si>
    <t>GSK211216XLR350</t>
  </si>
  <si>
    <t>GSK211216BHC891</t>
  </si>
  <si>
    <t>GSK211216AID138</t>
  </si>
  <si>
    <t>GSK211215GES398</t>
  </si>
  <si>
    <t>GSK211216VAY037</t>
  </si>
  <si>
    <t>GSK211214OIV192</t>
  </si>
  <si>
    <t>GSK211216MOC354</t>
  </si>
  <si>
    <t>GSK211216MHQ376</t>
  </si>
  <si>
    <t>GSK211216AMO524</t>
  </si>
  <si>
    <t>GSK211216SHX710</t>
  </si>
  <si>
    <t>GSK211216HFN398</t>
  </si>
  <si>
    <t>GSK211216FSM071</t>
  </si>
  <si>
    <t>GSK211216NAR132</t>
  </si>
  <si>
    <t>GSK211216WIK237</t>
  </si>
  <si>
    <t>GSK211215WUE756</t>
  </si>
  <si>
    <t>GSK211216BDP781</t>
  </si>
  <si>
    <t>GSK211215SLE265</t>
  </si>
  <si>
    <t>GSK211215UBO893</t>
  </si>
  <si>
    <t>GSK211214VFE468</t>
  </si>
  <si>
    <t>GSK211215ASI120</t>
  </si>
  <si>
    <t>GSK211214ADG293</t>
  </si>
  <si>
    <t>GSK211215PJQ720</t>
  </si>
  <si>
    <t>GSK211216TIQ613</t>
  </si>
  <si>
    <t>GSK211214OAY178</t>
  </si>
  <si>
    <t>GSK211214ZJB841</t>
  </si>
  <si>
    <t>GSK211214EGR124</t>
  </si>
  <si>
    <t>GSK211214LQU864</t>
  </si>
  <si>
    <t>GSK211214OBX501</t>
  </si>
  <si>
    <t>GSK211214KMU367</t>
  </si>
  <si>
    <t>DMD/2112/16/KZRP2398</t>
  </si>
  <si>
    <t>GSK211214XIS258</t>
  </si>
  <si>
    <t>GSK211216CAS362</t>
  </si>
  <si>
    <t>GSK211214UJY472</t>
  </si>
  <si>
    <t>DMD/2112/16/WPCG9574</t>
  </si>
  <si>
    <t>GSK211216LHQ249</t>
  </si>
  <si>
    <t>GSK211215NTG846</t>
  </si>
  <si>
    <t>GSK211216KWX591</t>
  </si>
  <si>
    <t>GSK211216AWP879</t>
  </si>
  <si>
    <t>GSK211216LIW193</t>
  </si>
  <si>
    <t>GSK211216ENQ764</t>
  </si>
  <si>
    <t>GSK211216YRF715</t>
  </si>
  <si>
    <t>GSK211216HIP536</t>
  </si>
  <si>
    <t>12/21/2021 FERI</t>
  </si>
  <si>
    <t>DMD/2112/16/XKJV9847</t>
  </si>
  <si>
    <t>GSK211216TFZ382</t>
  </si>
  <si>
    <t>GSK211216PZO837</t>
  </si>
  <si>
    <t>GSK211216MEF798</t>
  </si>
  <si>
    <t>GSK211215PJI498</t>
  </si>
  <si>
    <t>GSK211216ZWP897</t>
  </si>
  <si>
    <t>GSK211216EIP671</t>
  </si>
  <si>
    <t>GSK211216BCO980</t>
  </si>
  <si>
    <t>GSK211216SGX168</t>
  </si>
  <si>
    <t>GSK211216EHB728</t>
  </si>
  <si>
    <t>GSK211216KZP965</t>
  </si>
  <si>
    <t>GSK211216KBX615</t>
  </si>
  <si>
    <t>GSK211216GJI947</t>
  </si>
  <si>
    <t>GSK211216JEC086</t>
  </si>
  <si>
    <t>GSK211216DKH479</t>
  </si>
  <si>
    <t>GSK211216FAQ697</t>
  </si>
  <si>
    <t>GSK211215XVY019</t>
  </si>
  <si>
    <t>GSK211216ZEB549</t>
  </si>
  <si>
    <t>GSK211216NJX248</t>
  </si>
  <si>
    <t>GSK211216ZBM075</t>
  </si>
  <si>
    <t>GSK211216XNB630</t>
  </si>
  <si>
    <t>GSK211216FKN562</t>
  </si>
  <si>
    <t>GSK211216RLM250</t>
  </si>
  <si>
    <t>GSK211216RFG476</t>
  </si>
  <si>
    <t>GSK211216GEW412</t>
  </si>
  <si>
    <t>GSK211216GDX135</t>
  </si>
  <si>
    <t>GSK211216YOR796</t>
  </si>
  <si>
    <t>GSK211216WBU860</t>
  </si>
  <si>
    <t>GSK211216NRA098</t>
  </si>
  <si>
    <t>GSK211216NFU964</t>
  </si>
  <si>
    <t>GSK211216TES985</t>
  </si>
  <si>
    <t>GSK211216RQI291</t>
  </si>
  <si>
    <t>GSK211216CZT760</t>
  </si>
  <si>
    <t>GSK211216WQX674</t>
  </si>
  <si>
    <t>GSK211216FMJ473</t>
  </si>
  <si>
    <t>GSK211216RIH271</t>
  </si>
  <si>
    <t>GSK211216ZUC061</t>
  </si>
  <si>
    <t>GSK211216FRW530</t>
  </si>
  <si>
    <t>GSK211216GEB016</t>
  </si>
  <si>
    <t>GSK211216JCZ652</t>
  </si>
  <si>
    <t>GSK211216KTF052</t>
  </si>
  <si>
    <t>GSK211215ZOV871</t>
  </si>
  <si>
    <t>GSK211215SDK716</t>
  </si>
  <si>
    <t>GSK211216YOD857</t>
  </si>
  <si>
    <t>GSK211216GTM053</t>
  </si>
  <si>
    <t>GSK211216CXK295</t>
  </si>
  <si>
    <t>GSK211216LBV862</t>
  </si>
  <si>
    <t>GSK211216JGP521</t>
  </si>
  <si>
    <t>GSK211216DVA978</t>
  </si>
  <si>
    <t>GSK211216FQV318</t>
  </si>
  <si>
    <t>GSK211216JPH396</t>
  </si>
  <si>
    <t>GSK211216JAC187</t>
  </si>
  <si>
    <t>GSK211216MFH158</t>
  </si>
  <si>
    <t>GSK211216XLW695</t>
  </si>
  <si>
    <t>GSK211216FRA392</t>
  </si>
  <si>
    <t>GSK211216QRV405</t>
  </si>
  <si>
    <t>GSK211216CUF784</t>
  </si>
  <si>
    <t>GSK211216TVB957</t>
  </si>
  <si>
    <t>GSK211216MIX739</t>
  </si>
  <si>
    <t>GSK211216ZOA235</t>
  </si>
  <si>
    <t>GSK211216EKO902</t>
  </si>
  <si>
    <t>GSK211216MOS618</t>
  </si>
  <si>
    <t>GSK211216EFT132</t>
  </si>
  <si>
    <t>GSK211216QPO419</t>
  </si>
  <si>
    <t>GSK211216EVS634</t>
  </si>
  <si>
    <t>GSK211216XSR790</t>
  </si>
  <si>
    <t>GSK211216VIO351</t>
  </si>
  <si>
    <t>GSK211216JQE753</t>
  </si>
  <si>
    <t>GSK211216VCD629</t>
  </si>
  <si>
    <t>GSK211216JIO342</t>
  </si>
  <si>
    <t>GSK211216AJH596</t>
  </si>
  <si>
    <t>GSK211216HXQ169</t>
  </si>
  <si>
    <t>GSK211216DJA549</t>
  </si>
  <si>
    <t>GSK211216RHU506</t>
  </si>
  <si>
    <t>GSK211216PAO064</t>
  </si>
  <si>
    <t>GSK211216AUT947</t>
  </si>
  <si>
    <t>GSK211216FYJ627</t>
  </si>
  <si>
    <t>GSK211216GTK826</t>
  </si>
  <si>
    <t>GSK211216ODA265</t>
  </si>
  <si>
    <t>GSK211215QCP083</t>
  </si>
  <si>
    <t>GSK211216BZU987</t>
  </si>
  <si>
    <t>GSK211216WSJ293</t>
  </si>
  <si>
    <t>GSK211216MVP610</t>
  </si>
  <si>
    <t>GSK211215QOE438</t>
  </si>
  <si>
    <t>GSK211216DMN976</t>
  </si>
  <si>
    <t>GSK211216BJU291</t>
  </si>
  <si>
    <t>GSK211216EMA215</t>
  </si>
  <si>
    <t>GSK211216NKC473</t>
  </si>
  <si>
    <t>GSK211215LHF304</t>
  </si>
  <si>
    <t>GSK211216EPD192</t>
  </si>
  <si>
    <t>GSK211216OGI913</t>
  </si>
  <si>
    <t>GSK211216IXV107</t>
  </si>
  <si>
    <t>GSK211216KLJ643</t>
  </si>
  <si>
    <t>GSK211216KQZ387</t>
  </si>
  <si>
    <t>GSK211216WIY347</t>
  </si>
  <si>
    <t>GSK211216VFA871</t>
  </si>
  <si>
    <t>GSK211216UDC950</t>
  </si>
  <si>
    <t>GSK211216WMG165</t>
  </si>
  <si>
    <t>GSK211216OWT381</t>
  </si>
  <si>
    <t>GSK211216TIS621</t>
  </si>
  <si>
    <t>GSK211216MZQ546</t>
  </si>
  <si>
    <t>GSK211216QGV708</t>
  </si>
  <si>
    <t>GSK211216BZT879</t>
  </si>
  <si>
    <t>GSK211216TDW637</t>
  </si>
  <si>
    <t>GSK211216TWF290</t>
  </si>
  <si>
    <t>GSK211216TSA528</t>
  </si>
  <si>
    <t>GSK211216RAK527</t>
  </si>
  <si>
    <t>GSK211216LRD023</t>
  </si>
  <si>
    <t>GSK211215ARG306</t>
  </si>
  <si>
    <t>GSK211215AHF238</t>
  </si>
  <si>
    <t>GSK211216SVQ381</t>
  </si>
  <si>
    <t>GSK211216XTK627</t>
  </si>
  <si>
    <t>DMD/2112/16/UJVL5193</t>
  </si>
  <si>
    <t>GSK211216VAR524</t>
  </si>
  <si>
    <t>DMD/2112/16/RVAD7819</t>
  </si>
  <si>
    <t>GSK211215MPT035</t>
  </si>
  <si>
    <t>GSK211215DMR219</t>
  </si>
  <si>
    <t>GSK211215BDW049</t>
  </si>
  <si>
    <t>GSK211215XQB819</t>
  </si>
  <si>
    <t>GSK211215BMF967</t>
  </si>
  <si>
    <t>GSK211215UZQ280</t>
  </si>
  <si>
    <t>GSK211215SWQ042</t>
  </si>
  <si>
    <t>GSK211215CFJ754</t>
  </si>
  <si>
    <t>GSK211215HWZ072</t>
  </si>
  <si>
    <t>GSK211215CER675</t>
  </si>
  <si>
    <t>GSK211215DFE325</t>
  </si>
  <si>
    <t>GSK211215XAQ621</t>
  </si>
  <si>
    <t>DMD/2112/17/EHXU1302</t>
  </si>
  <si>
    <t>GSK211216COW801</t>
  </si>
  <si>
    <t>GSK211217SJD146</t>
  </si>
  <si>
    <t>GSK211217FGR290</t>
  </si>
  <si>
    <t>GSK211217CEP571</t>
  </si>
  <si>
    <t>GSK211217ZOL283</t>
  </si>
  <si>
    <t>GSK211216LSK673</t>
  </si>
  <si>
    <t>GSK211217PBH571</t>
  </si>
  <si>
    <t>GSK211216MEO063</t>
  </si>
  <si>
    <t>GSK211217IJO374</t>
  </si>
  <si>
    <t>GSK211216EYJ450</t>
  </si>
  <si>
    <t>GSK211217LYS176</t>
  </si>
  <si>
    <t>GSK211217JXA834</t>
  </si>
  <si>
    <t>GSK211217IVZ781</t>
  </si>
  <si>
    <t>GSK211216BFR648</t>
  </si>
  <si>
    <t>GSK211217TJN684</t>
  </si>
  <si>
    <t>GSK211217OTJ425</t>
  </si>
  <si>
    <t>GSK211217TAX705</t>
  </si>
  <si>
    <t>GSK211217YES907</t>
  </si>
  <si>
    <t>GSK211217NBA430</t>
  </si>
  <si>
    <t>GSK211216PSE964</t>
  </si>
  <si>
    <t>GSK211217HAR159</t>
  </si>
  <si>
    <t>GSK211217VAI693</t>
  </si>
  <si>
    <t>GSK211217LGJ359</t>
  </si>
  <si>
    <t>GSK211217JYT753</t>
  </si>
  <si>
    <t>GSK211216SYL857</t>
  </si>
  <si>
    <t>GSK211217ICA218</t>
  </si>
  <si>
    <t>GSK211217JIT273</t>
  </si>
  <si>
    <t>GSK211217EUF069</t>
  </si>
  <si>
    <t>GSK211217TYN865</t>
  </si>
  <si>
    <t>GSK211217QTE620</t>
  </si>
  <si>
    <t>GSK211216NOW741</t>
  </si>
  <si>
    <t>GSK211217EPC592</t>
  </si>
  <si>
    <t>GSK211217RDO613</t>
  </si>
  <si>
    <t>GSK211217ADZ857</t>
  </si>
  <si>
    <t>GSK211217SDF307</t>
  </si>
  <si>
    <t>GSK211217PGL374</t>
  </si>
  <si>
    <t>GSK211216CWN360</t>
  </si>
  <si>
    <t>GSK211217KUR321</t>
  </si>
  <si>
    <t>GSK211217VIL048</t>
  </si>
  <si>
    <t>GSK211217FOJ524</t>
  </si>
  <si>
    <t>DMD/2112/17/NDLC4201</t>
  </si>
  <si>
    <t>GSK211217WVR987</t>
  </si>
  <si>
    <t>GSK211217IAF369</t>
  </si>
  <si>
    <t>KM FAJAR BAHARI VI</t>
  </si>
  <si>
    <t>DMD/2112/17/OTJR6513</t>
  </si>
  <si>
    <t>GSK211217WJG256</t>
  </si>
  <si>
    <t>GSK211217HIA230</t>
  </si>
  <si>
    <t>GSK211217QGW243</t>
  </si>
  <si>
    <t>GSK211217WKA961</t>
  </si>
  <si>
    <t>GSK211217AFX498</t>
  </si>
  <si>
    <t>GSK211217QCU018</t>
  </si>
  <si>
    <t>GSK211217PJN174</t>
  </si>
  <si>
    <t>GSK211217PAI398</t>
  </si>
  <si>
    <t>GSK211217UDI069</t>
  </si>
  <si>
    <t>GSK211217EVL735</t>
  </si>
  <si>
    <t>GSK211217PMN950</t>
  </si>
  <si>
    <t>GSK211217ZNH267</t>
  </si>
  <si>
    <t>GSK211217EHJ589</t>
  </si>
  <si>
    <t>GSK211217DGE769</t>
  </si>
  <si>
    <t>GSK211217UTD264</t>
  </si>
  <si>
    <t>GSK211217OQF062</t>
  </si>
  <si>
    <t>GSK211217CRO846</t>
  </si>
  <si>
    <t>GSK211217ARK819</t>
  </si>
  <si>
    <t>GSK211217KQX153</t>
  </si>
  <si>
    <t>GSK211217CLN360</t>
  </si>
  <si>
    <t>GSK211217JOP243</t>
  </si>
  <si>
    <t>GSK211217EKT468</t>
  </si>
  <si>
    <t>GSK211216YBD869</t>
  </si>
  <si>
    <t>GSK211217AHY890</t>
  </si>
  <si>
    <t>GSK211217UCW271</t>
  </si>
  <si>
    <t>GSK211217GUL235</t>
  </si>
  <si>
    <t>GSK211217YBK930</t>
  </si>
  <si>
    <t>GSK211217GVN135</t>
  </si>
  <si>
    <t>GSK211217DYL428</t>
  </si>
  <si>
    <t>GSK211217HJG607</t>
  </si>
  <si>
    <t>GSK211217TSC902</t>
  </si>
  <si>
    <t>GSK211217SGB140</t>
  </si>
  <si>
    <t>GSK211217GBM736</t>
  </si>
  <si>
    <t>GSK211217FEX852</t>
  </si>
  <si>
    <t>GSK211217AHB014</t>
  </si>
  <si>
    <t>GSK211217CNF283</t>
  </si>
  <si>
    <t>GSK211216HZL918</t>
  </si>
  <si>
    <t>GSK211217ATX461</t>
  </si>
  <si>
    <t>GSK211217AHQ693</t>
  </si>
  <si>
    <t>GSK211217JQL184</t>
  </si>
  <si>
    <t>GSK211217QSY250</t>
  </si>
  <si>
    <t>GSK211217ADZ085</t>
  </si>
  <si>
    <t>GSK211217TEB049</t>
  </si>
  <si>
    <t>GSK211217ZLV305</t>
  </si>
  <si>
    <t>GSK211217XHD087</t>
  </si>
  <si>
    <t>GSK211217DEG208</t>
  </si>
  <si>
    <t>GSK211217SMB254</t>
  </si>
  <si>
    <t>GSK211217JRU436</t>
  </si>
  <si>
    <t>GSK211217RDN869</t>
  </si>
  <si>
    <t>GSK211217DNY095</t>
  </si>
  <si>
    <t>GSK211217CNK198</t>
  </si>
  <si>
    <t>GSK211217NTF520</t>
  </si>
  <si>
    <t>GSK211217NUQ693</t>
  </si>
  <si>
    <t>GSK211217FGL497</t>
  </si>
  <si>
    <t>GSK211217YKV395</t>
  </si>
  <si>
    <t>GSK211217TSA024</t>
  </si>
  <si>
    <t>GSK211217SWZ817</t>
  </si>
  <si>
    <t>GSK211217FRJ673</t>
  </si>
  <si>
    <t>GSK211217QMY718</t>
  </si>
  <si>
    <t>GSK211217TLZ548</t>
  </si>
  <si>
    <t>GSK211217HYS951</t>
  </si>
  <si>
    <t>GSK211217PEB836</t>
  </si>
  <si>
    <t>GSK211217PYE306</t>
  </si>
  <si>
    <t>GSK211217BIV614</t>
  </si>
  <si>
    <t>GSK211217GLC063</t>
  </si>
  <si>
    <t>GSK211217ANY037</t>
  </si>
  <si>
    <t>GSK211217JHR921</t>
  </si>
  <si>
    <t>GSK211217MOT046</t>
  </si>
  <si>
    <t>GSK211217TCV017</t>
  </si>
  <si>
    <t>GSK211217BVG986</t>
  </si>
  <si>
    <t>DMD/2112/17/UWOT6791</t>
  </si>
  <si>
    <t>GSK211217CJW279</t>
  </si>
  <si>
    <t>DMD/2112/17/FAOG8716</t>
  </si>
  <si>
    <t>GSK211217YBF016</t>
  </si>
  <si>
    <t>GSK211217HCY025</t>
  </si>
  <si>
    <t>GSK211216WIN457</t>
  </si>
  <si>
    <t>GSK211217VJI435</t>
  </si>
  <si>
    <t>GSK211217ZOD941</t>
  </si>
  <si>
    <t>GSK211217RTS971</t>
  </si>
  <si>
    <t>GSK211215YUW713</t>
  </si>
  <si>
    <t>GSK211217BYW536</t>
  </si>
  <si>
    <t>GSK211217MLU397</t>
  </si>
  <si>
    <t>GSK211217PEA240</t>
  </si>
  <si>
    <t>GSK211217WXQ714</t>
  </si>
  <si>
    <t>GSK211217YOQ947</t>
  </si>
  <si>
    <t>GSK211217HPG218</t>
  </si>
  <si>
    <t>GSK211217AUJ728</t>
  </si>
  <si>
    <t>GSK211216PFG601</t>
  </si>
  <si>
    <t>GSK211216DBK385</t>
  </si>
  <si>
    <t>GSK211217QDO786</t>
  </si>
  <si>
    <t>GSK211217RXH623</t>
  </si>
  <si>
    <t>GSK211217RFZ749</t>
  </si>
  <si>
    <t>GSK211217KQC534</t>
  </si>
  <si>
    <t>GSK211217BYR196</t>
  </si>
  <si>
    <t>GSK211216VAS697</t>
  </si>
  <si>
    <t>GSK211217YZM374</t>
  </si>
  <si>
    <t>GSK211217XLC035</t>
  </si>
  <si>
    <t>GSK211217OSY195</t>
  </si>
  <si>
    <t>GSK211217ZUH196</t>
  </si>
  <si>
    <t>GSK211217FDW149</t>
  </si>
  <si>
    <t>GSK211217UKY187</t>
  </si>
  <si>
    <t>GSK211217REZ082</t>
  </si>
  <si>
    <t>GSK211217UAD517</t>
  </si>
  <si>
    <t>GSK211217AZH316</t>
  </si>
  <si>
    <t>GSK211217HJM624</t>
  </si>
  <si>
    <t>GSK211216LMA759</t>
  </si>
  <si>
    <t>GSK211216PKW623</t>
  </si>
  <si>
    <t>GSK211217MFE389</t>
  </si>
  <si>
    <t>GSK211217KVG823</t>
  </si>
  <si>
    <t>GSK211216KBR403</t>
  </si>
  <si>
    <t>GSK211216CSL026</t>
  </si>
  <si>
    <t>GSK211217QFX794</t>
  </si>
  <si>
    <t>GSK211217QLO582</t>
  </si>
  <si>
    <t>GSK211217XUI527</t>
  </si>
  <si>
    <t>GSK211215PWM573</t>
  </si>
  <si>
    <t>GSK211217IAC821</t>
  </si>
  <si>
    <t>GSK211217JSW596</t>
  </si>
  <si>
    <t>GSK211217XYQ785</t>
  </si>
  <si>
    <t>GSK211217GEA801</t>
  </si>
  <si>
    <t>GSK211216COQ957</t>
  </si>
  <si>
    <t>GSK211217NFG240</t>
  </si>
  <si>
    <t>GSK211216BVI748</t>
  </si>
  <si>
    <t>GSK211214DZX437</t>
  </si>
  <si>
    <t>GSK211217XDA497</t>
  </si>
  <si>
    <t>GSK211217DVZ152</t>
  </si>
  <si>
    <t>GSK211217MNG763</t>
  </si>
  <si>
    <t>GSK211215HVZ673</t>
  </si>
  <si>
    <t>GSK211216QLZ164</t>
  </si>
  <si>
    <t>GSK211215IAK149</t>
  </si>
  <si>
    <t>GSK211214WNV183</t>
  </si>
  <si>
    <t>GSK211217KXO429</t>
  </si>
  <si>
    <t>GSK211215SLM208</t>
  </si>
  <si>
    <t>GSK211214ETW680</t>
  </si>
  <si>
    <t>GSK211216LKT657</t>
  </si>
  <si>
    <t>GSK211215MCE892</t>
  </si>
  <si>
    <t>GSK211217MZN692</t>
  </si>
  <si>
    <t>GSK211214SNY980</t>
  </si>
  <si>
    <t>GSK211215HIW891</t>
  </si>
  <si>
    <t>GSK211214RYA871</t>
  </si>
  <si>
    <t>GSK211215VRK938</t>
  </si>
  <si>
    <t>GSK211217NMI512</t>
  </si>
  <si>
    <t>GSK211214JNI547</t>
  </si>
  <si>
    <t>GSK211217NZP219</t>
  </si>
  <si>
    <t>GSK211216PMV576</t>
  </si>
  <si>
    <t>GSK211217KBZ987</t>
  </si>
  <si>
    <t>GSK211216MYA952</t>
  </si>
  <si>
    <t>GSK211217NSU091</t>
  </si>
  <si>
    <t>GSK211216KTA329</t>
  </si>
  <si>
    <t>GSK211217LYJ094</t>
  </si>
  <si>
    <t>GSK211217GQM762</t>
  </si>
  <si>
    <t>GSK211216DOX519</t>
  </si>
  <si>
    <t>GSK211217BHJ087</t>
  </si>
  <si>
    <t>GSK211217JZE081</t>
  </si>
  <si>
    <t>GSK211217EQT958</t>
  </si>
  <si>
    <t>GSK211217DCO741</t>
  </si>
  <si>
    <t>GSK211216MYU379</t>
  </si>
  <si>
    <t>GSK211215LME014</t>
  </si>
  <si>
    <t>GSK211214ZNT891</t>
  </si>
  <si>
    <t>GSK211214GVD896</t>
  </si>
  <si>
    <t>GSK211217GWA698</t>
  </si>
  <si>
    <t>GSK211217KJV386</t>
  </si>
  <si>
    <t>GSK211216PIE401</t>
  </si>
  <si>
    <t>GSK211217VUD357</t>
  </si>
  <si>
    <t>GSK211216XTM640</t>
  </si>
  <si>
    <t>GSK211217IDL836</t>
  </si>
  <si>
    <t>GSK211216HFZ768</t>
  </si>
  <si>
    <t>GSK211216SRF165</t>
  </si>
  <si>
    <t>GSK211217XKC549</t>
  </si>
  <si>
    <t>GSK211217KXF520</t>
  </si>
  <si>
    <t>GSK211217ZTM678</t>
  </si>
  <si>
    <t>GSK211217VKI402</t>
  </si>
  <si>
    <t>GSK211217GVA601</t>
  </si>
  <si>
    <t>GSK211217LQR591</t>
  </si>
  <si>
    <t>GSK211217VLE621</t>
  </si>
  <si>
    <t>GSK211217BFQ591</t>
  </si>
  <si>
    <t>GSK211217ERQ498</t>
  </si>
  <si>
    <t>GSK211217IOT823</t>
  </si>
  <si>
    <t>GSK211216LPA587</t>
  </si>
  <si>
    <t>GSK211216PIU513</t>
  </si>
  <si>
    <t>GSK211216SKW672</t>
  </si>
  <si>
    <t>GSK211217PUS341</t>
  </si>
  <si>
    <t>GSK211217CSE965</t>
  </si>
  <si>
    <t>GSK211217IJE597</t>
  </si>
  <si>
    <t>GSK211217QMW248</t>
  </si>
  <si>
    <t>GSK211217IBZ507</t>
  </si>
  <si>
    <t>GSK211217TCS103</t>
  </si>
  <si>
    <t>GSK211217NOM193</t>
  </si>
  <si>
    <t>GSK211214HAK726</t>
  </si>
  <si>
    <t>GSK211215TGY306</t>
  </si>
  <si>
    <t>GSK211217WRN278</t>
  </si>
  <si>
    <t>GSK211214NLP507</t>
  </si>
  <si>
    <t>GSK211216CZT701</t>
  </si>
  <si>
    <t>GSK211215PHL083</t>
  </si>
  <si>
    <t>GSK211216TNW965</t>
  </si>
  <si>
    <t>GSK211216TMO478</t>
  </si>
  <si>
    <t>GSK211217ZSE849</t>
  </si>
  <si>
    <t>GSK211214JQI493</t>
  </si>
  <si>
    <t>GSK211216KUS984</t>
  </si>
  <si>
    <t>GSK211217HCA542</t>
  </si>
  <si>
    <t>GSK211217ZXK382</t>
  </si>
  <si>
    <t>GSK211217LAO947</t>
  </si>
  <si>
    <t>GSK211214ULT961</t>
  </si>
  <si>
    <t>GSK211217KYP189</t>
  </si>
  <si>
    <t>GSK211217NKQ201</t>
  </si>
  <si>
    <t>GSK211217PCD794</t>
  </si>
  <si>
    <t>GSK211217LUT493</t>
  </si>
  <si>
    <t>GSK211217BIN936</t>
  </si>
  <si>
    <t>GSK211217CNF751</t>
  </si>
  <si>
    <t>GSK211215XEN954</t>
  </si>
  <si>
    <t>GSK211217FLS639</t>
  </si>
  <si>
    <t>GSK211217FXA346</t>
  </si>
  <si>
    <t>GSK211217JWH452</t>
  </si>
  <si>
    <t>GSK211214KZV754</t>
  </si>
  <si>
    <t>GSK211216YWR194</t>
  </si>
  <si>
    <t>GSK211217QJL467</t>
  </si>
  <si>
    <t>GSK211215QNO805</t>
  </si>
  <si>
    <t>GSK211217EVG025</t>
  </si>
  <si>
    <t>GSK211217TAY839</t>
  </si>
  <si>
    <t>GSK211217HPI937</t>
  </si>
  <si>
    <t>GSK211215WHE281</t>
  </si>
  <si>
    <t>GSK211217GTD563</t>
  </si>
  <si>
    <t>GSK211217VBZ953</t>
  </si>
  <si>
    <t>GSK211217BXR791</t>
  </si>
  <si>
    <t>GSK211217LBX984</t>
  </si>
  <si>
    <t>GSK211216EGZ470</t>
  </si>
  <si>
    <t>GSK211215LWN698</t>
  </si>
  <si>
    <t>GSK211217RPE041</t>
  </si>
  <si>
    <t>GSK211216BMZ637</t>
  </si>
  <si>
    <t>GSK211217JXN207</t>
  </si>
  <si>
    <t>GSK211217UWQ321</t>
  </si>
  <si>
    <t>GSK211216POS342</t>
  </si>
  <si>
    <t>GSK211217VPZ306</t>
  </si>
  <si>
    <t>GSK211217ARH438</t>
  </si>
  <si>
    <t>GSK211215FSR721</t>
  </si>
  <si>
    <t>GSK211216RIL693</t>
  </si>
  <si>
    <t>GSK211217ZTQ264</t>
  </si>
  <si>
    <t>GSK211217XQU472</t>
  </si>
  <si>
    <t>GSK211217DAS461</t>
  </si>
  <si>
    <t>GSK211216SEH135</t>
  </si>
  <si>
    <t>GSK211215UGY869</t>
  </si>
  <si>
    <t>GSK211217IVE456</t>
  </si>
  <si>
    <t>GSK211217POB873</t>
  </si>
  <si>
    <t>GSK211214DQF173</t>
  </si>
  <si>
    <t>GSK211217OYX170</t>
  </si>
  <si>
    <t>GSK211216CNA681</t>
  </si>
  <si>
    <t>GSK211215BXR804</t>
  </si>
  <si>
    <t>GSK211215IMU046</t>
  </si>
  <si>
    <t>GSK211215MOK659</t>
  </si>
  <si>
    <t>GSK211217XTJ142</t>
  </si>
  <si>
    <t>GSK211217DEW931</t>
  </si>
  <si>
    <t>GSK211217IPM905</t>
  </si>
  <si>
    <t>GSK211217QRK134</t>
  </si>
  <si>
    <t>GSK211217NPB683</t>
  </si>
  <si>
    <t>GSK211217YOG279</t>
  </si>
  <si>
    <t>GSK211217VGS023</t>
  </si>
  <si>
    <t>GSK211217XMJ328</t>
  </si>
  <si>
    <t>GSK211217AEW127</t>
  </si>
  <si>
    <t>GSK211216SAV348</t>
  </si>
  <si>
    <t>GSK211217TRS158</t>
  </si>
  <si>
    <t>GSK211217DEV326</t>
  </si>
  <si>
    <t>GSK211215YUW357</t>
  </si>
  <si>
    <t>GSK211216VQZ549</t>
  </si>
  <si>
    <t>GSK211217IQE741</t>
  </si>
  <si>
    <t>GSK211217ABO910</t>
  </si>
  <si>
    <t>GSK211217GKH921</t>
  </si>
  <si>
    <t>GSK211215WGZ084</t>
  </si>
  <si>
    <t>GSK211215NEQ460</t>
  </si>
  <si>
    <t>GSK211216VBN473</t>
  </si>
  <si>
    <t>GSK211217SYF716</t>
  </si>
  <si>
    <t>GSK211217ETO704</t>
  </si>
  <si>
    <t>GSK211215ZHP769</t>
  </si>
  <si>
    <t>GSK211217KSL623</t>
  </si>
  <si>
    <t>GSK211217ARW598</t>
  </si>
  <si>
    <t>GSK211217UFK103</t>
  </si>
  <si>
    <t>GSK211215UVR361</t>
  </si>
  <si>
    <t>GSK211217VKI580</t>
  </si>
  <si>
    <t>GSK211217YSO372</t>
  </si>
  <si>
    <t>GSK211216QBP630</t>
  </si>
  <si>
    <t>GSK211215FYX569</t>
  </si>
  <si>
    <t>GSK211217XWP194</t>
  </si>
  <si>
    <t>GSK211215JGK869</t>
  </si>
  <si>
    <t>GSK211215SFI750</t>
  </si>
  <si>
    <t>GSK211215JWZ461</t>
  </si>
  <si>
    <t>DMD/2112/17/UHYM1576</t>
  </si>
  <si>
    <t>GSK211217GOI013</t>
  </si>
  <si>
    <t>DMD/2112/17/LZAB6109</t>
  </si>
  <si>
    <t>GSK211214FHR726</t>
  </si>
  <si>
    <t>GSK211217JVS123</t>
  </si>
  <si>
    <t>GSK211217NEP564</t>
  </si>
  <si>
    <t>GSK211215TDU301</t>
  </si>
  <si>
    <t>GSK211217RPQ490</t>
  </si>
  <si>
    <t>GSK211217ZGR752</t>
  </si>
  <si>
    <t>GSK211217WIC698</t>
  </si>
  <si>
    <t>GSK211217VUZ896</t>
  </si>
  <si>
    <t>GSK211214BWO214</t>
  </si>
  <si>
    <t>GSK211215IQJ310</t>
  </si>
  <si>
    <t>GSK211216YHP309</t>
  </si>
  <si>
    <t>DMD/2112/17/OIJB5084</t>
  </si>
  <si>
    <t>GSK211217BSU028</t>
  </si>
  <si>
    <t>GSK211129WEF135</t>
  </si>
  <si>
    <t>GSK211217ZFB176</t>
  </si>
  <si>
    <t>GSK211217GNH370</t>
  </si>
  <si>
    <t>GSK211217QAK513</t>
  </si>
  <si>
    <t>GSK211217WVX913</t>
  </si>
  <si>
    <t>DMD/2112/17/FIXW7463</t>
  </si>
  <si>
    <t>GSK211217EAF790</t>
  </si>
  <si>
    <t>GSK211217WFQ684</t>
  </si>
  <si>
    <t>GSK211217LNP304</t>
  </si>
  <si>
    <t>GSK211217RUY276</t>
  </si>
  <si>
    <t>GSK211217MCF032</t>
  </si>
  <si>
    <t>GSK211217ROW507</t>
  </si>
  <si>
    <t>12/22/2021 FARHAN</t>
  </si>
  <si>
    <t>DMD/2112/18/GQSF8690</t>
  </si>
  <si>
    <t>GSK211218GCT785</t>
  </si>
  <si>
    <t>GSK211217BCG861</t>
  </si>
  <si>
    <t>GSK211218BLK590</t>
  </si>
  <si>
    <t>GSK211218XKC452</t>
  </si>
  <si>
    <t>GSK211217MOB398</t>
  </si>
  <si>
    <t>GSK211218FBO563</t>
  </si>
  <si>
    <t>GSK211218WQV561</t>
  </si>
  <si>
    <t>GSK211218DSQ018</t>
  </si>
  <si>
    <t>GSK211218KOV530</t>
  </si>
  <si>
    <t>GSK211218OFH649</t>
  </si>
  <si>
    <t>GSK211218OFC580</t>
  </si>
  <si>
    <t>GSK211218AQJ510</t>
  </si>
  <si>
    <t>GSK211218QJS943</t>
  </si>
  <si>
    <t>GSK211217BKV379</t>
  </si>
  <si>
    <t>GSK211218TBV140</t>
  </si>
  <si>
    <t>GSK211218GVH529</t>
  </si>
  <si>
    <t>GSK211218MRY981</t>
  </si>
  <si>
    <t>GSK211218DVE527</t>
  </si>
  <si>
    <t>GSK211218UNI537</t>
  </si>
  <si>
    <t>GSK211218ROQ840</t>
  </si>
  <si>
    <t>GSK211218AUJ297</t>
  </si>
  <si>
    <t>GSK211218RGH830</t>
  </si>
  <si>
    <t>GSK211218ZPD201</t>
  </si>
  <si>
    <t>GSK211218MWD710</t>
  </si>
  <si>
    <t>GSK211217YPD529</t>
  </si>
  <si>
    <t>GSK211218XJQ462</t>
  </si>
  <si>
    <t>GSK211218POM819</t>
  </si>
  <si>
    <t>GSK211218VXZ305</t>
  </si>
  <si>
    <t>GSK211218PXJ301</t>
  </si>
  <si>
    <t>GSK211218KSV987</t>
  </si>
  <si>
    <t>GSK211217RJK623</t>
  </si>
  <si>
    <t>GSK211218YLB581</t>
  </si>
  <si>
    <t>GSK211218ZLW905</t>
  </si>
  <si>
    <t>GSK211217JAF968</t>
  </si>
  <si>
    <t>GSK211218BAZ265</t>
  </si>
  <si>
    <t>GSK211217ITO692</t>
  </si>
  <si>
    <t>GSK211217UDK076</t>
  </si>
  <si>
    <t>GSK211218NHF309</t>
  </si>
  <si>
    <t>GSK211217QHN429</t>
  </si>
  <si>
    <t>GSK211218RPN624</t>
  </si>
  <si>
    <t>GSK211217EIW354</t>
  </si>
  <si>
    <t>GSK211218TOC924</t>
  </si>
  <si>
    <t>GSK211218FXZ357</t>
  </si>
  <si>
    <t>GSK211218TLC194</t>
  </si>
  <si>
    <t>GSK211218GQD798</t>
  </si>
  <si>
    <t>GSK211218TPV753</t>
  </si>
  <si>
    <t>GSK211218KRZ508</t>
  </si>
  <si>
    <t>GSK211217GCH281</t>
  </si>
  <si>
    <t>GSK211217KCW950</t>
  </si>
  <si>
    <t>GSK211217TBG864</t>
  </si>
  <si>
    <t>GSK211217WTH798</t>
  </si>
  <si>
    <t>GSK211217OWK391</t>
  </si>
  <si>
    <t>GSK211217XVL687</t>
  </si>
  <si>
    <t>GSK211218DHR038</t>
  </si>
  <si>
    <t>GSK211217VIM431</t>
  </si>
  <si>
    <t>GSK211218TVO693</t>
  </si>
  <si>
    <t>GSK211217VQL346</t>
  </si>
  <si>
    <t>GSK211218PDU297</t>
  </si>
  <si>
    <t>GSK211218LGN946</t>
  </si>
  <si>
    <t>GSK211218MGQ091</t>
  </si>
  <si>
    <t>GSK211218FGP856</t>
  </si>
  <si>
    <t>GSK211218DEU975</t>
  </si>
  <si>
    <t>DMD/2112/18/DXEA3587</t>
  </si>
  <si>
    <t>GSK211218SCJ048</t>
  </si>
  <si>
    <t>GSK211218JNA284</t>
  </si>
  <si>
    <t>GSK211218TIV219</t>
  </si>
  <si>
    <t>GSK211218ZCB961</t>
  </si>
  <si>
    <t>GSK211218ROY245</t>
  </si>
  <si>
    <t xml:space="preserve">DMD/2112/18/ERDH5814 </t>
  </si>
  <si>
    <t>GSK211218FEK106</t>
  </si>
  <si>
    <t>GSK211218BXG075</t>
  </si>
  <si>
    <t>GSK211217DNP549</t>
  </si>
  <si>
    <t>GSK211218MKT679</t>
  </si>
  <si>
    <t>GSK211218GRH879</t>
  </si>
  <si>
    <t>GSK211218VSW013</t>
  </si>
  <si>
    <t>GSK211218FPL872</t>
  </si>
  <si>
    <t>GSK211218ECZ179</t>
  </si>
  <si>
    <t>GSK211218OXV254</t>
  </si>
  <si>
    <t>GSK211218APJ597</t>
  </si>
  <si>
    <t>GSK211218CFS926</t>
  </si>
  <si>
    <t>GSK211218XLP254</t>
  </si>
  <si>
    <t>GSK211218HUC736</t>
  </si>
  <si>
    <t>GSK211218WCS921</t>
  </si>
  <si>
    <t>GSK211218NGU064</t>
  </si>
  <si>
    <t>GSK211218DZU953</t>
  </si>
  <si>
    <t>GSK211218BUI013</t>
  </si>
  <si>
    <t>GSK211218SVP576</t>
  </si>
  <si>
    <t>GSK211218DXG280</t>
  </si>
  <si>
    <t>GSK211218FEL487</t>
  </si>
  <si>
    <t>GSK211218ZJH058</t>
  </si>
  <si>
    <t>GSK211218XPV250</t>
  </si>
  <si>
    <t>GSK211218YLZ892</t>
  </si>
  <si>
    <t>GSK211218MKB378</t>
  </si>
  <si>
    <t>GSK211218PIM641</t>
  </si>
  <si>
    <t>GSK211218UMQ241</t>
  </si>
  <si>
    <t>GSK211217PON503</t>
  </si>
  <si>
    <t>GSK211217QWN168</t>
  </si>
  <si>
    <t>GSK211218IBC639</t>
  </si>
  <si>
    <t>GSK211217ZOE451</t>
  </si>
  <si>
    <t>GSK211218TMN452</t>
  </si>
  <si>
    <t>GSK211218ZSU876</t>
  </si>
  <si>
    <t>GSK211218GLP742</t>
  </si>
  <si>
    <t>GSK211218JKV531</t>
  </si>
  <si>
    <t>GSK211218YJZ759</t>
  </si>
  <si>
    <t>GSK211218OZG579</t>
  </si>
  <si>
    <t>GSK211218RIM931</t>
  </si>
  <si>
    <t>GSK211218PVW094</t>
  </si>
  <si>
    <t>GSK211218RKL320</t>
  </si>
  <si>
    <t>GSK211218MYV489</t>
  </si>
  <si>
    <t>GSK211218ETS483</t>
  </si>
  <si>
    <t>GSK211218EYP695</t>
  </si>
  <si>
    <t>GSK211218MAJ031</t>
  </si>
  <si>
    <t>GSK211217JVZ058</t>
  </si>
  <si>
    <t>GSK211218FXY934</t>
  </si>
  <si>
    <t>GSK211218PHJ951</t>
  </si>
  <si>
    <t>GSK211218JIV476</t>
  </si>
  <si>
    <t>GSK211218YPG806</t>
  </si>
  <si>
    <t>GSK211218PUE813</t>
  </si>
  <si>
    <t>GSK211218QYV320</t>
  </si>
  <si>
    <t>GSK211218MTS078</t>
  </si>
  <si>
    <t>GSK211218TFV915</t>
  </si>
  <si>
    <t>GSK211218RQH582</t>
  </si>
  <si>
    <t>GSK211218WQV418</t>
  </si>
  <si>
    <t>GSK211218SYC017</t>
  </si>
  <si>
    <t>GSK211217OVX538</t>
  </si>
  <si>
    <t>GSK211218GUI694</t>
  </si>
  <si>
    <t>GSK211217RBG260</t>
  </si>
  <si>
    <t>GSK211218WMC608</t>
  </si>
  <si>
    <t>GSK211218HZM932</t>
  </si>
  <si>
    <t>GSK211218JEH683</t>
  </si>
  <si>
    <t>GSK211218YIL087</t>
  </si>
  <si>
    <t>GSK211218KES895</t>
  </si>
  <si>
    <t>GSK211217ZTQ751</t>
  </si>
  <si>
    <t>DMD/2112/18/FVIE1526</t>
  </si>
  <si>
    <t>GSK211218LTW601</t>
  </si>
  <si>
    <t>DMD/2112/18/ALRC9281</t>
  </si>
  <si>
    <t>GSK211218HGS498</t>
  </si>
  <si>
    <t>GSK211218AYW469</t>
  </si>
  <si>
    <t>GSK211218TVY156</t>
  </si>
  <si>
    <t>GSK211218HUC719</t>
  </si>
  <si>
    <t>GSK211218TVA721</t>
  </si>
  <si>
    <t>GSK211218NGU485</t>
  </si>
  <si>
    <t>GSK211218EVJ630</t>
  </si>
  <si>
    <t>GSK211218DQY150</t>
  </si>
  <si>
    <t>GSK211218AVI346</t>
  </si>
  <si>
    <t>GSK211218OZI865</t>
  </si>
  <si>
    <t>GSK211218LEI823</t>
  </si>
  <si>
    <t>GSK211218TYR251</t>
  </si>
  <si>
    <t>GSK211218WJZ216</t>
  </si>
  <si>
    <t>GSK211218JHF730</t>
  </si>
  <si>
    <t>GSK211218LPW175</t>
  </si>
  <si>
    <t>GSK211218OBE705</t>
  </si>
  <si>
    <t>GSK211218BGR841</t>
  </si>
  <si>
    <t>GSK211218FKS340</t>
  </si>
  <si>
    <t>GSK211218AIQ804</t>
  </si>
  <si>
    <t>GSK211218LRJ194</t>
  </si>
  <si>
    <t>GSK211217NCG680</t>
  </si>
  <si>
    <t>GSK211218AHN510</t>
  </si>
  <si>
    <t>GSK211218EJB782</t>
  </si>
  <si>
    <t>GSK211218HRO038</t>
  </si>
  <si>
    <t>GSK211218YSW785</t>
  </si>
  <si>
    <t>GSK211218ANF013</t>
  </si>
  <si>
    <t>GSK211218EHN016</t>
  </si>
  <si>
    <t>GSK211218SAT451</t>
  </si>
  <si>
    <t>GSK211218OFS143</t>
  </si>
  <si>
    <t>GSK211218DZJ562</t>
  </si>
  <si>
    <t>GSK211218PWD580</t>
  </si>
  <si>
    <t>GSK211218QJB927</t>
  </si>
  <si>
    <t>GSK211218YZE918</t>
  </si>
  <si>
    <t>GSK211218SNI489</t>
  </si>
  <si>
    <t>GSK211218SQT092</t>
  </si>
  <si>
    <t>GSK211218NBH138</t>
  </si>
  <si>
    <t>GSK211218LVM430</t>
  </si>
  <si>
    <t>GSK211217CHA583</t>
  </si>
  <si>
    <t>GSK211218TXC619</t>
  </si>
  <si>
    <t>GSK211218RQA068</t>
  </si>
  <si>
    <t>GSK211218OBZ519</t>
  </si>
  <si>
    <t>GSK211218AKH436</t>
  </si>
  <si>
    <t>GSK211218ZYH218</t>
  </si>
  <si>
    <t>GSK211218DRQ582</t>
  </si>
  <si>
    <t>GSK211218DTU074</t>
  </si>
  <si>
    <t>GSK211218ZCB423</t>
  </si>
  <si>
    <t>GSK211218PGV256</t>
  </si>
  <si>
    <t>GSK211218CSG972</t>
  </si>
  <si>
    <t>GSK211218ATF726</t>
  </si>
  <si>
    <t>GSK211218RLC798</t>
  </si>
  <si>
    <t>GSK211218FMR596</t>
  </si>
  <si>
    <t>GSK211218BFY823</t>
  </si>
  <si>
    <t>GSK211218LAD976</t>
  </si>
  <si>
    <t>GSK211218BGY608</t>
  </si>
  <si>
    <t>GSK211218VKF147</t>
  </si>
  <si>
    <t>GSK211218OHQ830</t>
  </si>
  <si>
    <t>GSK211218YJC275</t>
  </si>
  <si>
    <t>GSK211218WTG172</t>
  </si>
  <si>
    <t>GSK211218QOW135</t>
  </si>
  <si>
    <t>GSK211217MXB817</t>
  </si>
  <si>
    <t>GSK211218JTP542</t>
  </si>
  <si>
    <t>GSK211218FZI936</t>
  </si>
  <si>
    <t>GSK211218LBK928</t>
  </si>
  <si>
    <t>GSK211218HXC438</t>
  </si>
  <si>
    <t>GSK211218MPI103</t>
  </si>
  <si>
    <t>GSK211218VLK218</t>
  </si>
  <si>
    <t>GSK211217TSQ741</t>
  </si>
  <si>
    <t>GSK211218HKT739</t>
  </si>
  <si>
    <t>GSK211218AWP240</t>
  </si>
  <si>
    <t>GSK211218ZSV301</t>
  </si>
  <si>
    <t>GSK211217CUG498</t>
  </si>
  <si>
    <t>GSK211218ROS178</t>
  </si>
  <si>
    <t>GSK211218GFH167</t>
  </si>
  <si>
    <t>GSK211218UGM657</t>
  </si>
  <si>
    <t>GSK211218LDC475</t>
  </si>
  <si>
    <t>GSK211218LKS817</t>
  </si>
  <si>
    <t>GSK211218ATB786</t>
  </si>
  <si>
    <t>GSK211218MIT843</t>
  </si>
  <si>
    <t>GSK211218UNE491</t>
  </si>
  <si>
    <t>GSK211218JOV730</t>
  </si>
  <si>
    <t>GSK211218OJU368</t>
  </si>
  <si>
    <t>GSK211218SCZ810</t>
  </si>
  <si>
    <t>GSK211217VJC263</t>
  </si>
  <si>
    <t>GSK211218UGQ403</t>
  </si>
  <si>
    <t>GSK211218ELK348</t>
  </si>
  <si>
    <t>GSK211218SMB028</t>
  </si>
  <si>
    <t>GSK211217GKE028</t>
  </si>
  <si>
    <t>GSK211218WYK568</t>
  </si>
  <si>
    <t>GSK211218VGU207</t>
  </si>
  <si>
    <t>GSK211218RXE943</t>
  </si>
  <si>
    <t>GSK211218NAC786</t>
  </si>
  <si>
    <t>GSK211218MUJ789</t>
  </si>
  <si>
    <t>GSK211218RBK467</t>
  </si>
  <si>
    <t>GSK211218PXM374</t>
  </si>
  <si>
    <t>GSK211218OBY074</t>
  </si>
  <si>
    <t>GSK211218IQM401</t>
  </si>
  <si>
    <t>GSK211218HXG132</t>
  </si>
  <si>
    <t>GSK211218NRB275</t>
  </si>
  <si>
    <t>GSK211218FWS367</t>
  </si>
  <si>
    <t>GSK211218QMO596</t>
  </si>
  <si>
    <t>GSK211218EZJ071</t>
  </si>
  <si>
    <t>GSK211218SZL732</t>
  </si>
  <si>
    <t>GSK211218VWA162</t>
  </si>
  <si>
    <t>GSK211217TKS647</t>
  </si>
  <si>
    <t>GSK211218TUN239</t>
  </si>
  <si>
    <t>GSK211217QUK257</t>
  </si>
  <si>
    <t>GSK211218KVG310</t>
  </si>
  <si>
    <t>GSK211217TKL547</t>
  </si>
  <si>
    <t>GSK211218BTF391</t>
  </si>
  <si>
    <t>GSK211218IMO897</t>
  </si>
  <si>
    <t>GSK211218DXL879</t>
  </si>
  <si>
    <t>GSK211218LQJ294</t>
  </si>
  <si>
    <t>GSK211218LWH918</t>
  </si>
  <si>
    <t>GSK211218BLF124</t>
  </si>
  <si>
    <t>GSK211218FPJ510</t>
  </si>
  <si>
    <t>GSK211218WUM326</t>
  </si>
  <si>
    <t>GSK211217LQZ126</t>
  </si>
  <si>
    <t>GSK211218QSA057</t>
  </si>
  <si>
    <t>GSK211217AMU185</t>
  </si>
  <si>
    <t>GSK211218ZJR768</t>
  </si>
  <si>
    <t>GSK211218MBD790</t>
  </si>
  <si>
    <t>GSK211218HQP389</t>
  </si>
  <si>
    <t>GSK211217DYP642</t>
  </si>
  <si>
    <t>GSK211217VHP856</t>
  </si>
  <si>
    <t>GSK211218GCT762</t>
  </si>
  <si>
    <t>GSK211218WZL632</t>
  </si>
  <si>
    <t>GSK211217AQY930</t>
  </si>
  <si>
    <t>GSK211218RSH139</t>
  </si>
  <si>
    <t>GSK211218QGD268</t>
  </si>
  <si>
    <t>GSK211217JSA961</t>
  </si>
  <si>
    <t>GSK211218ATG798</t>
  </si>
  <si>
    <t>GSK211218HGA872</t>
  </si>
  <si>
    <t>GSK211218XIK690</t>
  </si>
  <si>
    <t>GSK211218XBM951</t>
  </si>
  <si>
    <t>GSK211218ASZ059</t>
  </si>
  <si>
    <t>GSK211217FNM679</t>
  </si>
  <si>
    <t>GSK211218RNA504</t>
  </si>
  <si>
    <t>GSK211218LZG564</t>
  </si>
  <si>
    <t>GSK211217MYX207</t>
  </si>
  <si>
    <t>GSK211217VKX418</t>
  </si>
  <si>
    <t>GSK211217ZDY473</t>
  </si>
  <si>
    <t>GSK211217DUI692</t>
  </si>
  <si>
    <t>GSK211217YTJ576</t>
  </si>
  <si>
    <t>GSK211218XNK703</t>
  </si>
  <si>
    <t>GSK211218TGP901</t>
  </si>
  <si>
    <t>GSK211218IOH754</t>
  </si>
  <si>
    <t>GSK211218ICH053</t>
  </si>
  <si>
    <t>GSK211218ECJ175</t>
  </si>
  <si>
    <t>GSK211217DZH867</t>
  </si>
  <si>
    <t>GSK211218FUW845</t>
  </si>
  <si>
    <t>GSK211218MAE371</t>
  </si>
  <si>
    <t>GSK211217HDO671</t>
  </si>
  <si>
    <t>GSK211218CYE106</t>
  </si>
  <si>
    <t>GSK211217VUT387</t>
  </si>
  <si>
    <t>GSK211218JGH465</t>
  </si>
  <si>
    <t>GSK211218GVH913</t>
  </si>
  <si>
    <t>GSK211217YWD869</t>
  </si>
  <si>
    <t>GSK211218LCE597</t>
  </si>
  <si>
    <t>GSK211218RCD932</t>
  </si>
  <si>
    <t>GSK211218ITC568</t>
  </si>
  <si>
    <t>GSK211218SZB602</t>
  </si>
  <si>
    <t>GSK211218WKY519</t>
  </si>
  <si>
    <t>GSK211218ODF543</t>
  </si>
  <si>
    <t>GSK211217ETK584</t>
  </si>
  <si>
    <t>GSK211218OGR183</t>
  </si>
  <si>
    <t>GSK211215JDH091</t>
  </si>
  <si>
    <t>GSK211218TIF762</t>
  </si>
  <si>
    <t>GSK211218MBD612</t>
  </si>
  <si>
    <t>GSK211218CSM940</t>
  </si>
  <si>
    <t>GSK211218GEC018</t>
  </si>
  <si>
    <t>GSK211217OUS609</t>
  </si>
  <si>
    <t>GSK211218OWQ384</t>
  </si>
  <si>
    <t>GSK211218NIQ730</t>
  </si>
  <si>
    <t>GSK211218SPL264</t>
  </si>
  <si>
    <t>GSK211215IDU279</t>
  </si>
  <si>
    <t>GSK211218WMI213</t>
  </si>
  <si>
    <t>GSK211218XAG795</t>
  </si>
  <si>
    <t>GSK211217KER657</t>
  </si>
  <si>
    <t>GSK211215FSR870</t>
  </si>
  <si>
    <t>GSK211218OSL049</t>
  </si>
  <si>
    <t>GSK211216CJD497</t>
  </si>
  <si>
    <t>GSK211218ISC348</t>
  </si>
  <si>
    <t>GSK211217ILW748</t>
  </si>
  <si>
    <t>GSK211218RMC480</t>
  </si>
  <si>
    <t>GSK211217VWF984</t>
  </si>
  <si>
    <t>GSK211215PWL895</t>
  </si>
  <si>
    <t>GSK211218GCK324</t>
  </si>
  <si>
    <t>GSK211218KJB389</t>
  </si>
  <si>
    <t>GSK211218DLU294</t>
  </si>
  <si>
    <t>GSK211218SIL531</t>
  </si>
  <si>
    <t>GSK211218MXN824</t>
  </si>
  <si>
    <t>GSK211218DGB980</t>
  </si>
  <si>
    <t>GSK211218DEY482</t>
  </si>
  <si>
    <t>GSK211218RAY132</t>
  </si>
  <si>
    <t>GSK211218CUA135</t>
  </si>
  <si>
    <t>GSK211218NIT723</t>
  </si>
  <si>
    <t>GSK211218CIW831</t>
  </si>
  <si>
    <t>GSK211218NTH521</t>
  </si>
  <si>
    <t>GSK211218EVM268</t>
  </si>
  <si>
    <t>GSK211218YBH762</t>
  </si>
  <si>
    <t>GSK211215RTA049</t>
  </si>
  <si>
    <t>GSK211218VXJ726</t>
  </si>
  <si>
    <t>GSK211215EHU584</t>
  </si>
  <si>
    <t>GSK211216IZX964</t>
  </si>
  <si>
    <t>GSK211218BKR640</t>
  </si>
  <si>
    <t>GSK211218PEA485</t>
  </si>
  <si>
    <t>GSK211215RSD893</t>
  </si>
  <si>
    <t>GSK211218TSK816</t>
  </si>
  <si>
    <t>GSK211218NMO815</t>
  </si>
  <si>
    <t>GSK211218ZNU091</t>
  </si>
  <si>
    <t>GSK211217APW327</t>
  </si>
  <si>
    <t>GSK211217KPB423</t>
  </si>
  <si>
    <t>GSK211216AFG023</t>
  </si>
  <si>
    <t>GSK211218FAX457</t>
  </si>
  <si>
    <t>GSK211217RFC789</t>
  </si>
  <si>
    <t>GSK211218DVA261</t>
  </si>
  <si>
    <t>GSK211217OVP895</t>
  </si>
  <si>
    <t>GSK211218UVN954</t>
  </si>
  <si>
    <t>GSK211218NYJ251</t>
  </si>
  <si>
    <t>GSK211218PAC019</t>
  </si>
  <si>
    <t>GSK211218CMJ453</t>
  </si>
  <si>
    <t>GSK211217EIY714</t>
  </si>
  <si>
    <t>GSK211218ZLM059</t>
  </si>
  <si>
    <t>GSK211218AVN253</t>
  </si>
  <si>
    <t>GSK211218YMP346</t>
  </si>
  <si>
    <t>GSK211217XPY829</t>
  </si>
  <si>
    <t>GSK211218CSX139</t>
  </si>
  <si>
    <t>GSK211218UHR158</t>
  </si>
  <si>
    <t>GSK211215GEB124</t>
  </si>
  <si>
    <t>DMD/2112/18/BEHN0381</t>
  </si>
  <si>
    <t>GSK211218OCL463</t>
  </si>
  <si>
    <t>GSK211218WEI143</t>
  </si>
  <si>
    <t>GSK211215XBA035</t>
  </si>
  <si>
    <t>GSK211216IDH152</t>
  </si>
  <si>
    <t>GSK211218UDL573</t>
  </si>
  <si>
    <t>GSK211216VUT507</t>
  </si>
  <si>
    <t>GSK211215STX502</t>
  </si>
  <si>
    <t>GSK211218LPG902</t>
  </si>
  <si>
    <t>GSK211216KGB925</t>
  </si>
  <si>
    <t>GSK211218BON987</t>
  </si>
  <si>
    <t>GSK211216PLU762</t>
  </si>
  <si>
    <t>GSK211218DWG042</t>
  </si>
  <si>
    <t>DMD/2112/18/HFYD7048</t>
  </si>
  <si>
    <t>GSK211217WEY526</t>
  </si>
  <si>
    <t>GSK211218WMR394</t>
  </si>
  <si>
    <t>GSK211218PGQ417</t>
  </si>
  <si>
    <t>GSK211218AVN053</t>
  </si>
  <si>
    <t>GSK211218PXS765</t>
  </si>
  <si>
    <t>DMD/2112/18/PQAX5379</t>
  </si>
  <si>
    <t>GSK211218DCX054</t>
  </si>
  <si>
    <t>GSK211218RYW130</t>
  </si>
  <si>
    <t>GSK211218SAN218</t>
  </si>
  <si>
    <t>GSK211218RWX067</t>
  </si>
  <si>
    <t>GSK211218ITW829</t>
  </si>
  <si>
    <t>GSK211218STC716</t>
  </si>
  <si>
    <t>GSK211218RPF079</t>
  </si>
  <si>
    <t>GSK211218KDA062</t>
  </si>
  <si>
    <t>DMD/2112/18/WCPZ4539</t>
  </si>
  <si>
    <t>GSK211218FHO497</t>
  </si>
  <si>
    <t>GSK211218UPN046</t>
  </si>
  <si>
    <t>GSK211218KGD428</t>
  </si>
  <si>
    <t>DMD/2112/19/QSGZ8137</t>
  </si>
  <si>
    <t>GSK211219JGU917</t>
  </si>
  <si>
    <t>GSK211219JRB716</t>
  </si>
  <si>
    <t>GSK211219JCD798</t>
  </si>
  <si>
    <t>GSK211219KTB192</t>
  </si>
  <si>
    <t>GSK211219KVO896</t>
  </si>
  <si>
    <t>GSK211219KQR081</t>
  </si>
  <si>
    <t>GSK211219ZDE961</t>
  </si>
  <si>
    <t>GSK211219ENW694</t>
  </si>
  <si>
    <t>GSK211219KSI273</t>
  </si>
  <si>
    <t>GSK211219TZR520</t>
  </si>
  <si>
    <t>GSK211219YPI461</t>
  </si>
  <si>
    <t>GSK211219QJY271</t>
  </si>
  <si>
    <t>GSK211219PDI351</t>
  </si>
  <si>
    <t>GSK211219KHW865</t>
  </si>
  <si>
    <t>GSK211219TSV517</t>
  </si>
  <si>
    <t>GSK211219QKX124</t>
  </si>
  <si>
    <t>GSK211219CAT720</t>
  </si>
  <si>
    <t>GSK211219CPG163</t>
  </si>
  <si>
    <t>GSK211218OXG502</t>
  </si>
  <si>
    <t>GSK211219NOX724</t>
  </si>
  <si>
    <t>GSK211218RWF726</t>
  </si>
  <si>
    <t>GSK211219UYQ734</t>
  </si>
  <si>
    <t>GSK211218KVG820</t>
  </si>
  <si>
    <t>GSK211218ROZ542</t>
  </si>
  <si>
    <t>GSK211219MKF108</t>
  </si>
  <si>
    <t>GSK211219YAU480</t>
  </si>
  <si>
    <t>GSK211218SYV732</t>
  </si>
  <si>
    <t>GSK211218RBZ361</t>
  </si>
  <si>
    <t>GSK211219YKJ723</t>
  </si>
  <si>
    <t>GSK211219OZF125</t>
  </si>
  <si>
    <t>GSK211219OQM481</t>
  </si>
  <si>
    <t>GSK211218JFU723</t>
  </si>
  <si>
    <t>GSK211218FNX467</t>
  </si>
  <si>
    <t>GSK211218OAM982</t>
  </si>
  <si>
    <t>GSK211219ATM273</t>
  </si>
  <si>
    <t>GSK211219LCX251</t>
  </si>
  <si>
    <t>GSK211218WIP392</t>
  </si>
  <si>
    <t>GSK211218XYR076</t>
  </si>
  <si>
    <t>GSK211218HUL749</t>
  </si>
  <si>
    <t>GSK211218LPJ425</t>
  </si>
  <si>
    <t>GSK211219WUQ736</t>
  </si>
  <si>
    <t>GSK211218LBF687</t>
  </si>
  <si>
    <t>GSK211218GMB813</t>
  </si>
  <si>
    <t>GSK211219DAL564</t>
  </si>
  <si>
    <t>GSK211218YON451</t>
  </si>
  <si>
    <t>GSK211218RFG492</t>
  </si>
  <si>
    <t>GSK211218OPC918</t>
  </si>
  <si>
    <t>GSK211218OCH483</t>
  </si>
  <si>
    <t>GSK211218GQL168</t>
  </si>
  <si>
    <t>GSK211219GRH278</t>
  </si>
  <si>
    <t>GSK211219CQR129</t>
  </si>
  <si>
    <t>GSK211219GBM412</t>
  </si>
  <si>
    <t>GSK211218PKT932</t>
  </si>
  <si>
    <t>GSK211218JVB419</t>
  </si>
  <si>
    <t>GSK211218OUV013</t>
  </si>
  <si>
    <t>GSK211219UKG435</t>
  </si>
  <si>
    <t>GSK211219BRH840</t>
  </si>
  <si>
    <t>GSK211218QOS806</t>
  </si>
  <si>
    <t>GSK211218QRU172</t>
  </si>
  <si>
    <t>DMD/2112/19/FYLD0189</t>
  </si>
  <si>
    <t>GSK211219KRE106</t>
  </si>
  <si>
    <t>GSK211219SMH497</t>
  </si>
  <si>
    <t>DMD/2112/19/BASX5417</t>
  </si>
  <si>
    <t>GSK211219TFV319</t>
  </si>
  <si>
    <t>GSK211219FTI016</t>
  </si>
  <si>
    <t>DMD/2112/19/PKCA6974</t>
  </si>
  <si>
    <t>GSK211219KYQ257</t>
  </si>
  <si>
    <t>GSK211219QES634</t>
  </si>
  <si>
    <t>GSK211218KFW605</t>
  </si>
  <si>
    <t>GSK211219OFN387</t>
  </si>
  <si>
    <t>GSK211219JWM785</t>
  </si>
  <si>
    <t>GSK211218IBY426</t>
  </si>
  <si>
    <t>GSK211219LHC459</t>
  </si>
  <si>
    <t>GSK211219UQN486</t>
  </si>
  <si>
    <t>GSK211219FXA217</t>
  </si>
  <si>
    <t>GSK211219YUX485</t>
  </si>
  <si>
    <t>GSK211219OHQ086</t>
  </si>
  <si>
    <t>GSK211218GKX831</t>
  </si>
  <si>
    <t>GSK211219ZGB267</t>
  </si>
  <si>
    <t>GSK211219VBN931</t>
  </si>
  <si>
    <t>GSK211218KOW589</t>
  </si>
  <si>
    <t>GSK211219QHI382</t>
  </si>
  <si>
    <t>GSK211219DCN071</t>
  </si>
  <si>
    <t>GSK211219SQV145</t>
  </si>
  <si>
    <t>GSK211219OVU067</t>
  </si>
  <si>
    <t>GSK211219YDZ587</t>
  </si>
  <si>
    <t>GSK211219LWZ843</t>
  </si>
  <si>
    <t>GSK211219ZCH230</t>
  </si>
  <si>
    <t>GSK211219LBC123</t>
  </si>
  <si>
    <t>GSK211219ZRC318</t>
  </si>
  <si>
    <t>GSK211219RQS578</t>
  </si>
  <si>
    <t>GSK211219FAJ435</t>
  </si>
  <si>
    <t>GSK211219MYQ753</t>
  </si>
  <si>
    <t>GSK211218ZTL683</t>
  </si>
  <si>
    <t>GSK211219CAN869</t>
  </si>
  <si>
    <t>GSK211219AKY753</t>
  </si>
  <si>
    <t>GSK211219EVW238</t>
  </si>
  <si>
    <t>GSK211218RVG513</t>
  </si>
  <si>
    <t>GSK211219NKQ956</t>
  </si>
  <si>
    <t>GSK211219DBZ609</t>
  </si>
  <si>
    <t>GSK211218NKR463</t>
  </si>
  <si>
    <t>GSK211219PHO348</t>
  </si>
  <si>
    <t>GSK211219FBV356</t>
  </si>
  <si>
    <t>GSK211219YRM864</t>
  </si>
  <si>
    <t>GSK211218GAN635</t>
  </si>
  <si>
    <t>GSK211219SLZ318</t>
  </si>
  <si>
    <t>GSK211219MYT062</t>
  </si>
  <si>
    <t>GSK211219ZDX596</t>
  </si>
  <si>
    <t>GSK211219RXT495</t>
  </si>
  <si>
    <t>GSK211219LCZ286</t>
  </si>
  <si>
    <t>GSK211219ABD285</t>
  </si>
  <si>
    <t>GSK211219CZD048</t>
  </si>
  <si>
    <t>GSK211219FLN267</t>
  </si>
  <si>
    <t>GSK211218GCM368</t>
  </si>
  <si>
    <t>GSK211219MNL693</t>
  </si>
  <si>
    <t>GSK211219PEY407</t>
  </si>
  <si>
    <t>GSK211218YIS590</t>
  </si>
  <si>
    <t>GSK211219WBJ721</t>
  </si>
  <si>
    <t>GSK211218NXJ294</t>
  </si>
  <si>
    <t>GSK211218LDF706</t>
  </si>
  <si>
    <t>GSK211219QIB042</t>
  </si>
  <si>
    <t>DMD/2112/19/RGPK7581</t>
  </si>
  <si>
    <t>GSK211219OHW945</t>
  </si>
  <si>
    <t>DMD/2112/19/FAHZ8497</t>
  </si>
  <si>
    <t>GSK211219EGO908</t>
  </si>
  <si>
    <t>12/23/2021 DENI</t>
  </si>
  <si>
    <t>`7</t>
  </si>
  <si>
    <t>DMD/2112/19/QJMO9208</t>
  </si>
  <si>
    <t>GSK211219GEN981</t>
  </si>
  <si>
    <t>DMD/2112/19/WINO2763</t>
  </si>
  <si>
    <t>GSK211218ZKI219</t>
  </si>
  <si>
    <t>GSK211219SRF519</t>
  </si>
  <si>
    <t>GSK211219MJZ825</t>
  </si>
  <si>
    <t>GSK211219DUM256</t>
  </si>
  <si>
    <t>GSK211219UZJ306</t>
  </si>
  <si>
    <t>GSK211219VZR890</t>
  </si>
  <si>
    <t>GSK211219ZNL291</t>
  </si>
  <si>
    <t>GSK211219SKR836</t>
  </si>
  <si>
    <t>GSK211219IZF430</t>
  </si>
  <si>
    <t>GSK211219EHV405</t>
  </si>
  <si>
    <t>GSK211219RPJ703</t>
  </si>
  <si>
    <t>GSK211219VHN214</t>
  </si>
  <si>
    <t>GSK211219OWT508</t>
  </si>
  <si>
    <t>GSK211219VMG367</t>
  </si>
  <si>
    <t>GSK211219IAM804</t>
  </si>
  <si>
    <t>GSK211219LCM925</t>
  </si>
  <si>
    <t>GSK211219EHF450</t>
  </si>
  <si>
    <t>GSK211219XOG817</t>
  </si>
  <si>
    <t>GSK211219GQT587</t>
  </si>
  <si>
    <t>GSK211219ZPX621</t>
  </si>
  <si>
    <t>GSK211217OZC309</t>
  </si>
  <si>
    <t>GSK211219ZKX984</t>
  </si>
  <si>
    <t>GSK211219NDP623</t>
  </si>
  <si>
    <t>GSK211218RMC845</t>
  </si>
  <si>
    <t>GSK211219CNV687</t>
  </si>
  <si>
    <t>GSK211218KEH461</t>
  </si>
  <si>
    <t>GSK211219LKM520</t>
  </si>
  <si>
    <t>GSK211219OYN359</t>
  </si>
  <si>
    <t>GSK211219BLC703</t>
  </si>
  <si>
    <t>GSK211219HRS467</t>
  </si>
  <si>
    <t>GSK211219LUG038</t>
  </si>
  <si>
    <t>GSK211219XDR203</t>
  </si>
  <si>
    <t>GSK211219LAC162</t>
  </si>
  <si>
    <t>GSK211219USK201</t>
  </si>
  <si>
    <t>GSK211216TQP951</t>
  </si>
  <si>
    <t>GSK211218KUV706</t>
  </si>
  <si>
    <t>GSK211219GXL934</t>
  </si>
  <si>
    <t>GSK211219FSQ603</t>
  </si>
  <si>
    <t>GSK211219AUW568</t>
  </si>
  <si>
    <t>GSK211219DFT208</t>
  </si>
  <si>
    <t>GSK211219XKF741</t>
  </si>
  <si>
    <t>GSK211219RFJ706</t>
  </si>
  <si>
    <t>GSK211219QEF279</t>
  </si>
  <si>
    <t>GSK211219GLI602</t>
  </si>
  <si>
    <t>GSK211219LZK568</t>
  </si>
  <si>
    <t>GSK211218CRU547</t>
  </si>
  <si>
    <t>GSK211219WYA381</t>
  </si>
  <si>
    <t>GSK211219JTY254</t>
  </si>
  <si>
    <t>GSK211219KSO871</t>
  </si>
  <si>
    <t>GSK211219NMY872</t>
  </si>
  <si>
    <t>GSK211219XQD206</t>
  </si>
  <si>
    <t>GSK211219CIX283</t>
  </si>
  <si>
    <t>GSK211219EIV517</t>
  </si>
  <si>
    <t>GSK211218TDG069</t>
  </si>
  <si>
    <t>GSK211219FOY920</t>
  </si>
  <si>
    <t>GSK211219LHM951</t>
  </si>
  <si>
    <t>GSK211216XOE018</t>
  </si>
  <si>
    <t>GSK211218VSC837</t>
  </si>
  <si>
    <t>GSK211218JIF390</t>
  </si>
  <si>
    <t>GSK211219MQW317</t>
  </si>
  <si>
    <t>GSK211218XGN147</t>
  </si>
  <si>
    <t>GSK211219ZQW071</t>
  </si>
  <si>
    <t>GSK211219ZLR761</t>
  </si>
  <si>
    <t>GSK211219ZGX748</t>
  </si>
  <si>
    <t>GSK211219HLQ781</t>
  </si>
  <si>
    <t>GSK211219MJR678</t>
  </si>
  <si>
    <t>GSK211218QLF542</t>
  </si>
  <si>
    <t>GSK211219FAS546</t>
  </si>
  <si>
    <t>GSK211219VWU172</t>
  </si>
  <si>
    <t>GSK211219VYS521</t>
  </si>
  <si>
    <t>GSK211219CEA893</t>
  </si>
  <si>
    <t>GSK211219OYM098</t>
  </si>
  <si>
    <t>GSK211218QBY920</t>
  </si>
  <si>
    <t>GSK211219TKG862</t>
  </si>
  <si>
    <t>GSK211219YDZ894</t>
  </si>
  <si>
    <t>GSK211219LXK867</t>
  </si>
  <si>
    <t>GSK211219QVP742</t>
  </si>
  <si>
    <t>GSK211218AHL024</t>
  </si>
  <si>
    <t>GSK211219EGK493</t>
  </si>
  <si>
    <t>GSK211219CIB593</t>
  </si>
  <si>
    <t>GSK211219LRV196</t>
  </si>
  <si>
    <t>GSK211219PCE683</t>
  </si>
  <si>
    <t>GSK211219CQO023</t>
  </si>
  <si>
    <t>GSK211219ODB936</t>
  </si>
  <si>
    <t>GSK211219ZBT359</t>
  </si>
  <si>
    <t>GSK211219IZF268</t>
  </si>
  <si>
    <t>GSK211218ZRH709</t>
  </si>
  <si>
    <t>GSK211219MBW591</t>
  </si>
  <si>
    <t>GSK211219OXL516</t>
  </si>
  <si>
    <t>GSK211219GTM953</t>
  </si>
  <si>
    <t>GSK211219NEJ153</t>
  </si>
  <si>
    <t>GSK211219FQX901</t>
  </si>
  <si>
    <t>GSK211218LTF376</t>
  </si>
  <si>
    <t>GSK211219RFN108</t>
  </si>
  <si>
    <t>GSK211219FME918</t>
  </si>
  <si>
    <t>GSK211219EJZ265</t>
  </si>
  <si>
    <t>GSK211219DBH560</t>
  </si>
  <si>
    <t>GSK211219FBA859</t>
  </si>
  <si>
    <t>GSK211219MDR173</t>
  </si>
  <si>
    <t>GSK211219EIK726</t>
  </si>
  <si>
    <t>GSK211219QOY832</t>
  </si>
  <si>
    <t>GSK211219TUS597</t>
  </si>
  <si>
    <t>GSK211219WCA654</t>
  </si>
  <si>
    <t>GSK211219QFZ459</t>
  </si>
  <si>
    <t>GSK211218ORE351</t>
  </si>
  <si>
    <t>GSK211219OPG308</t>
  </si>
  <si>
    <t>GSK211219ICN471</t>
  </si>
  <si>
    <t>GSK211219VRJ792</t>
  </si>
  <si>
    <t>GSK211219KCQ098</t>
  </si>
  <si>
    <t>GSK211219PAO640</t>
  </si>
  <si>
    <t>GSK211217DFL743</t>
  </si>
  <si>
    <t>GSK211219KCV017</t>
  </si>
  <si>
    <t>GSK211219ACR215</t>
  </si>
  <si>
    <t>GSK211219KWV981</t>
  </si>
  <si>
    <t>GSK211219SRX897</t>
  </si>
  <si>
    <t>GSK211219QHB389</t>
  </si>
  <si>
    <t>GSK211219NRA360</t>
  </si>
  <si>
    <t>GSK211219NFB968</t>
  </si>
  <si>
    <t>GSK211217RIC409</t>
  </si>
  <si>
    <t>GSK211219FZP582</t>
  </si>
  <si>
    <t>GSK211219OYG193</t>
  </si>
  <si>
    <t>GSK211219IEV590</t>
  </si>
  <si>
    <t>GSK211219OYC692</t>
  </si>
  <si>
    <t>GSK211219VWS720</t>
  </si>
  <si>
    <t>GSK211219WEV839</t>
  </si>
  <si>
    <t>GSK211219PIN352</t>
  </si>
  <si>
    <t>GSK211219JVL657</t>
  </si>
  <si>
    <t>GSK211219VCM814</t>
  </si>
  <si>
    <t>GSK211219QGO215</t>
  </si>
  <si>
    <t>GSK211219WFL059</t>
  </si>
  <si>
    <t>GSK211219GYL546</t>
  </si>
  <si>
    <t>GSK211219EFL891</t>
  </si>
  <si>
    <t>GSK211219ULV063</t>
  </si>
  <si>
    <t>GSK211219MFR792</t>
  </si>
  <si>
    <t>GSK211219PXY792</t>
  </si>
  <si>
    <t>GSK211219LRM046</t>
  </si>
  <si>
    <t>GSK211219FUH284</t>
  </si>
  <si>
    <t>GSK211218BAC246</t>
  </si>
  <si>
    <t>GSK211219OGN815</t>
  </si>
  <si>
    <t>GSK211219RMO903</t>
  </si>
  <si>
    <t>GSK211219YRZ259</t>
  </si>
  <si>
    <t>GSK211218UMO817</t>
  </si>
  <si>
    <t>GSK211218DLP048</t>
  </si>
  <si>
    <t>GSK211218BYJ304</t>
  </si>
  <si>
    <t>GSK211218MKW631</t>
  </si>
  <si>
    <t>GSK211219USI376</t>
  </si>
  <si>
    <t>GSK211219LHA586</t>
  </si>
  <si>
    <t>GSK211219TGA621</t>
  </si>
  <si>
    <t>GSK211219SGX521</t>
  </si>
  <si>
    <t>GSK211218KML068</t>
  </si>
  <si>
    <t>GSK211219ERW438</t>
  </si>
  <si>
    <t>GSK211216ZRT681</t>
  </si>
  <si>
    <t>GSK211219ZQV825</t>
  </si>
  <si>
    <t>GSK211217XGK029</t>
  </si>
  <si>
    <t>GSK211219CVK369</t>
  </si>
  <si>
    <t>GSK211219NMX271</t>
  </si>
  <si>
    <t>GSK211219NDM659</t>
  </si>
  <si>
    <t>GSK211218FAC251</t>
  </si>
  <si>
    <t>GSK211219TLG693</t>
  </si>
  <si>
    <t>GSK211219PLE087</t>
  </si>
  <si>
    <t>GSK211215MLR958</t>
  </si>
  <si>
    <t>GSK211218SAF182</t>
  </si>
  <si>
    <t>GSK211218MXK293</t>
  </si>
  <si>
    <t>GSK211219ZBE402</t>
  </si>
  <si>
    <t>GSK211219ANV286</t>
  </si>
  <si>
    <t>GSK211218VRW620</t>
  </si>
  <si>
    <t>GSK211219RND370</t>
  </si>
  <si>
    <t>GSK211219LZW461</t>
  </si>
  <si>
    <t>GSK211219QIO698</t>
  </si>
  <si>
    <t>GSK211216MSE648</t>
  </si>
  <si>
    <t>GSK211219NME389</t>
  </si>
  <si>
    <t>GSK211219MCB193</t>
  </si>
  <si>
    <t>GSK211219XSZ249</t>
  </si>
  <si>
    <t>GSK211218HFM681</t>
  </si>
  <si>
    <t>GSK211219KUZ195</t>
  </si>
  <si>
    <t>GSK211219VZB869</t>
  </si>
  <si>
    <t>GSK211218CEP736</t>
  </si>
  <si>
    <t>GSK211219EBS694</t>
  </si>
  <si>
    <t>GSK211219LYH934</t>
  </si>
  <si>
    <t>GSK211219CYL809</t>
  </si>
  <si>
    <t>GSK211218KNC214</t>
  </si>
  <si>
    <t>GSK211219SXH254</t>
  </si>
  <si>
    <t>GSK211218OTY540</t>
  </si>
  <si>
    <t>GSK211219TOL512</t>
  </si>
  <si>
    <t>GSK211218QPL431</t>
  </si>
  <si>
    <t>GSK211218GYO026</t>
  </si>
  <si>
    <t>GSK211218BJW539</t>
  </si>
  <si>
    <t>GSK211217QKT147</t>
  </si>
  <si>
    <t>GSK211217DQF180</t>
  </si>
  <si>
    <t>GSK211219UDB356</t>
  </si>
  <si>
    <t>GSK211217SQN810</t>
  </si>
  <si>
    <t>GSK211219ULI805</t>
  </si>
  <si>
    <t>GSK211217ROC154</t>
  </si>
  <si>
    <t>GSK211219NTF128</t>
  </si>
  <si>
    <t>GSK211219PYB630</t>
  </si>
  <si>
    <t>GSK211218NWV708</t>
  </si>
  <si>
    <t>GSK211219ZLW413</t>
  </si>
  <si>
    <t>GSK211219WAY412</t>
  </si>
  <si>
    <t>GSK211218FPG521</t>
  </si>
  <si>
    <t>GSK211219NTA435</t>
  </si>
  <si>
    <t>GSK211219SUR076</t>
  </si>
  <si>
    <t>GSK211219GMJ079</t>
  </si>
  <si>
    <t>GSK211218LPE607</t>
  </si>
  <si>
    <t>GSK211219PHZ917</t>
  </si>
  <si>
    <t>GSK211218EPY608</t>
  </si>
  <si>
    <t>GSK211218WRP076</t>
  </si>
  <si>
    <t>GSK211219WFA519</t>
  </si>
  <si>
    <t>GSK211219EIS361</t>
  </si>
  <si>
    <t>GSK211218CLI482</t>
  </si>
  <si>
    <t>GSK211218ZBJ401</t>
  </si>
  <si>
    <t>GSK211218CLJ563</t>
  </si>
  <si>
    <t>GSK211218MIA206</t>
  </si>
  <si>
    <t>GSK211219EMR739</t>
  </si>
  <si>
    <t>GSK211218ZDQ092</t>
  </si>
  <si>
    <t>GSK211218ZLT149</t>
  </si>
  <si>
    <t>GSK211219EDP431</t>
  </si>
  <si>
    <t>GSK211219KGJ496</t>
  </si>
  <si>
    <t>GSK211217BJO973</t>
  </si>
  <si>
    <t>GSK211219XHY715</t>
  </si>
  <si>
    <t>GSK211219XNF835</t>
  </si>
  <si>
    <t>GSK211219ZAV509</t>
  </si>
  <si>
    <t>GSK211218KFG273</t>
  </si>
  <si>
    <t>GSK211219TDM794</t>
  </si>
  <si>
    <t>GSK211219PUG436</t>
  </si>
  <si>
    <t>GSK211217MLS419</t>
  </si>
  <si>
    <t>GSK211219JZV915</t>
  </si>
  <si>
    <t>GSK211219QDU019</t>
  </si>
  <si>
    <t>GSK211219KFD426</t>
  </si>
  <si>
    <t>GSK211218NHY534</t>
  </si>
  <si>
    <t>GSK211216QHB580</t>
  </si>
  <si>
    <t>GSK211218LPW875</t>
  </si>
  <si>
    <t>GSK211219MIY023</t>
  </si>
  <si>
    <t>GSK211217NOX451</t>
  </si>
  <si>
    <t>GSK211217EQA409</t>
  </si>
  <si>
    <t>GSK211218ZDC502</t>
  </si>
  <si>
    <t>GSK211219UVI526</t>
  </si>
  <si>
    <t>GSK211219JHR523</t>
  </si>
  <si>
    <t>GSK211218HCD079</t>
  </si>
  <si>
    <t>GSK211219YSC481</t>
  </si>
  <si>
    <t>GSK211217VFE074</t>
  </si>
  <si>
    <t>GSK211217ZHK584</t>
  </si>
  <si>
    <t>GSK211218BYA865</t>
  </si>
  <si>
    <t>GSK211216AUJ960</t>
  </si>
  <si>
    <t>GSK211219XWL148</t>
  </si>
  <si>
    <t>GSK211216MPS432</t>
  </si>
  <si>
    <t>GSK211218GOL670</t>
  </si>
  <si>
    <t>GSK211216NGV825</t>
  </si>
  <si>
    <t>GSK211216GXE820</t>
  </si>
  <si>
    <t>GSK211219ZAH920</t>
  </si>
  <si>
    <t>GSK211219FMN698</t>
  </si>
  <si>
    <t>GSK211219LFN016</t>
  </si>
  <si>
    <t>GSK211217LQY316</t>
  </si>
  <si>
    <t>GSK211218XNJ149</t>
  </si>
  <si>
    <t>DMD/2112/19/ROIQ4635</t>
  </si>
  <si>
    <t>GSK211219RNJ106</t>
  </si>
  <si>
    <t>GSK211219DIG867</t>
  </si>
  <si>
    <t>GSK211219NQY638</t>
  </si>
  <si>
    <t>GSK211219FHE581</t>
  </si>
  <si>
    <t>GSK211219DMI632</t>
  </si>
  <si>
    <t>GSK211217PUF305</t>
  </si>
  <si>
    <t>GSK211217YTV427</t>
  </si>
  <si>
    <t>GSK211217WKR014</t>
  </si>
  <si>
    <t>GSK211219MAH705</t>
  </si>
  <si>
    <t>GSK211217LZP702</t>
  </si>
  <si>
    <t>GSK211219ATC067</t>
  </si>
  <si>
    <t>GSK211219BTC652</t>
  </si>
  <si>
    <t>GSK211219NME452</t>
  </si>
  <si>
    <t>DMD/2112/20/KJNU4832</t>
  </si>
  <si>
    <t>GSK211220THZ794</t>
  </si>
  <si>
    <t>GSK211219EQJ587</t>
  </si>
  <si>
    <t>GSK211220OCN173</t>
  </si>
  <si>
    <t>GSK211220ABE957</t>
  </si>
  <si>
    <t>GSK211220MJL638</t>
  </si>
  <si>
    <t>GSK211219RCP631</t>
  </si>
  <si>
    <t>GSK211219UNW642</t>
  </si>
  <si>
    <t>GSK211219UHZ497</t>
  </si>
  <si>
    <t>GSK211219VLA795</t>
  </si>
  <si>
    <t>GSK211220LHO510</t>
  </si>
  <si>
    <t>GSK211220QGU970</t>
  </si>
  <si>
    <t>GSK211220XDH360</t>
  </si>
  <si>
    <t>GSK211220GMP547</t>
  </si>
  <si>
    <t>GSK211220QDO023</t>
  </si>
  <si>
    <t>GSK211219CBL748</t>
  </si>
  <si>
    <t>GSK211219UHM298</t>
  </si>
  <si>
    <t>GSK211220ZUQ206</t>
  </si>
  <si>
    <t>GSK211220SQN189</t>
  </si>
  <si>
    <t>GSK211220ISW496</t>
  </si>
  <si>
    <t>GSK211220LQF913</t>
  </si>
  <si>
    <t>GSK211220PFL213</t>
  </si>
  <si>
    <t>GSK211220ZSH263</t>
  </si>
  <si>
    <t>GSK211219FJT625</t>
  </si>
  <si>
    <t>GSK211219IZA041</t>
  </si>
  <si>
    <t>GSK211219DEL697</t>
  </si>
  <si>
    <t>DMD/2112/20/UWPS4625</t>
  </si>
  <si>
    <t>GSK211220DMO087</t>
  </si>
  <si>
    <t>GSK211219LSY072</t>
  </si>
  <si>
    <t>DMD/2112/20/RTBO9214</t>
  </si>
  <si>
    <t>GSK211220ONA935</t>
  </si>
  <si>
    <t>GSK211219PQT578</t>
  </si>
  <si>
    <t>GSK211220AGZ734</t>
  </si>
  <si>
    <t>GSK211219QAY502</t>
  </si>
  <si>
    <t>GSK211220JLT108</t>
  </si>
  <si>
    <t>GSK211220JTL139</t>
  </si>
  <si>
    <t>GSK211220PEJ539</t>
  </si>
  <si>
    <t>GSK211219GTI138</t>
  </si>
  <si>
    <t>GSK211220WXE742</t>
  </si>
  <si>
    <t>GSK211220NHJ968</t>
  </si>
  <si>
    <t>GSK211219EIO983</t>
  </si>
  <si>
    <t>GSK211220DCR238</t>
  </si>
  <si>
    <t>GSK211220DWA709</t>
  </si>
  <si>
    <t>GSK211219JSF670</t>
  </si>
  <si>
    <t>GSK211220GOK296</t>
  </si>
  <si>
    <t>GSK211219TRD973</t>
  </si>
  <si>
    <t>GSK211220EFN618</t>
  </si>
  <si>
    <t>GSK211220ZYT074</t>
  </si>
  <si>
    <t>GSK211219QHF749</t>
  </si>
  <si>
    <t>GSK211220GCD537</t>
  </si>
  <si>
    <t>DMD/2112/20/SXOQ8631</t>
  </si>
  <si>
    <t>GSK211219ZVF340</t>
  </si>
  <si>
    <t>GSK211220YVL487</t>
  </si>
  <si>
    <t>DMD/2112/20/OIRW0246</t>
  </si>
  <si>
    <t>GSK211219UGV307</t>
  </si>
  <si>
    <t>GSK211220SCX507</t>
  </si>
  <si>
    <t>GSK211219ZQP089</t>
  </si>
  <si>
    <t>GSK211218KLF152</t>
  </si>
  <si>
    <t>GSK211220CET943</t>
  </si>
  <si>
    <t>GSK211219QLE534</t>
  </si>
  <si>
    <t>GSK211218EUM684</t>
  </si>
  <si>
    <t>GSK211218GOQ980</t>
  </si>
  <si>
    <t>GSK211220LRG706</t>
  </si>
  <si>
    <t>GSK211220CTM013</t>
  </si>
  <si>
    <t>GSK211220XOT592</t>
  </si>
  <si>
    <t>GSK211219CNR084</t>
  </si>
  <si>
    <t>GSK211219ECW359</t>
  </si>
  <si>
    <t>GSK211219HLO740</t>
  </si>
  <si>
    <t>GSK211220IVD682</t>
  </si>
  <si>
    <t>GSK211220BVD024</t>
  </si>
  <si>
    <t>GSK211220HCL542</t>
  </si>
  <si>
    <t>GSK211219PRW526</t>
  </si>
  <si>
    <t>GSK211219EVN259</t>
  </si>
  <si>
    <t>GSK211218CZE510</t>
  </si>
  <si>
    <t>GSK211219VHU810</t>
  </si>
  <si>
    <t>GSK211219LHN608</t>
  </si>
  <si>
    <t>GSK211218JXN261</t>
  </si>
  <si>
    <t>GSK211220WST703</t>
  </si>
  <si>
    <t>GSK211220HLR675</t>
  </si>
  <si>
    <t>GSK211220WQA139</t>
  </si>
  <si>
    <t>GSK211220NFH016</t>
  </si>
  <si>
    <t>GSK211220XMT615</t>
  </si>
  <si>
    <t>GSK211218HJO694</t>
  </si>
  <si>
    <t>GSK211219MIA506</t>
  </si>
  <si>
    <t>GSK211220RFT089</t>
  </si>
  <si>
    <t>GSK211218ATE014</t>
  </si>
  <si>
    <t>GSK211220ZOU183</t>
  </si>
  <si>
    <t>GSK211220GEN961</t>
  </si>
  <si>
    <t>GSK211220TPB381</t>
  </si>
  <si>
    <t>GSK211219TGX589</t>
  </si>
  <si>
    <t>GSK211220UOK231</t>
  </si>
  <si>
    <t>GSK211220PLX023</t>
  </si>
  <si>
    <t>GSK211220XDB938</t>
  </si>
  <si>
    <t>GSK211220QOK824</t>
  </si>
  <si>
    <t>GSK211219DYL584</t>
  </si>
  <si>
    <t>GSK211220GTV068</t>
  </si>
  <si>
    <t>GSK211220JLQ796</t>
  </si>
  <si>
    <t>GSK211220YXT960</t>
  </si>
  <si>
    <t>GSK211220KBC649</t>
  </si>
  <si>
    <t>GSK211220DXF304</t>
  </si>
  <si>
    <t>GSK211220TWZ281</t>
  </si>
  <si>
    <t>GSK211219NLZ089</t>
  </si>
  <si>
    <t>GSK211220LXR890</t>
  </si>
  <si>
    <t>GSK211220ZIL038</t>
  </si>
  <si>
    <t>GSK211220RAY795</t>
  </si>
  <si>
    <t>GSK211220VIR618</t>
  </si>
  <si>
    <t>GSK211219KLV690</t>
  </si>
  <si>
    <t>GSK211219UNQ319</t>
  </si>
  <si>
    <t>GSK211220YRS436</t>
  </si>
  <si>
    <t>GSK211219QTR850</t>
  </si>
  <si>
    <t>GSK211218SBZ495</t>
  </si>
  <si>
    <t>GSK211220VZN174</t>
  </si>
  <si>
    <t>GSK211220NLG812</t>
  </si>
  <si>
    <t>GSK211219UCO035</t>
  </si>
  <si>
    <t>GSK211220UND375</t>
  </si>
  <si>
    <t>GSK211220QDJ960</t>
  </si>
  <si>
    <t>GSK211219ZRL913</t>
  </si>
  <si>
    <t>GSK211220AKV210</t>
  </si>
  <si>
    <t>GSK211219TPN859</t>
  </si>
  <si>
    <t>GSK211220CZQ318</t>
  </si>
  <si>
    <t>GSK211220PBR832</t>
  </si>
  <si>
    <t>GSK211220BMT635</t>
  </si>
  <si>
    <t>GSK211219ILU385</t>
  </si>
  <si>
    <t>GSK211219PIS273</t>
  </si>
  <si>
    <t>GSK211220HJW625</t>
  </si>
  <si>
    <t>GSK211220GJM127</t>
  </si>
  <si>
    <t>GSK211219ADL085</t>
  </si>
  <si>
    <t>GSK211219WLE032</t>
  </si>
  <si>
    <t>GSK211220QES638</t>
  </si>
  <si>
    <t>GSK211220ASC567</t>
  </si>
  <si>
    <t>GSK211218ESO573</t>
  </si>
  <si>
    <t>GSK211219CGZ351</t>
  </si>
  <si>
    <t>GSK211218HUT372</t>
  </si>
  <si>
    <t>GSK211220PHA509</t>
  </si>
  <si>
    <t>GSK211219VWC358</t>
  </si>
  <si>
    <t>GSK211219PCG138</t>
  </si>
  <si>
    <t>GSK211219ZVF978</t>
  </si>
  <si>
    <t>GSK211220OPX891</t>
  </si>
  <si>
    <t>GSK211219TWA608</t>
  </si>
  <si>
    <t>GSK211219MYN398</t>
  </si>
  <si>
    <t>GSK211220NBI206</t>
  </si>
  <si>
    <t>GSK211219VKO235</t>
  </si>
  <si>
    <t>GSK211219IRJ617</t>
  </si>
  <si>
    <t>GSK211220GID840</t>
  </si>
  <si>
    <t>GSK211220QGO021</t>
  </si>
  <si>
    <t>GSK211220ABQ632</t>
  </si>
  <si>
    <t>GSK211220LJD730</t>
  </si>
  <si>
    <t>GSK211220LBH473</t>
  </si>
  <si>
    <t>GSK211220FCN601</t>
  </si>
  <si>
    <t>GSK211220BRC798</t>
  </si>
  <si>
    <t>GSK211220RUS945</t>
  </si>
  <si>
    <t>GSK211220ORA346</t>
  </si>
  <si>
    <t>GSK211220GUQ641</t>
  </si>
  <si>
    <t>GSK211219AUG174</t>
  </si>
  <si>
    <t>GSK211220VJL509</t>
  </si>
  <si>
    <t>GSK211219ORY159</t>
  </si>
  <si>
    <t>GSK211220FLU702</t>
  </si>
  <si>
    <t>GSK211219DQI385</t>
  </si>
  <si>
    <t>GSK211220GYU703</t>
  </si>
  <si>
    <t>DMD/2112/20/PUJX0869</t>
  </si>
  <si>
    <t>GSK211218KVF134</t>
  </si>
  <si>
    <t>GSK211220QEC287</t>
  </si>
  <si>
    <t>GSK211218FCI280</t>
  </si>
  <si>
    <t>GSK211220DKY513</t>
  </si>
  <si>
    <t>GSK211220ZFM948</t>
  </si>
  <si>
    <t>GSK211218WNK630</t>
  </si>
  <si>
    <t>GSK211220WNF982</t>
  </si>
  <si>
    <t>GSK211219GFY124</t>
  </si>
  <si>
    <t>GSK211218QWH825</t>
  </si>
  <si>
    <t>DMD/2112/20/JGUW9382</t>
  </si>
  <si>
    <t>GSK211220XTK218</t>
  </si>
  <si>
    <t>GSK211220CPY958</t>
  </si>
  <si>
    <t>GSK211220BLQ615</t>
  </si>
  <si>
    <t>GSK211220WHP058</t>
  </si>
  <si>
    <t>DMD/2112/21/ZCGI7391</t>
  </si>
  <si>
    <t>GSK211221KJB268</t>
  </si>
  <si>
    <t>GSK211221RFL078</t>
  </si>
  <si>
    <t>GSK211221URY394</t>
  </si>
  <si>
    <t>GSK211221TRU843</t>
  </si>
  <si>
    <t>GSK211221CJI285</t>
  </si>
  <si>
    <t>GSK211221ZJP281</t>
  </si>
  <si>
    <t>GSK211221EDX041</t>
  </si>
  <si>
    <t>GSK211221SCR827</t>
  </si>
  <si>
    <t>GSK211221VXN614</t>
  </si>
  <si>
    <t>GSK211221NDI832</t>
  </si>
  <si>
    <t>GSK211221OBT725</t>
  </si>
  <si>
    <t>GSK211221GFX703</t>
  </si>
  <si>
    <t>GSK211221KLT364</t>
  </si>
  <si>
    <t>GSK211221IZM307</t>
  </si>
  <si>
    <t>GSK211221NYR643</t>
  </si>
  <si>
    <t>GSK211221YPM789</t>
  </si>
  <si>
    <t>GSK211221QYE416</t>
  </si>
  <si>
    <t>GSK211221ZJX237</t>
  </si>
  <si>
    <t>GSK211221CHX743</t>
  </si>
  <si>
    <t>GSK211221LFT721</t>
  </si>
  <si>
    <t>GSK211221SDG389</t>
  </si>
  <si>
    <t>GSK211221MQA207</t>
  </si>
  <si>
    <t>GSK211221MSX871</t>
  </si>
  <si>
    <t>GSK211221UPQ042</t>
  </si>
  <si>
    <t>GSK211221ATL053</t>
  </si>
  <si>
    <t>GSK211221GYH802</t>
  </si>
  <si>
    <t>GSK211221GMN964</t>
  </si>
  <si>
    <t>GSK211221YIE345</t>
  </si>
  <si>
    <t>GSK211221YLN275</t>
  </si>
  <si>
    <t>GSK211221VHS352</t>
  </si>
  <si>
    <t>GSK211221PAO784</t>
  </si>
  <si>
    <t>GSK211221WRO502</t>
  </si>
  <si>
    <t>GSK211221BZS986</t>
  </si>
  <si>
    <t>GSK211221ZRJ341</t>
  </si>
  <si>
    <t>GSK211221WTM931</t>
  </si>
  <si>
    <t>GSK211221DBE785</t>
  </si>
  <si>
    <t>GSK211221TLV281</t>
  </si>
  <si>
    <t>GSK211221JDF310</t>
  </si>
  <si>
    <t>GSK211221WIC174</t>
  </si>
  <si>
    <t>GSK211221PRS708</t>
  </si>
  <si>
    <t>GSK211221FAI850</t>
  </si>
  <si>
    <t>GSK211221PFZ362</t>
  </si>
  <si>
    <t>GSK211221WGN193</t>
  </si>
  <si>
    <t>GSK211221JPU290</t>
  </si>
  <si>
    <t>GSK211221PHW934</t>
  </si>
  <si>
    <t>GSK211221WBH082</t>
  </si>
  <si>
    <t>GSK211221NDE786</t>
  </si>
  <si>
    <t>GSK211221UAL762</t>
  </si>
  <si>
    <t>GSK211221VGN538</t>
  </si>
  <si>
    <t>GSK211221WMP704</t>
  </si>
  <si>
    <t>GSK211221QWC654</t>
  </si>
  <si>
    <t>GSK211221PKT592</t>
  </si>
  <si>
    <t>GSK211221LHM482</t>
  </si>
  <si>
    <t>DMD/2112/21/RVJX5623</t>
  </si>
  <si>
    <t>GSK211221INR178</t>
  </si>
  <si>
    <t>DMD/2112/21/NSRH0892</t>
  </si>
  <si>
    <t>GSK211221QSM280</t>
  </si>
  <si>
    <t>GSK211220FPS865</t>
  </si>
  <si>
    <t>GSK211220AZL439</t>
  </si>
  <si>
    <t>GSK211220LNS198</t>
  </si>
  <si>
    <t>GSK211221EWM382</t>
  </si>
  <si>
    <t>GSK211220PHZ374</t>
  </si>
  <si>
    <t>GSK211220WDE618</t>
  </si>
  <si>
    <t>GSK211220SJB062</t>
  </si>
  <si>
    <t>GSK211221NJH968</t>
  </si>
  <si>
    <t>GSK211221JQY508</t>
  </si>
  <si>
    <t>GSK211221QMK184</t>
  </si>
  <si>
    <t>GSK211221CAL463</t>
  </si>
  <si>
    <t>GSK211220GSQ672</t>
  </si>
  <si>
    <t>GSK211220XAC975</t>
  </si>
  <si>
    <t>GSK211220FRO642</t>
  </si>
  <si>
    <t>GSK211221MTF752</t>
  </si>
  <si>
    <t>GSK211220LJN731</t>
  </si>
  <si>
    <t>GSK211221RJT130</t>
  </si>
  <si>
    <t>GSK211221LWX670</t>
  </si>
  <si>
    <t>GSK211221WFS810</t>
  </si>
  <si>
    <t>GSK211221CRG987</t>
  </si>
  <si>
    <t>GSK211218DBG790</t>
  </si>
  <si>
    <t>GSK211220GOC167</t>
  </si>
  <si>
    <t>GSK211221XKD834</t>
  </si>
  <si>
    <t>GSK211221TWR982</t>
  </si>
  <si>
    <t>GSK211220WMG538</t>
  </si>
  <si>
    <t>GSK211220OLH019</t>
  </si>
  <si>
    <t>GSK211220BHL926</t>
  </si>
  <si>
    <t>GSK211221ZWK478</t>
  </si>
  <si>
    <t>GSK211220ICV639</t>
  </si>
  <si>
    <t>GSK211220KPN520</t>
  </si>
  <si>
    <t>GSK211221IVG924</t>
  </si>
  <si>
    <t>GSK211221SKE862</t>
  </si>
  <si>
    <t>GSK211221PXQ563</t>
  </si>
  <si>
    <t>GSK211221XDF153</t>
  </si>
  <si>
    <t>GSK211221CKL287</t>
  </si>
  <si>
    <t>GSK211221USX249</t>
  </si>
  <si>
    <t>GSK211221ALQ267</t>
  </si>
  <si>
    <t>GSK211221OKZ392</t>
  </si>
  <si>
    <t>GSK211221OLM345</t>
  </si>
  <si>
    <t>GSK211220JPN431</t>
  </si>
  <si>
    <t>GSK211221AQY729</t>
  </si>
  <si>
    <t>GSK211221XDL632</t>
  </si>
  <si>
    <t>GSK211221WAK849</t>
  </si>
  <si>
    <t>DMD/2112/21/DTAG5014</t>
  </si>
  <si>
    <t>GSK211221FXQ763</t>
  </si>
  <si>
    <t>GSK211221BUG976</t>
  </si>
  <si>
    <t xml:space="preserve"> DMD/2112/21/RXDG2148 </t>
  </si>
  <si>
    <t>GSK211220KWE670</t>
  </si>
  <si>
    <t>GSK211221IWM163</t>
  </si>
  <si>
    <t>GSK211220RLP075</t>
  </si>
  <si>
    <t>GSK211221SMG753</t>
  </si>
  <si>
    <t>GSK211221SUY964</t>
  </si>
  <si>
    <t>GSK211220MER614</t>
  </si>
  <si>
    <t>GSK211221PTF470</t>
  </si>
  <si>
    <t>GSK211221JAV953</t>
  </si>
  <si>
    <t>GSK211221LGM451</t>
  </si>
  <si>
    <t>GSK211221JTX250</t>
  </si>
  <si>
    <t>GSK211221IFC908</t>
  </si>
  <si>
    <t>GSK211220FYG782</t>
  </si>
  <si>
    <t>GSK211221XMV049</t>
  </si>
  <si>
    <t>GSK211221BKE625</t>
  </si>
  <si>
    <t>GSK211221FYA952</t>
  </si>
  <si>
    <t>GSK211221AJQ860</t>
  </si>
  <si>
    <t>GSK211221CYU370</t>
  </si>
  <si>
    <t>GSK211221SMT751</t>
  </si>
  <si>
    <t>GSK211221DTH865</t>
  </si>
  <si>
    <t>GSK211221DLS302</t>
  </si>
  <si>
    <t>GSK211221AWL089</t>
  </si>
  <si>
    <t>GSK211221FDO601</t>
  </si>
  <si>
    <t>GSK211221HWN983</t>
  </si>
  <si>
    <t>GSK211221ZXE820</t>
  </si>
  <si>
    <t>GSK211221GPW247</t>
  </si>
  <si>
    <t>GSK211221VIY973</t>
  </si>
  <si>
    <t>GSK211221CVB964</t>
  </si>
  <si>
    <t>GSK211221NGC360</t>
  </si>
  <si>
    <t>GSK211220KCU682</t>
  </si>
  <si>
    <t>GSK211220GTB654</t>
  </si>
  <si>
    <t>GSK211221VJC021</t>
  </si>
  <si>
    <t>GSK211221WQH491</t>
  </si>
  <si>
    <t>GSK211221HKX043</t>
  </si>
  <si>
    <t>GSK211221WEM021</t>
  </si>
  <si>
    <t>GSK211221MID329</t>
  </si>
  <si>
    <t>GSK211221FEH367</t>
  </si>
  <si>
    <t>GSK211221XUL305</t>
  </si>
  <si>
    <t>GSK211220VOW106</t>
  </si>
  <si>
    <t>GSK211221GBF219</t>
  </si>
  <si>
    <t>GSK211221PAE947</t>
  </si>
  <si>
    <t>GSK211220CWH076</t>
  </si>
  <si>
    <t>GSK211221GPY582</t>
  </si>
  <si>
    <t>GSK211221QCZ420</t>
  </si>
  <si>
    <t>GSK211221WHR154</t>
  </si>
  <si>
    <t>GSK211221MFI478</t>
  </si>
  <si>
    <t>GSK211221FIQ815</t>
  </si>
  <si>
    <t>GSK211221HJL824</t>
  </si>
  <si>
    <t>GSK211221MNB654</t>
  </si>
  <si>
    <t>GSK211221PRM690</t>
  </si>
  <si>
    <t>GSK211221EZN062</t>
  </si>
  <si>
    <t>GSK211221JXF419</t>
  </si>
  <si>
    <t>GSK211221GHY519</t>
  </si>
  <si>
    <t>GSK211221ZOC715</t>
  </si>
  <si>
    <t>GSK211221YNK154</t>
  </si>
  <si>
    <t>GSK211221ZXF862</t>
  </si>
  <si>
    <t>GSK211221FTG940</t>
  </si>
  <si>
    <t>GSK211221CPK965</t>
  </si>
  <si>
    <t>GSK211221NKV785</t>
  </si>
  <si>
    <t>GSK211221GHY927</t>
  </si>
  <si>
    <t>GSK211221HRL739</t>
  </si>
  <si>
    <t>GSK211221GYP589</t>
  </si>
  <si>
    <t>GSK211221GXR932</t>
  </si>
  <si>
    <t>GSK211221KRN016</t>
  </si>
  <si>
    <t>GSK211220PVC375</t>
  </si>
  <si>
    <t>GSK211221JXB815</t>
  </si>
  <si>
    <t>GSK211221ZCY368</t>
  </si>
  <si>
    <t>GSK211221DVU872</t>
  </si>
  <si>
    <t>GSK211221XSY241</t>
  </si>
  <si>
    <t>GSK211221TOE324</t>
  </si>
  <si>
    <t>GSK211221SHK586</t>
  </si>
  <si>
    <t>GSK211221GVU748</t>
  </si>
  <si>
    <t>GSK211221TBH648</t>
  </si>
  <si>
    <t>GSK211221IPA614</t>
  </si>
  <si>
    <t>GSK211221ZEN275</t>
  </si>
  <si>
    <t>GSK211220QLT130</t>
  </si>
  <si>
    <t>GSK211221ELF026</t>
  </si>
  <si>
    <t>GSK211221ROT872</t>
  </si>
  <si>
    <t>GSK211221RJO904</t>
  </si>
  <si>
    <t>GSK211221PFM758</t>
  </si>
  <si>
    <t xml:space="preserve">  DMD/2112/21/WFYB8501</t>
  </si>
  <si>
    <t>GSK211221EMZ954</t>
  </si>
  <si>
    <t>GSK211221OZY412</t>
  </si>
  <si>
    <t>GSK211221BAP015</t>
  </si>
  <si>
    <t>DMD/2112/21/CVML2708</t>
  </si>
  <si>
    <t>GSK211221VAJ516</t>
  </si>
  <si>
    <t>GSK211221UMV768</t>
  </si>
  <si>
    <t>GSK211221WQL786</t>
  </si>
  <si>
    <t>GSK211221LQB597</t>
  </si>
  <si>
    <t>GSK211221VEF306</t>
  </si>
  <si>
    <t>GSK211221SGU230</t>
  </si>
  <si>
    <t>GSK211221OLR752</t>
  </si>
  <si>
    <t>GSK211221WUV789</t>
  </si>
  <si>
    <t>DMD/2112/21/RDLB6285</t>
  </si>
  <si>
    <t>GSK211220LSE236</t>
  </si>
  <si>
    <t>DMD/2112/21/KRIM2746</t>
  </si>
  <si>
    <t>GSK211221QKI082</t>
  </si>
  <si>
    <t>GSK211221BYZ194</t>
  </si>
  <si>
    <t>GSK211221OQD247</t>
  </si>
  <si>
    <t>GSK211221ZKF604</t>
  </si>
  <si>
    <t>12/26/2021 FERI</t>
  </si>
  <si>
    <t>DMD/2112/21/TJZR2976</t>
  </si>
  <si>
    <t>GSK211221BTH704</t>
  </si>
  <si>
    <t>GSK211221EKO834</t>
  </si>
  <si>
    <t>GSK211221XBQ507</t>
  </si>
  <si>
    <t>GSK211221NPA397</t>
  </si>
  <si>
    <t>GSK211221MNU508</t>
  </si>
  <si>
    <t>GSK211221IPR076</t>
  </si>
  <si>
    <t>GSK211221FAJ250</t>
  </si>
  <si>
    <t>GSK211221KZI439</t>
  </si>
  <si>
    <t>GSK211221QEW097</t>
  </si>
  <si>
    <t>GSK211221ODT385</t>
  </si>
  <si>
    <t>GSK211221BPV750</t>
  </si>
  <si>
    <t>GSK211221IHC514</t>
  </si>
  <si>
    <t>GSK211221XNU268</t>
  </si>
  <si>
    <t>GSK211221EMK843</t>
  </si>
  <si>
    <t>GSK211221UQL948</t>
  </si>
  <si>
    <t>GSK211221DHX967</t>
  </si>
  <si>
    <t>GSK211221CAF947</t>
  </si>
  <si>
    <t>GSK211221PWQ294</t>
  </si>
  <si>
    <t>GSK211221TDE798</t>
  </si>
  <si>
    <t>GSK211221NRJ321</t>
  </si>
  <si>
    <t>GSK211221WCE714</t>
  </si>
  <si>
    <t>GSK211221HFC321</t>
  </si>
  <si>
    <t>GSK211221EVX281</t>
  </si>
  <si>
    <t>GSK211221TCE036</t>
  </si>
  <si>
    <t>GSK211221QVH613</t>
  </si>
  <si>
    <t>GSK211221RWB564</t>
  </si>
  <si>
    <t>GSK211221VWE569</t>
  </si>
  <si>
    <t>GSK211221KMX497</t>
  </si>
  <si>
    <t>GSK211221CIB067</t>
  </si>
  <si>
    <t>GSK211221UIT740</t>
  </si>
  <si>
    <t>GSK211221GNE427</t>
  </si>
  <si>
    <t>GSK211221SQX963</t>
  </si>
  <si>
    <t>GSK211221BMG623</t>
  </si>
  <si>
    <t>GSK211221PUZ974</t>
  </si>
  <si>
    <t>GSK211221GIX472</t>
  </si>
  <si>
    <t>GSK211221LDK817</t>
  </si>
  <si>
    <t>GSK211221GAQ587</t>
  </si>
  <si>
    <t>GSK211221IGV716</t>
  </si>
  <si>
    <t>GSK211221VNY396</t>
  </si>
  <si>
    <t>GSK211221TFN748</t>
  </si>
  <si>
    <t>GSK211221AIL038</t>
  </si>
  <si>
    <t>GSK211221MSP795</t>
  </si>
  <si>
    <t>GSK211221WRT213</t>
  </si>
  <si>
    <t>GSK211221NBT196</t>
  </si>
  <si>
    <t>GSK211221SAI015</t>
  </si>
  <si>
    <t>GSK211221WXK984</t>
  </si>
  <si>
    <t>GSK211221EPT487</t>
  </si>
  <si>
    <t>GSK211221YPG029</t>
  </si>
  <si>
    <t>GSK211221RVW631</t>
  </si>
  <si>
    <t>GSK211221ORN763</t>
  </si>
  <si>
    <t>GSK211221VZC310</t>
  </si>
  <si>
    <t>GSK211221WQB395</t>
  </si>
  <si>
    <t>GSK211221OTC012</t>
  </si>
  <si>
    <t>GSK211221SUH764</t>
  </si>
  <si>
    <t>GSK211221AIS602</t>
  </si>
  <si>
    <t>GSK211221QTJ741</t>
  </si>
  <si>
    <t>GSK211221KUN094</t>
  </si>
  <si>
    <t>GSK211221VUP645</t>
  </si>
  <si>
    <t>GSK211221JOK894</t>
  </si>
  <si>
    <t>GSK211221IJS517</t>
  </si>
  <si>
    <t>GSK211221JAT342</t>
  </si>
  <si>
    <t>GSK211221BDA791</t>
  </si>
  <si>
    <t>GSK211221YLP981</t>
  </si>
  <si>
    <t>GSK211221NVE102</t>
  </si>
  <si>
    <t>GSK211221WQT852</t>
  </si>
  <si>
    <t>GSK211221UKQ785</t>
  </si>
  <si>
    <t>GSK211221UXF374</t>
  </si>
  <si>
    <t>GSK211221CJP794</t>
  </si>
  <si>
    <t>GSK211221DBC402</t>
  </si>
  <si>
    <t>GSK211221AUI243</t>
  </si>
  <si>
    <t>GSK211221RAJ643</t>
  </si>
  <si>
    <t>GSK211221WPR317</t>
  </si>
  <si>
    <t>GSK211221EVY368</t>
  </si>
  <si>
    <t>GSK211221ASI803</t>
  </si>
  <si>
    <t>GSK211221JVG230</t>
  </si>
  <si>
    <t>GSK211221VPI679</t>
  </si>
  <si>
    <t>GSK211221EVC961</t>
  </si>
  <si>
    <t>GSK211221UYV309</t>
  </si>
  <si>
    <t>GSK211221ZBF703</t>
  </si>
  <si>
    <t>GSK211221NIG517</t>
  </si>
  <si>
    <t>GSK211221NDZ842</t>
  </si>
  <si>
    <t>GSK211221IWJ749</t>
  </si>
  <si>
    <t>GSK211221LOG480</t>
  </si>
  <si>
    <t>GSK211221YHP698</t>
  </si>
  <si>
    <t>GSK211221OGA921</t>
  </si>
  <si>
    <t>GSK211221ADQ130</t>
  </si>
  <si>
    <t>GSK211221XNM850</t>
  </si>
  <si>
    <t>GSK211221JKD846</t>
  </si>
  <si>
    <t>GSK211221YVU530</t>
  </si>
  <si>
    <t>GSK211221EPU572</t>
  </si>
  <si>
    <t>GSK211221JKC809</t>
  </si>
  <si>
    <t>GSK211221UNR912</t>
  </si>
  <si>
    <t>GSK211221ZBR758</t>
  </si>
  <si>
    <t>GSK211221AWU357</t>
  </si>
  <si>
    <t>GSK211221JPI316</t>
  </si>
  <si>
    <t>GSK211221OWF916</t>
  </si>
  <si>
    <t>GSK211220JHV768</t>
  </si>
  <si>
    <t>GSK211220BXW293</t>
  </si>
  <si>
    <t>GSK211221JYQ067</t>
  </si>
  <si>
    <t>GSK211221IQD659</t>
  </si>
  <si>
    <t>GSK211221PJK807</t>
  </si>
  <si>
    <t>GSK211221KIQ604</t>
  </si>
  <si>
    <t>GSK211221BQK267</t>
  </si>
  <si>
    <t>GSK211221ZWB860</t>
  </si>
  <si>
    <t>GSK211221MJX658</t>
  </si>
  <si>
    <t>GSK211221EXL175</t>
  </si>
  <si>
    <t>GSK211221RTI042</t>
  </si>
  <si>
    <t>GSK211221HKV862</t>
  </si>
  <si>
    <t>GSK211221VHN540</t>
  </si>
  <si>
    <t>GSK211221WBF045</t>
  </si>
  <si>
    <t>GSK211221AGS840</t>
  </si>
  <si>
    <t>GSK211221VUH586</t>
  </si>
  <si>
    <t>GSK211221YPF827</t>
  </si>
  <si>
    <t>GSK211221ZWX947</t>
  </si>
  <si>
    <t>GSK211221MVC754</t>
  </si>
  <si>
    <t>GSK211221MIS625</t>
  </si>
  <si>
    <t>GSK211221RYB473</t>
  </si>
  <si>
    <t>GSK211221SJC681</t>
  </si>
  <si>
    <t>GSK211221NML986</t>
  </si>
  <si>
    <t>GSK211221WAC957</t>
  </si>
  <si>
    <t>GSK211221UKI563</t>
  </si>
  <si>
    <t>GSK211221HLC174</t>
  </si>
  <si>
    <t>GSK211221FZU680</t>
  </si>
  <si>
    <t>GSK211221CDZ569</t>
  </si>
  <si>
    <t>GSK211221LPC539</t>
  </si>
  <si>
    <t>GSK211221ZAY980</t>
  </si>
  <si>
    <t>GSK211221GSO248</t>
  </si>
  <si>
    <t>GSK211221JGZ195</t>
  </si>
  <si>
    <t>GSK211221YCR342</t>
  </si>
  <si>
    <t>GSK211220KZE215</t>
  </si>
  <si>
    <t>GSK211221EXM768</t>
  </si>
  <si>
    <t>GSK211221SOC715</t>
  </si>
  <si>
    <t>GSK211221ZUJ291</t>
  </si>
  <si>
    <t>GSK211221HUK463</t>
  </si>
  <si>
    <t>GSK211221USR013</t>
  </si>
  <si>
    <t>GSK211221IKX409</t>
  </si>
  <si>
    <t>GSK211221ZSG567</t>
  </si>
  <si>
    <t>GSK211221GPD874</t>
  </si>
  <si>
    <t>GSK211221VUC604</t>
  </si>
  <si>
    <t>GSK211220OQJ596</t>
  </si>
  <si>
    <t>GSK211221MTB826</t>
  </si>
  <si>
    <t>GSK211220TFP475</t>
  </si>
  <si>
    <t>GSK211221CQZ793</t>
  </si>
  <si>
    <t>GSK211221CEA367</t>
  </si>
  <si>
    <t>GSK211221FRM427</t>
  </si>
  <si>
    <t>GSK211221NEK820</t>
  </si>
  <si>
    <t>GSK211221KBO391</t>
  </si>
  <si>
    <t>GSK211221WJU710</t>
  </si>
  <si>
    <t>GSK211221NCP468</t>
  </si>
  <si>
    <t>GSK211221DCK439</t>
  </si>
  <si>
    <t>GSK211221FLR314</t>
  </si>
  <si>
    <t>GSK211221KYR640</t>
  </si>
  <si>
    <t>GSK211221WHK302</t>
  </si>
  <si>
    <t>GSK211221HXB481</t>
  </si>
  <si>
    <t>GSK211221NHL658</t>
  </si>
  <si>
    <t>GSK211221XTI850</t>
  </si>
  <si>
    <t>GSK211221VCM607</t>
  </si>
  <si>
    <t>GSK211221KBP430</t>
  </si>
  <si>
    <t>GSK211221HRW614</t>
  </si>
  <si>
    <t>GSK211221HZK054</t>
  </si>
  <si>
    <t>GSK211221LME529</t>
  </si>
  <si>
    <t>GSK211220QDO534</t>
  </si>
  <si>
    <t>GSK211221MGR598</t>
  </si>
  <si>
    <t>GSK211221ZXF702</t>
  </si>
  <si>
    <t>GSK211221YBJ657</t>
  </si>
  <si>
    <t>GSK211221AEI014</t>
  </si>
  <si>
    <t>GSK211221EYP309</t>
  </si>
  <si>
    <t>GSK211221IYX543</t>
  </si>
  <si>
    <t>GSK211221QKS352</t>
  </si>
  <si>
    <t>GSK211221IMQ501</t>
  </si>
  <si>
    <t>GSK211221MLT947</t>
  </si>
  <si>
    <t>GSK211221TXF036</t>
  </si>
  <si>
    <t>GSK211221WIL583</t>
  </si>
  <si>
    <t>GSK211221RJG340</t>
  </si>
  <si>
    <t>GSK211221XYS728</t>
  </si>
  <si>
    <t>GSK211221MDL034</t>
  </si>
  <si>
    <t>GSK211221GXU485</t>
  </si>
  <si>
    <t>GSK211221AWE271</t>
  </si>
  <si>
    <t>GSK211221LWI475</t>
  </si>
  <si>
    <t>GSK211221ONS973</t>
  </si>
  <si>
    <t>GSK211221KBG049</t>
  </si>
  <si>
    <t>GSK211221HUB458</t>
  </si>
  <si>
    <t>GSK211221LOW972</t>
  </si>
  <si>
    <t>GSK211221MKG026</t>
  </si>
  <si>
    <t>GSK211221CZG689</t>
  </si>
  <si>
    <t>GSK211221ASN974</t>
  </si>
  <si>
    <t>GSK211221GNH931</t>
  </si>
  <si>
    <t>GSK211221XWH594</t>
  </si>
  <si>
    <t>GSK211221XHP930</t>
  </si>
  <si>
    <t>GSK211221EKW809</t>
  </si>
  <si>
    <t>GSK211221KVQ972</t>
  </si>
  <si>
    <t>GSK211221ILN761</t>
  </si>
  <si>
    <t>GSK211221RJC806</t>
  </si>
  <si>
    <t>GSK211221LNT816</t>
  </si>
  <si>
    <t>GSK211221EWD439</t>
  </si>
  <si>
    <t>GSK211221EMU754</t>
  </si>
  <si>
    <t>GSK211221OZH904</t>
  </si>
  <si>
    <t>GSK211221WFS210</t>
  </si>
  <si>
    <t>GSK211221IJO209</t>
  </si>
  <si>
    <t>GSK211221DAR680</t>
  </si>
  <si>
    <t>GSK211221XSO476</t>
  </si>
  <si>
    <t>GSK211221OIM793</t>
  </si>
  <si>
    <t>GSK211221ROT813</t>
  </si>
  <si>
    <t>GSK211220ZLF920</t>
  </si>
  <si>
    <t>GSK211221LKN293</t>
  </si>
  <si>
    <t>GSK211221OAP890</t>
  </si>
  <si>
    <t>GSK211221EDH765</t>
  </si>
  <si>
    <t>GSK211221LQG574</t>
  </si>
  <si>
    <t>GSK211221YVA829</t>
  </si>
  <si>
    <t>GSK211221JXO614</t>
  </si>
  <si>
    <t>GSK211221XNM987</t>
  </si>
  <si>
    <t>GSK211221VTC764</t>
  </si>
  <si>
    <t>GSK211221BTP032</t>
  </si>
  <si>
    <t>GSK211221OXC140</t>
  </si>
  <si>
    <t>GSK211221OCT602</t>
  </si>
  <si>
    <t>GSK211221YMW471</t>
  </si>
  <si>
    <t>GSK211221ADN986</t>
  </si>
  <si>
    <t>GSK211220CXO408</t>
  </si>
  <si>
    <t>GSK211221KQX732</t>
  </si>
  <si>
    <t>GSK211221OBN463</t>
  </si>
  <si>
    <t>GSK211221KBS205</t>
  </si>
  <si>
    <t>GSK211221YNI741</t>
  </si>
  <si>
    <t>GSK211221EDP896</t>
  </si>
  <si>
    <t>GSK211221GAO836</t>
  </si>
  <si>
    <t>GSK211221KQY079</t>
  </si>
  <si>
    <t>GSK211221GOS346</t>
  </si>
  <si>
    <t>GSK211221JDX367</t>
  </si>
  <si>
    <t>GSK211221MST920</t>
  </si>
  <si>
    <t>GSK211221EWA839</t>
  </si>
  <si>
    <t>GSK211221KUY534</t>
  </si>
  <si>
    <t>GSK211220SQX024</t>
  </si>
  <si>
    <t>GSK211221QFJ902</t>
  </si>
  <si>
    <t>GSK211221ZBA106</t>
  </si>
  <si>
    <t>GSK211221XIK763</t>
  </si>
  <si>
    <t>GSK211221LFC026</t>
  </si>
  <si>
    <t>GSK211221INO509</t>
  </si>
  <si>
    <t>GSK211221XFE658</t>
  </si>
  <si>
    <t>GSK211221GOJ276</t>
  </si>
  <si>
    <t>GSK211221XIF189</t>
  </si>
  <si>
    <t>GSK211221GHX694</t>
  </si>
  <si>
    <t>GSK211221KWH204</t>
  </si>
  <si>
    <t>GSK211221DGF217</t>
  </si>
  <si>
    <t>GSK211221TLB630</t>
  </si>
  <si>
    <t>GSK211221DAG126</t>
  </si>
  <si>
    <t>GSK211221ALT468</t>
  </si>
  <si>
    <t>GSK211221HSB193</t>
  </si>
  <si>
    <t>GSK211221INV239</t>
  </si>
  <si>
    <t>GSK211221KLD947</t>
  </si>
  <si>
    <t>GSK211221XVT279</t>
  </si>
  <si>
    <t>GSK211221ULY621</t>
  </si>
  <si>
    <t>GSK211221BUD168</t>
  </si>
  <si>
    <t>GSK211221IOL174</t>
  </si>
  <si>
    <t>GSK211221TXA950</t>
  </si>
  <si>
    <t>GSK211221VWT840</t>
  </si>
  <si>
    <t>GSK211221JIP328</t>
  </si>
  <si>
    <t>GSK211221KAO932</t>
  </si>
  <si>
    <t>GSK211221BCM031</t>
  </si>
  <si>
    <t>GSK211221GAS258</t>
  </si>
  <si>
    <t>GSK211221BAK982</t>
  </si>
  <si>
    <t>GSK211221TPW076</t>
  </si>
  <si>
    <t>GSK211221YET802</t>
  </si>
  <si>
    <t>GSK211221QPX384</t>
  </si>
  <si>
    <t>GSK211221HMS678</t>
  </si>
  <si>
    <t>GSK211221CRM942</t>
  </si>
  <si>
    <t>GSK211221QLS714</t>
  </si>
  <si>
    <t>GSK211221KGC276</t>
  </si>
  <si>
    <t>GSK211221YXD394</t>
  </si>
  <si>
    <t>GSK211221ONJ098</t>
  </si>
  <si>
    <t>GSK211221WYN243</t>
  </si>
  <si>
    <t>GSK211221RNK396</t>
  </si>
  <si>
    <t>GSK211221ZRB305</t>
  </si>
  <si>
    <t>GSK211221QEI834</t>
  </si>
  <si>
    <t>GSK211221VGU245</t>
  </si>
  <si>
    <t>GSK211221CFQ240</t>
  </si>
  <si>
    <t>GSK211221WLR701</t>
  </si>
  <si>
    <t>GSK211221REX814</t>
  </si>
  <si>
    <t>GSK211221DZF712</t>
  </si>
  <si>
    <t>GSK211221TJG503</t>
  </si>
  <si>
    <t>GSK211221NEW190</t>
  </si>
  <si>
    <t>GSK211221NOV038</t>
  </si>
  <si>
    <t>GSK211221DRJ341</t>
  </si>
  <si>
    <t>GSK211221NEI160</t>
  </si>
  <si>
    <t>GSK211221LXD163</t>
  </si>
  <si>
    <t>GSK211221TSO106</t>
  </si>
  <si>
    <t>DMD/2112/22/BPOH2753</t>
  </si>
  <si>
    <t>GSK211222WOV236</t>
  </si>
  <si>
    <t>GSK211222QJG107</t>
  </si>
  <si>
    <t>GSK211222YDS318</t>
  </si>
  <si>
    <t>GSK211222YFC764</t>
  </si>
  <si>
    <t>GSK211222HCF214</t>
  </si>
  <si>
    <t>GSK211222VBU413</t>
  </si>
  <si>
    <t>GSK211222HZV168</t>
  </si>
  <si>
    <t>GSK211222HOD271</t>
  </si>
  <si>
    <t>GSK211222EIT610</t>
  </si>
  <si>
    <t>GSK211222ZLS572</t>
  </si>
  <si>
    <t>GSK211222IGO016</t>
  </si>
  <si>
    <t>GSK211222XDM763</t>
  </si>
  <si>
    <t>GSK211222QHG673</t>
  </si>
  <si>
    <t>GSK211222XJW819</t>
  </si>
  <si>
    <t>GSK211222FLQ581</t>
  </si>
  <si>
    <t>GSK211222IUQ182</t>
  </si>
  <si>
    <t>GSK211222FMO708</t>
  </si>
  <si>
    <t>GSK211222CNI793</t>
  </si>
  <si>
    <t>GSK211222UFY452</t>
  </si>
  <si>
    <t>GSK211222XOY190</t>
  </si>
  <si>
    <t>GSK211222RSU185</t>
  </si>
  <si>
    <t>GSK211222RAQ297</t>
  </si>
  <si>
    <t>GSK211222UKT390</t>
  </si>
  <si>
    <t>GSK211222MDQ078</t>
  </si>
  <si>
    <t>GSK211222GRA321</t>
  </si>
  <si>
    <t>GSK211222JPS165</t>
  </si>
  <si>
    <t>GSK211222MKP082</t>
  </si>
  <si>
    <t>GSK211222CNT538</t>
  </si>
  <si>
    <t>GSK211222KRC784</t>
  </si>
  <si>
    <t>GSK211222QWD189</t>
  </si>
  <si>
    <t>GSK211222KDB964</t>
  </si>
  <si>
    <t>GSK211222RBF297</t>
  </si>
  <si>
    <t>GSK211222OAG173</t>
  </si>
  <si>
    <t>GSK211222LWC564</t>
  </si>
  <si>
    <t>GSK211222KCF147</t>
  </si>
  <si>
    <t>GSK211222WGH271</t>
  </si>
  <si>
    <t>GSK211222ABM156</t>
  </si>
  <si>
    <t>GSK211222ZYN289</t>
  </si>
  <si>
    <t>GSK211222QFC985</t>
  </si>
  <si>
    <t>GSK211222WBL960</t>
  </si>
  <si>
    <t>GSK211222GAD582</t>
  </si>
  <si>
    <t>GSK211222UTP689</t>
  </si>
  <si>
    <t>GSK211222BYA142</t>
  </si>
  <si>
    <t>GSK211222UTJ845</t>
  </si>
  <si>
    <t>GSK211222AVH906</t>
  </si>
  <si>
    <t>GSK211222FDI928</t>
  </si>
  <si>
    <t>GSK211222AJZ580</t>
  </si>
  <si>
    <t>GSK211222CRF134</t>
  </si>
  <si>
    <t>GSK211222MFT275</t>
  </si>
  <si>
    <t>GSK211222CIK730</t>
  </si>
  <si>
    <t>GSK211222HLP674</t>
  </si>
  <si>
    <t>GSK211222SNJ061</t>
  </si>
  <si>
    <t>GSK211222WFK756</t>
  </si>
  <si>
    <t>GSK211222HAD920</t>
  </si>
  <si>
    <t>GSK211222FGQ973</t>
  </si>
  <si>
    <t>GSK211222JXH685</t>
  </si>
  <si>
    <t>GSK211222HKB724</t>
  </si>
  <si>
    <t>GSK211222LQW072</t>
  </si>
  <si>
    <t>GSK211222COG046</t>
  </si>
  <si>
    <t>GSK211222UFW896</t>
  </si>
  <si>
    <t>GSK211222GUS653</t>
  </si>
  <si>
    <t>GSK211222XZE075</t>
  </si>
  <si>
    <t>GSK211222OER781</t>
  </si>
  <si>
    <t>GSK211222NEO794</t>
  </si>
  <si>
    <t>GSK211222HLT150</t>
  </si>
  <si>
    <t>GSK211222AFL374</t>
  </si>
  <si>
    <t>GSK211222VNZ569</t>
  </si>
  <si>
    <t>GSK211222GDO308</t>
  </si>
  <si>
    <t>DMD/2112/22/GXDN0657</t>
  </si>
  <si>
    <t>GSK211222CLZ713</t>
  </si>
  <si>
    <t>GSK211222XTC879</t>
  </si>
  <si>
    <t>DMD/2112/22/NIJS5689</t>
  </si>
  <si>
    <t>GSK211222IDV940</t>
  </si>
  <si>
    <t>GSK211222FZN715</t>
  </si>
  <si>
    <t>GSK211222FSW450</t>
  </si>
  <si>
    <t>GSK211222QNG089</t>
  </si>
  <si>
    <t>GSK211222YIV417</t>
  </si>
  <si>
    <t>GSK211222BKL178</t>
  </si>
  <si>
    <t>GSK211222TMX603</t>
  </si>
  <si>
    <t>GSK211222UYR078</t>
  </si>
  <si>
    <t>GSK211222GFO048</t>
  </si>
  <si>
    <t>GSK211222ELA462</t>
  </si>
  <si>
    <t>GSK211222XLG032</t>
  </si>
  <si>
    <t>GSK211221VWT426</t>
  </si>
  <si>
    <t>GSK211222FXD812</t>
  </si>
  <si>
    <t>GSK211222LXY093</t>
  </si>
  <si>
    <t>GSK211222IBJ386</t>
  </si>
  <si>
    <t>GSK211221VXE509</t>
  </si>
  <si>
    <t>GSK211222ACP293</t>
  </si>
  <si>
    <t>GSK211222UQM095</t>
  </si>
  <si>
    <t>GSK211222TRN198</t>
  </si>
  <si>
    <t>GSK211222HZR639</t>
  </si>
  <si>
    <t>GSK211222RDA751</t>
  </si>
  <si>
    <t>GSK211222HRE936</t>
  </si>
  <si>
    <t>GSK211222KGP285</t>
  </si>
  <si>
    <t>GSK211222DTH264</t>
  </si>
  <si>
    <t>GSK211222AHK427</t>
  </si>
  <si>
    <t>GSK211222SOP460</t>
  </si>
  <si>
    <t>GSK211222YER709</t>
  </si>
  <si>
    <t>GSK211222ETR542</t>
  </si>
  <si>
    <t>GSK211222ZPS801</t>
  </si>
  <si>
    <t>GSK211222PNA035</t>
  </si>
  <si>
    <t>GSK211222SQU630</t>
  </si>
  <si>
    <t>GSK211222TFP198</t>
  </si>
  <si>
    <t>GSK211221XTG692</t>
  </si>
  <si>
    <t>GSK211222ILT075</t>
  </si>
  <si>
    <t>GSK211222RMG841</t>
  </si>
  <si>
    <t>GSK211222RGX257</t>
  </si>
  <si>
    <t>GSK211222PEA817</t>
  </si>
  <si>
    <t>GSK211221QDU540</t>
  </si>
  <si>
    <t>GSK211222VQE504</t>
  </si>
  <si>
    <t>GSK211222QXO062</t>
  </si>
  <si>
    <t>GSK211222HET824</t>
  </si>
  <si>
    <t>GSK211222TAJ576</t>
  </si>
  <si>
    <t>GSK211222VFK963</t>
  </si>
  <si>
    <t>GSK211222VQO209</t>
  </si>
  <si>
    <t>GSK211222LJQ805</t>
  </si>
  <si>
    <t>GSK211222TXR093</t>
  </si>
  <si>
    <t>GSK211222RAD710</t>
  </si>
  <si>
    <t>GSK211222SVB410</t>
  </si>
  <si>
    <t>GSK211222MKP461</t>
  </si>
  <si>
    <t>GSK211222DQE512</t>
  </si>
  <si>
    <t>GSK211222APS451</t>
  </si>
  <si>
    <t>GSK211222XMK250</t>
  </si>
  <si>
    <t>GSK211222HUV427</t>
  </si>
  <si>
    <t>GSK211222TYA308</t>
  </si>
  <si>
    <t>GSK211222JUD012</t>
  </si>
  <si>
    <t>GSK211222MBS354</t>
  </si>
  <si>
    <t>GSK211222RSW573</t>
  </si>
  <si>
    <t>GSK211222FGZ619</t>
  </si>
  <si>
    <t>GSK211222NKJ021</t>
  </si>
  <si>
    <t>GSK211222TDF728</t>
  </si>
  <si>
    <t>GSK211222ZVJ631</t>
  </si>
  <si>
    <t>GSK211221WFY079</t>
  </si>
  <si>
    <t>GSK211222CFU193</t>
  </si>
  <si>
    <t>GSK211222IWU069</t>
  </si>
  <si>
    <t>GSK211222SGD693</t>
  </si>
  <si>
    <t>GSK211222VNK934</t>
  </si>
  <si>
    <t>GSK211222BMT637</t>
  </si>
  <si>
    <t>GSK211222HQD374</t>
  </si>
  <si>
    <t>GSK211222WSM064</t>
  </si>
  <si>
    <t>GSK211222HAC218</t>
  </si>
  <si>
    <t>GSK211222MVJ875</t>
  </si>
  <si>
    <t>GSK211222WBY417</t>
  </si>
  <si>
    <t>GSK211222QMD973</t>
  </si>
  <si>
    <t>GSK211222UGH091</t>
  </si>
  <si>
    <t>GSK211222VAX532</t>
  </si>
  <si>
    <t>GSK211222VMQ524</t>
  </si>
  <si>
    <t>GSK211222YHT163</t>
  </si>
  <si>
    <t>GSK211222YTM034</t>
  </si>
  <si>
    <t>GSK211222VJZ531</t>
  </si>
  <si>
    <t>GSK211222IQV094</t>
  </si>
  <si>
    <t>GSK211222CSU832</t>
  </si>
  <si>
    <t>GSK211222RDY386</t>
  </si>
  <si>
    <t>GSK211222DZG348</t>
  </si>
  <si>
    <t>GSK211222KSO714</t>
  </si>
  <si>
    <t>GSK211222AIG521</t>
  </si>
  <si>
    <t>GSK211221CVG769</t>
  </si>
  <si>
    <t>GSK211222WAK105</t>
  </si>
  <si>
    <t>GSK211222SFG807</t>
  </si>
  <si>
    <t>GSK211222TNE704</t>
  </si>
  <si>
    <t>GSK211222UKG642</t>
  </si>
  <si>
    <t>GSK211222LHE714</t>
  </si>
  <si>
    <t>GSK211222GME839</t>
  </si>
  <si>
    <t>GSK211222FGU729</t>
  </si>
  <si>
    <t>GSK211222TYC143</t>
  </si>
  <si>
    <t>GSK211222QXS432</t>
  </si>
  <si>
    <t>DMD/2112/22/ZITN4593</t>
  </si>
  <si>
    <t>GSK211222BTL472</t>
  </si>
  <si>
    <t>GSK211222SDW183</t>
  </si>
  <si>
    <t>GSK211222BPS306</t>
  </si>
  <si>
    <t>DMD/2112/22/CXSW9416</t>
  </si>
  <si>
    <t>GSK211222VIT128</t>
  </si>
  <si>
    <t>DMD/2112/22/KSDH6051</t>
  </si>
  <si>
    <t>GSK211219RPW261</t>
  </si>
  <si>
    <t>GSK211219IJO708</t>
  </si>
  <si>
    <t>GSK211218JAW374</t>
  </si>
  <si>
    <t>GSK211221EIH630</t>
  </si>
  <si>
    <t>GSK211220KQD940</t>
  </si>
  <si>
    <t>GSK211221QTA103</t>
  </si>
  <si>
    <t>GSK211221EWR047</t>
  </si>
  <si>
    <t>GSK211221GLB064</t>
  </si>
  <si>
    <t>GSK211221YZS540</t>
  </si>
  <si>
    <t>GSK211221AMU461</t>
  </si>
  <si>
    <t>GSK211220ZKU836</t>
  </si>
  <si>
    <t>GSK211219DBA153</t>
  </si>
  <si>
    <t>GSK211220GMU902</t>
  </si>
  <si>
    <t>GSK211219OYQ804</t>
  </si>
  <si>
    <t>GSK211220UGD738</t>
  </si>
  <si>
    <t>GSK211219JHF985</t>
  </si>
  <si>
    <t>GSK211221MLG041</t>
  </si>
  <si>
    <t>GSK211219EYN564</t>
  </si>
  <si>
    <t>GSK211219YDA869</t>
  </si>
  <si>
    <t>GSK211219JEA064</t>
  </si>
  <si>
    <t>GSK211220FXS745</t>
  </si>
  <si>
    <t>GSK211219BWO637</t>
  </si>
  <si>
    <t>GSK211219CZR064</t>
  </si>
  <si>
    <t>GSK211220OBA735</t>
  </si>
  <si>
    <t>GSK211220CXJ954</t>
  </si>
  <si>
    <t>GSK211220UMS625</t>
  </si>
  <si>
    <t>GSK211220RKB609</t>
  </si>
  <si>
    <t>GSK211221QXA136</t>
  </si>
  <si>
    <t>GSK211221JUV379</t>
  </si>
  <si>
    <t>GSK211221MEO652</t>
  </si>
  <si>
    <t>GSK211221OWY127</t>
  </si>
  <si>
    <t>GSK211219NYZ691</t>
  </si>
  <si>
    <t>GSK211221GRA179</t>
  </si>
  <si>
    <t>GSK211219DNR692</t>
  </si>
  <si>
    <t>GSK211221FWN285</t>
  </si>
  <si>
    <t>GSK211219ZWT630</t>
  </si>
  <si>
    <t>GSK211219ZRC546</t>
  </si>
  <si>
    <t>GSK211219HGL407</t>
  </si>
  <si>
    <t>GSK211218BGL413</t>
  </si>
  <si>
    <t>GSK211221RSY084</t>
  </si>
  <si>
    <t>GSK211219ZJS537</t>
  </si>
  <si>
    <t>GSK211221SDA289</t>
  </si>
  <si>
    <t>GSK211221SCX243</t>
  </si>
  <si>
    <t>GSK211221GDV368</t>
  </si>
  <si>
    <t>GSK211220SYL205</t>
  </si>
  <si>
    <t>GSK211221PJM809</t>
  </si>
  <si>
    <t>GSK211221MWF091</t>
  </si>
  <si>
    <t>GSK211218SRU238</t>
  </si>
  <si>
    <t>GSK211222LAC164</t>
  </si>
  <si>
    <t>GSK211221BUN819</t>
  </si>
  <si>
    <t>GSK211220ZUR304</t>
  </si>
  <si>
    <t>GSK211218SKL795</t>
  </si>
  <si>
    <t>GSK211221BCD653</t>
  </si>
  <si>
    <t>GSK211221DYP809</t>
  </si>
  <si>
    <t>GSK211220HPR495</t>
  </si>
  <si>
    <t>GSK211220KSZ513</t>
  </si>
  <si>
    <t>GSK211219FJU510</t>
  </si>
  <si>
    <t>GSK211219LVC829</t>
  </si>
  <si>
    <t>GSK211219YMN426</t>
  </si>
  <si>
    <t>GSK211220MSQ980</t>
  </si>
  <si>
    <t>GSK211221LNB725</t>
  </si>
  <si>
    <t>GSK211220HDL947</t>
  </si>
  <si>
    <t>GSK211221MZL271</t>
  </si>
  <si>
    <t>GSK211219CSE485</t>
  </si>
  <si>
    <t>GSK211220AUF610</t>
  </si>
  <si>
    <t>GSK211219BHD361</t>
  </si>
  <si>
    <t>DMD/2112/22/NQVO8469</t>
  </si>
  <si>
    <t>GSK211222AYG917</t>
  </si>
  <si>
    <t>GSK211222XYU024</t>
  </si>
  <si>
    <t>GSK211222HSG492</t>
  </si>
  <si>
    <t>GSK211222SDY685</t>
  </si>
  <si>
    <t>GSK211222MQR507</t>
  </si>
  <si>
    <t>GSK211222YVR581</t>
  </si>
  <si>
    <t>GSK211222SMK895</t>
  </si>
  <si>
    <t>GSK211222TZW356</t>
  </si>
  <si>
    <t>GSK211222FLW289</t>
  </si>
  <si>
    <t>GSK211222EMO432</t>
  </si>
  <si>
    <t>GSK211222EUM276</t>
  </si>
  <si>
    <t>GSK211222JUG935</t>
  </si>
  <si>
    <t>GSK211222RGB496</t>
  </si>
  <si>
    <t>GSK211222WVA619</t>
  </si>
  <si>
    <t>GSK211221TBV412</t>
  </si>
  <si>
    <t>GSK211222PWK247</t>
  </si>
  <si>
    <t>GSK211222HFD045</t>
  </si>
  <si>
    <t>GSK211221BGV348</t>
  </si>
  <si>
    <t>GSK211222PZA584</t>
  </si>
  <si>
    <t>GSK211221JNB768</t>
  </si>
  <si>
    <t>GSK211222MCT259</t>
  </si>
  <si>
    <t>GSK211222ZFY109</t>
  </si>
  <si>
    <t>GSK211222VTY195</t>
  </si>
  <si>
    <t>GSK211222GNT852</t>
  </si>
  <si>
    <t>GSK211222XZQ382</t>
  </si>
  <si>
    <t>GSK211222ZLR023</t>
  </si>
  <si>
    <t>GSK211222ERN236</t>
  </si>
  <si>
    <t>GSK211222CPO923</t>
  </si>
  <si>
    <t>GSK211222LJG708</t>
  </si>
  <si>
    <t>GSK211222DLK367</t>
  </si>
  <si>
    <t>GSK211222BCL021</t>
  </si>
  <si>
    <t>GSK211222ALO684</t>
  </si>
  <si>
    <t>GSK211222DGO582</t>
  </si>
  <si>
    <t>GSK211222CTE320</t>
  </si>
  <si>
    <t>GSK211222TPW613</t>
  </si>
  <si>
    <t>GSK211222YLC743</t>
  </si>
  <si>
    <t>GSK211222QYJ739</t>
  </si>
  <si>
    <t>GSK211222OZW430</t>
  </si>
  <si>
    <t>GSK211222ENO541</t>
  </si>
  <si>
    <t>GSK211222KOW437</t>
  </si>
  <si>
    <t>GSK211222GLN532</t>
  </si>
  <si>
    <t>GSK211222MQG386</t>
  </si>
  <si>
    <t>GSK211222NBE213</t>
  </si>
  <si>
    <t>GSK211222YDJ912</t>
  </si>
  <si>
    <t>GSK211222XGZ436</t>
  </si>
  <si>
    <t>GSK211222XTJ865</t>
  </si>
  <si>
    <t>GSK211222XKR847</t>
  </si>
  <si>
    <t>GSK211222WBA830</t>
  </si>
  <si>
    <t>GSK211222DGV480</t>
  </si>
  <si>
    <t>GSK211222PRS257</t>
  </si>
  <si>
    <t>GSK211222DPN540</t>
  </si>
  <si>
    <t>GSK211222MRA059</t>
  </si>
  <si>
    <t>GSK211222XKD698</t>
  </si>
  <si>
    <t>GSK211222XDO395</t>
  </si>
  <si>
    <t>GSK211222DSC102</t>
  </si>
  <si>
    <t>GSK211222SBW745</t>
  </si>
  <si>
    <t>GSK211222XTV592</t>
  </si>
  <si>
    <t>GSK211222ZUQ743</t>
  </si>
  <si>
    <t>GSK211221QDY640</t>
  </si>
  <si>
    <t>GSK211222HOB805</t>
  </si>
  <si>
    <t>GSK211222OJU130</t>
  </si>
  <si>
    <t>GSK211222BKW089</t>
  </si>
  <si>
    <t>GSK211222ELO563</t>
  </si>
  <si>
    <t>GSK211222BKT427</t>
  </si>
  <si>
    <t>GSK211222XIP367</t>
  </si>
  <si>
    <t>GSK211222UWQ047</t>
  </si>
  <si>
    <t>GSK211222BFM196</t>
  </si>
  <si>
    <t>GSK211222WQM361</t>
  </si>
  <si>
    <t>GSK211222XQC861</t>
  </si>
  <si>
    <t>GSK211222CBL074</t>
  </si>
  <si>
    <t>GSK211222FPW481</t>
  </si>
  <si>
    <t>GSK211222KYT472</t>
  </si>
  <si>
    <t>GSK211222JTQ912</t>
  </si>
  <si>
    <t>GSK211222MBU148</t>
  </si>
  <si>
    <t>GSK211222SCQ486</t>
  </si>
  <si>
    <t>GSK211222TLK123</t>
  </si>
  <si>
    <t>GSK211222XRW491</t>
  </si>
  <si>
    <t>GSK211222OLS956</t>
  </si>
  <si>
    <t>GSK211222MLO673</t>
  </si>
  <si>
    <t>GSK211222VMA967</t>
  </si>
  <si>
    <t>GSK211222FQP895</t>
  </si>
  <si>
    <t>GSK211222SYW582</t>
  </si>
  <si>
    <t>GSK211222RZV538</t>
  </si>
  <si>
    <t>GSK211222ZPT601</t>
  </si>
  <si>
    <t>GSK211222GZB183</t>
  </si>
  <si>
    <t>GSK211222UZJ268</t>
  </si>
  <si>
    <t>GSK211222GAO574</t>
  </si>
  <si>
    <t>GSK211222CRQ683</t>
  </si>
  <si>
    <t>GSK211222DXV419</t>
  </si>
  <si>
    <t>GSK211222QOD982</t>
  </si>
  <si>
    <t>GSK211222MQL481</t>
  </si>
  <si>
    <t>GSK211222BHZ324</t>
  </si>
  <si>
    <t>GSK211222UCV728</t>
  </si>
  <si>
    <t>GSK211222KYU051</t>
  </si>
  <si>
    <t>GSK211222LFV386</t>
  </si>
  <si>
    <t>GSK211222CFU789</t>
  </si>
  <si>
    <t>GSK211222WTH039</t>
  </si>
  <si>
    <t>GSK211222WJF098</t>
  </si>
  <si>
    <t>GSK211222HRD478</t>
  </si>
  <si>
    <t>GSK211222UIZ127</t>
  </si>
  <si>
    <t>GSK211222JPR379</t>
  </si>
  <si>
    <t>GSK211222XPU354</t>
  </si>
  <si>
    <t>GSK211222GIK645</t>
  </si>
  <si>
    <t>GSK211222ZRP904</t>
  </si>
  <si>
    <t>GSK211222YSX723</t>
  </si>
  <si>
    <t>GSK211222VRH264</t>
  </si>
  <si>
    <t>GSK211222ZLJ913</t>
  </si>
  <si>
    <t>GSK211222DVU678</t>
  </si>
  <si>
    <t>GSK211222SMA960</t>
  </si>
  <si>
    <t>GSK211222KRJ831</t>
  </si>
  <si>
    <t>GSK211222LAF289</t>
  </si>
  <si>
    <t>GSK211222URO784</t>
  </si>
  <si>
    <t>GSK211222URI023</t>
  </si>
  <si>
    <t>GSK211222JPX693</t>
  </si>
  <si>
    <t>GSK211222FMH537</t>
  </si>
  <si>
    <t>GSK211222QVC481</t>
  </si>
  <si>
    <t>GSK211222ETD367</t>
  </si>
  <si>
    <t>GSK211222WCG702</t>
  </si>
  <si>
    <t>GSK211222PDV679</t>
  </si>
  <si>
    <t>GSK211222UDK704</t>
  </si>
  <si>
    <t>GSK211222ROQ069</t>
  </si>
  <si>
    <t>GSK211222GNV139</t>
  </si>
  <si>
    <t>GSK211222PKQ745</t>
  </si>
  <si>
    <t>GSK211222ZJI924</t>
  </si>
  <si>
    <t>GSK211222UEC097</t>
  </si>
  <si>
    <t>GSK211222IEF164</t>
  </si>
  <si>
    <t>GSK211222FMY372</t>
  </si>
  <si>
    <t>GSK211222HWD869</t>
  </si>
  <si>
    <t>GSK211222ITO867</t>
  </si>
  <si>
    <t>GSK211222EGL724</t>
  </si>
  <si>
    <t>GSK211222XOA076</t>
  </si>
  <si>
    <t>GSK211222VQA486</t>
  </si>
  <si>
    <t>GSK211222WUA958</t>
  </si>
  <si>
    <t>GSK211222GZX208</t>
  </si>
  <si>
    <t>GSK211222FMB093</t>
  </si>
  <si>
    <t>GSK211222OQF753</t>
  </si>
  <si>
    <t>GSK211222YWA064</t>
  </si>
  <si>
    <t>GSK211222HAQ130</t>
  </si>
  <si>
    <t>GSK211222ZUT048</t>
  </si>
  <si>
    <t>GSK211222MWS197</t>
  </si>
  <si>
    <t>GSK211222VDI372</t>
  </si>
  <si>
    <t>GSK211222SHB506</t>
  </si>
  <si>
    <t>GSK211222LHS384</t>
  </si>
  <si>
    <t>GSK211222RLM985</t>
  </si>
  <si>
    <t>GSK211222CPO279</t>
  </si>
  <si>
    <t>GSK211222YSC872</t>
  </si>
  <si>
    <t>GSK211222QNL645</t>
  </si>
  <si>
    <t>GSK211222WAQ674</t>
  </si>
  <si>
    <t>GSK211221WVG978</t>
  </si>
  <si>
    <t>GSK211222EIH845</t>
  </si>
  <si>
    <t>GSK211222PTK285</t>
  </si>
  <si>
    <t>GSK211222YNI739</t>
  </si>
  <si>
    <t>GSK211222CAI561</t>
  </si>
  <si>
    <t>GSK211222EQK972</t>
  </si>
  <si>
    <t>GSK211222JWF895</t>
  </si>
  <si>
    <t>GSK211222WCL042</t>
  </si>
  <si>
    <t>GSK211222MOX548</t>
  </si>
  <si>
    <t>GSK211222FON948</t>
  </si>
  <si>
    <t>GSK211222HOJ593</t>
  </si>
  <si>
    <t>GSK211222LDW437</t>
  </si>
  <si>
    <t>GSK211222GIX169</t>
  </si>
  <si>
    <t>GSK211222PFK509</t>
  </si>
  <si>
    <t>GSK211222DUO975</t>
  </si>
  <si>
    <t>GSK211222MKV817</t>
  </si>
  <si>
    <t>GSK211222PNT632</t>
  </si>
  <si>
    <t>GSK211222DGU048</t>
  </si>
  <si>
    <t>GSK211222MUB510</t>
  </si>
  <si>
    <t>GSK211222SQJ943</t>
  </si>
  <si>
    <t>GSK211222LZH018</t>
  </si>
  <si>
    <t>GSK211222MUK839</t>
  </si>
  <si>
    <t>GSK211222GVT807</t>
  </si>
  <si>
    <t>GSK211222TDO173</t>
  </si>
  <si>
    <t>GSK211222LSF769</t>
  </si>
  <si>
    <t>GSK211222OQN012</t>
  </si>
  <si>
    <t>GSK211222RTI390</t>
  </si>
  <si>
    <t>GSK211222YUF635</t>
  </si>
  <si>
    <t>GSK211222NQS263</t>
  </si>
  <si>
    <t>GSK211221QWI293</t>
  </si>
  <si>
    <t>GSK211222AWH619</t>
  </si>
  <si>
    <t>GSK211222CWG213</t>
  </si>
  <si>
    <t>GSK211222WLQ154</t>
  </si>
  <si>
    <t>GSK211222EIV281</t>
  </si>
  <si>
    <t>GSK211222JOQ923</t>
  </si>
  <si>
    <t>GSK211222BMF640</t>
  </si>
  <si>
    <t>GSK211222ENG491</t>
  </si>
  <si>
    <t>GSK211222PJX721</t>
  </si>
  <si>
    <t>GSK211222ERV724</t>
  </si>
  <si>
    <t>GSK211222NXE364</t>
  </si>
  <si>
    <t>GSK211221LAE219</t>
  </si>
  <si>
    <t>GSK211222JPF159</t>
  </si>
  <si>
    <t>GSK211222GWN716</t>
  </si>
  <si>
    <t>GSK211222OQI826</t>
  </si>
  <si>
    <t>GSK211222BOC830</t>
  </si>
  <si>
    <t>GSK211222PMQ164</t>
  </si>
  <si>
    <t>GSK211222IBO916</t>
  </si>
  <si>
    <t>GSK211222OFA539</t>
  </si>
  <si>
    <t>GSK211222VSL381</t>
  </si>
  <si>
    <t>GSK211222FJE754</t>
  </si>
  <si>
    <t>GSK211222WVT513</t>
  </si>
  <si>
    <t>GSK211222BCQ359</t>
  </si>
  <si>
    <t>GSK211222KZT468</t>
  </si>
  <si>
    <t>GSK211222JOB306</t>
  </si>
  <si>
    <t>GSK211222QHM785</t>
  </si>
  <si>
    <t>GSK211220LAC573</t>
  </si>
  <si>
    <t>GSK211221KSE165</t>
  </si>
  <si>
    <t>GSK211222JGU256</t>
  </si>
  <si>
    <t>GSK211222DSH542</t>
  </si>
  <si>
    <t>GSK211222FJS892</t>
  </si>
  <si>
    <t>GSK211222LCK761</t>
  </si>
  <si>
    <t>GSK211222PXO321</t>
  </si>
  <si>
    <t>GSK211222PXI183</t>
  </si>
  <si>
    <t>GSK211222PMC790</t>
  </si>
  <si>
    <t>GSK211222STE908</t>
  </si>
  <si>
    <t>GSK211221JXW751</t>
  </si>
  <si>
    <t>GSK211222KHI327</t>
  </si>
  <si>
    <t>GSK211222YER540</t>
  </si>
  <si>
    <t>GSK211222MQA791</t>
  </si>
  <si>
    <t>GSK211222TXB743</t>
  </si>
  <si>
    <t>GSK211222HJE803</t>
  </si>
  <si>
    <t>GSK211221QPE079</t>
  </si>
  <si>
    <t>GSK211222VQX201</t>
  </si>
  <si>
    <t>GSK211221VYU431</t>
  </si>
  <si>
    <t>GSK211222FLN893</t>
  </si>
  <si>
    <t>GSK211222LNR185</t>
  </si>
  <si>
    <t>GSK211222RGK047</t>
  </si>
  <si>
    <t>GSK211222KWU084</t>
  </si>
  <si>
    <t>GSK211222EOU763</t>
  </si>
  <si>
    <t>GSK211222LNS520</t>
  </si>
  <si>
    <t>GSK211222ZMP487</t>
  </si>
  <si>
    <t>GSK211222JMT387</t>
  </si>
  <si>
    <t>GSK211222YWE342</t>
  </si>
  <si>
    <t>GSK211222HFN268</t>
  </si>
  <si>
    <t>GSK211222UOZ149</t>
  </si>
  <si>
    <t>GSK211222BYQ249</t>
  </si>
  <si>
    <t>GSK211222JWA179</t>
  </si>
  <si>
    <t>GSK211222PAL806</t>
  </si>
  <si>
    <t>GSK211222CAZ085</t>
  </si>
  <si>
    <t>GSK211222DPY236</t>
  </si>
  <si>
    <t>GSK211222ZYH518</t>
  </si>
  <si>
    <t>GSK211222YAX945</t>
  </si>
  <si>
    <t>GSK211222AGI308</t>
  </si>
  <si>
    <t>GSK211222BHI385</t>
  </si>
  <si>
    <t>GSK211222FSI370</t>
  </si>
  <si>
    <t>GSK211222VRY392</t>
  </si>
  <si>
    <t>GSK211222FAL892</t>
  </si>
  <si>
    <t>GSK211222CPB378</t>
  </si>
  <si>
    <t>GSK211222QTF602</t>
  </si>
  <si>
    <t>GSK211222TSB815</t>
  </si>
  <si>
    <t>GSK211222WXJ375</t>
  </si>
  <si>
    <t>GSK211222ZRY129</t>
  </si>
  <si>
    <t>GSK211222PGY601</t>
  </si>
  <si>
    <t>DMD/2112/22/RIQO7950</t>
  </si>
  <si>
    <t>GSK211222TEZ829</t>
  </si>
  <si>
    <t>GSK211222YJP641</t>
  </si>
  <si>
    <t>GSK211220YUF271</t>
  </si>
  <si>
    <t>GSK211222DHJ983</t>
  </si>
  <si>
    <t>GSK211220MHW578</t>
  </si>
  <si>
    <t>GSK211222KOL059</t>
  </si>
  <si>
    <t>GSK211222NMB561</t>
  </si>
  <si>
    <t>GSK211222HKG651</t>
  </si>
  <si>
    <t>GSK211219HGZ863</t>
  </si>
  <si>
    <t>GSK211222OZK365</t>
  </si>
  <si>
    <t>GSK211222AFU205</t>
  </si>
  <si>
    <t>GSK211220PZD450</t>
  </si>
  <si>
    <t>GSK211219JIG420</t>
  </si>
  <si>
    <t>GSK211220WLD163</t>
  </si>
  <si>
    <t>DMD/2112/23/MFBH9265</t>
  </si>
  <si>
    <t>GSK211223TRM153</t>
  </si>
  <si>
    <t>GSK211223NYZ193</t>
  </si>
  <si>
    <t>GSK211223WPI697</t>
  </si>
  <si>
    <t>GSK211223DRY047</t>
  </si>
  <si>
    <t>GSK211223HDI047</t>
  </si>
  <si>
    <t>GSK211223KMV658</t>
  </si>
  <si>
    <t>GSK211223XAR024</t>
  </si>
  <si>
    <t>GSK211223PTU430</t>
  </si>
  <si>
    <t>GSK211223COQ283</t>
  </si>
  <si>
    <t>GSK211223YMH419</t>
  </si>
  <si>
    <t>GSK211222YTF240</t>
  </si>
  <si>
    <t>GSK211223BJY627</t>
  </si>
  <si>
    <t>GSK211223QSD560</t>
  </si>
  <si>
    <t>GSK211223ATP423</t>
  </si>
  <si>
    <t>GSK211223QWL968</t>
  </si>
  <si>
    <t>GSK211223CEG628</t>
  </si>
  <si>
    <t>GSK211223LGS298</t>
  </si>
  <si>
    <t>GSK211223JNQ012</t>
  </si>
  <si>
    <t>GSK211223PAF802</t>
  </si>
  <si>
    <t>GSK211222ZYH927</t>
  </si>
  <si>
    <t>GSK211223CHQ643</t>
  </si>
  <si>
    <t>GSK211223JKM420</t>
  </si>
  <si>
    <t>GSK211222JYZ124</t>
  </si>
  <si>
    <t>GSK211223VLD837</t>
  </si>
  <si>
    <t>GSK211223SZX134</t>
  </si>
  <si>
    <t>GSK211223DIM928</t>
  </si>
  <si>
    <t>GSK211223CPB765</t>
  </si>
  <si>
    <t>GSK211223MUS024</t>
  </si>
  <si>
    <t>GSK211223KWC850</t>
  </si>
  <si>
    <t>GSK211223NSM869</t>
  </si>
  <si>
    <t>GSK211223NSG065</t>
  </si>
  <si>
    <t>GSK211223XAJ347</t>
  </si>
  <si>
    <t>GSK211222BJL247</t>
  </si>
  <si>
    <t>GSK211223DFH896</t>
  </si>
  <si>
    <t>GSK211223HSE453</t>
  </si>
  <si>
    <t>GSK211222ORP683</t>
  </si>
  <si>
    <t>GSK211223WJN849</t>
  </si>
  <si>
    <t>GSK211222DKH830</t>
  </si>
  <si>
    <t>GSK211223NQC609</t>
  </si>
  <si>
    <t>GSK211223BSY857</t>
  </si>
  <si>
    <t>GSK211223GQR972</t>
  </si>
  <si>
    <t>GSK211222JDZ457</t>
  </si>
  <si>
    <t>GSK211222MCQ062</t>
  </si>
  <si>
    <t>GSK211223NQH795</t>
  </si>
  <si>
    <t>GSK211223GXZ519</t>
  </si>
  <si>
    <t>GSK211223TBW162</t>
  </si>
  <si>
    <t>GSK211222FMI931</t>
  </si>
  <si>
    <t>GSK211223MUQ201</t>
  </si>
  <si>
    <t>GSK211223SPF824</t>
  </si>
  <si>
    <t>GSK211222TDG138</t>
  </si>
  <si>
    <t>GSK211223LPJ618</t>
  </si>
  <si>
    <t>GSK211223PWE607</t>
  </si>
  <si>
    <t>GSK211223YJV357</t>
  </si>
  <si>
    <t>GSK211223RVS950</t>
  </si>
  <si>
    <t>GSK211223ZTK476</t>
  </si>
  <si>
    <t>GSK211223OJP095</t>
  </si>
  <si>
    <t>GSK211223QVT650</t>
  </si>
  <si>
    <t>GSK211223QUH167</t>
  </si>
  <si>
    <t>GSK211223SAY645</t>
  </si>
  <si>
    <t>GSK211223DMB091</t>
  </si>
  <si>
    <t>GSK211223IUQ412</t>
  </si>
  <si>
    <t>GSK211223YVS648</t>
  </si>
  <si>
    <t>GSK211223QLI786</t>
  </si>
  <si>
    <t>GSK211223LOS281</t>
  </si>
  <si>
    <t>GSK211223HXT457</t>
  </si>
  <si>
    <t>GSK211223LKS382</t>
  </si>
  <si>
    <t>GSK211223ZUN936</t>
  </si>
  <si>
    <t>GSK211223FNX398</t>
  </si>
  <si>
    <t>GSK211223UPQ195</t>
  </si>
  <si>
    <t>GSK211223PKR639</t>
  </si>
  <si>
    <t>GSK211223YVT896</t>
  </si>
  <si>
    <t>GSK211223UMR912</t>
  </si>
  <si>
    <t>GSK211223GPT406</t>
  </si>
  <si>
    <t>GSK211223YHF172</t>
  </si>
  <si>
    <t>GSK211223KGC548</t>
  </si>
  <si>
    <t>GSK211223PTL510</t>
  </si>
  <si>
    <t>GSK211223ZNQ657</t>
  </si>
  <si>
    <t>GSK211223AJW058</t>
  </si>
  <si>
    <t>GSK211223VGP147</t>
  </si>
  <si>
    <t>GSK211223MUJ624</t>
  </si>
  <si>
    <t>GSK211223PQF476</t>
  </si>
  <si>
    <t>GSK211223SJL574</t>
  </si>
  <si>
    <t>GSK211223HSU438</t>
  </si>
  <si>
    <t>GSK211223WFG962</t>
  </si>
  <si>
    <t>GSK211223RAO125</t>
  </si>
  <si>
    <t>DMD/2112/23/WJZR8537</t>
  </si>
  <si>
    <t>GSK211223TZJ390</t>
  </si>
  <si>
    <t>DMD/2112/23/FRGP8432</t>
  </si>
  <si>
    <t>GSK211223MTD963</t>
  </si>
  <si>
    <t>GSK211223LHP478</t>
  </si>
  <si>
    <t>GSK211223KTD604</t>
  </si>
  <si>
    <t>GSK211223QVG826</t>
  </si>
  <si>
    <t>GSK211223VTP759</t>
  </si>
  <si>
    <t>GSK211223PGV614</t>
  </si>
  <si>
    <t>GSK211223ELC196</t>
  </si>
  <si>
    <t>GSK211223VRU750</t>
  </si>
  <si>
    <t>GSK211223USM239</t>
  </si>
  <si>
    <t>GSK211223AUQ145</t>
  </si>
  <si>
    <t>GSK211223KVT657</t>
  </si>
  <si>
    <t>GSK211223LTO354</t>
  </si>
  <si>
    <t>GSK211223LMX526</t>
  </si>
  <si>
    <t>GSK211223OHB721</t>
  </si>
  <si>
    <t>GSK211223MLW736</t>
  </si>
  <si>
    <t>GSK211223PNG756</t>
  </si>
  <si>
    <t>GSK211223RLH826</t>
  </si>
  <si>
    <t>GSK211223HZD279</t>
  </si>
  <si>
    <t>GSK211223LDR478</t>
  </si>
  <si>
    <t>GSK211223KSG864</t>
  </si>
  <si>
    <t>GSK211223SDP479</t>
  </si>
  <si>
    <t>GSK211223VWX093</t>
  </si>
  <si>
    <t>GSK211223WDS143</t>
  </si>
  <si>
    <t>GSK211223KCU014</t>
  </si>
  <si>
    <t>GSK211223RME569</t>
  </si>
  <si>
    <t>GSK211223PCK981</t>
  </si>
  <si>
    <t>GSK211223MWD837</t>
  </si>
  <si>
    <t>GSK211223VZL283</t>
  </si>
  <si>
    <t>GSK211223ZNT829</t>
  </si>
  <si>
    <t>GSK211223HCD023</t>
  </si>
  <si>
    <t>GSK211223AGJ607</t>
  </si>
  <si>
    <t>GSK211223AUI042</t>
  </si>
  <si>
    <t>GSK211223KIZ481</t>
  </si>
  <si>
    <t>GSK211223FNP752</t>
  </si>
  <si>
    <t>GSK211223KIQ958</t>
  </si>
  <si>
    <t>GSK211223JQC921</t>
  </si>
  <si>
    <t>GSK211223OXR403</t>
  </si>
  <si>
    <t>GSK211223DIS923</t>
  </si>
  <si>
    <t>GSK211223JBG203</t>
  </si>
  <si>
    <t>GSK211223WJI610</t>
  </si>
  <si>
    <t>GSK211223VQK612</t>
  </si>
  <si>
    <t>GSK211223UGO254</t>
  </si>
  <si>
    <t>GSK211223IAH309</t>
  </si>
  <si>
    <t>GSK211223LGA938</t>
  </si>
  <si>
    <t>GSK211223QOH715</t>
  </si>
  <si>
    <t>GSK211223EZW039</t>
  </si>
  <si>
    <t>GSK211223GPD891</t>
  </si>
  <si>
    <t>GSK211223OZJ406</t>
  </si>
  <si>
    <t>GSK211223ZAF293</t>
  </si>
  <si>
    <t>GSK211223ZHN534</t>
  </si>
  <si>
    <t>GSK211223WQU743</t>
  </si>
  <si>
    <t>GSK211223PKD901</t>
  </si>
  <si>
    <t>DMD/2112/23/LOKR4876</t>
  </si>
  <si>
    <t>GSK211223TAC059</t>
  </si>
  <si>
    <t>GSK211223WXB682</t>
  </si>
  <si>
    <t>GSK211223RMO245</t>
  </si>
  <si>
    <t>GSK211223EDH951</t>
  </si>
  <si>
    <t>DMD/2112/23/BYWT7251</t>
  </si>
  <si>
    <t>GSK211223ENU590</t>
  </si>
  <si>
    <t>GSK211223LNO243</t>
  </si>
  <si>
    <t>GSK211223NVX953</t>
  </si>
  <si>
    <t>GSK211223UMN891</t>
  </si>
  <si>
    <t>GSK211223UWE190</t>
  </si>
  <si>
    <t>GSK211223PAR290</t>
  </si>
  <si>
    <t>GSK211223HVX028</t>
  </si>
  <si>
    <t>GSK211223CJO206</t>
  </si>
  <si>
    <t>GSK211223KJV079</t>
  </si>
  <si>
    <t>GSK211223MVU213</t>
  </si>
  <si>
    <t>GSK211223MVP034</t>
  </si>
  <si>
    <t>GSK211223ZBH639</t>
  </si>
  <si>
    <t>GSK211223QZK873</t>
  </si>
  <si>
    <t>GSK211223MST436</t>
  </si>
  <si>
    <t>GSK211223MJE678</t>
  </si>
  <si>
    <t>GSK211223YBW269</t>
  </si>
  <si>
    <t>GSK211223ZHF570</t>
  </si>
  <si>
    <t>GSK211223EAB025</t>
  </si>
  <si>
    <t>GSK211223XSK074</t>
  </si>
  <si>
    <t>GSK211223OTA062</t>
  </si>
  <si>
    <t>GSK211223AON132</t>
  </si>
  <si>
    <t>GSK211223DHS261</t>
  </si>
  <si>
    <t>GSK211223LPS907</t>
  </si>
  <si>
    <t>GSK211223PBD428</t>
  </si>
  <si>
    <t>GSK211223UAB986</t>
  </si>
  <si>
    <t>GSK211223NFV975</t>
  </si>
  <si>
    <t>GSK211223LDZ971</t>
  </si>
  <si>
    <t>GSK211223REZ354</t>
  </si>
  <si>
    <t>GSK211223QIH509</t>
  </si>
  <si>
    <t>GSK211223TZX695</t>
  </si>
  <si>
    <t>GSK211223OVZ721</t>
  </si>
  <si>
    <t>GSK211223MCP213</t>
  </si>
  <si>
    <t>GSK211223RKU673</t>
  </si>
  <si>
    <t>GSK211223FIU794</t>
  </si>
  <si>
    <t>GSK211223PQT705</t>
  </si>
  <si>
    <t>GSK211223WCZ514</t>
  </si>
  <si>
    <t>GSK211223XAT187</t>
  </si>
  <si>
    <t>GSK211223VAU375</t>
  </si>
  <si>
    <t>GSK211223OKV286</t>
  </si>
  <si>
    <t>GSK211223JBC581</t>
  </si>
  <si>
    <t>GSK211223LBY159</t>
  </si>
  <si>
    <t>GSK211223PCL680</t>
  </si>
  <si>
    <t>GSK211223HQC749</t>
  </si>
  <si>
    <t>GSK211222MRQ740</t>
  </si>
  <si>
    <t>GSK211223HGR712</t>
  </si>
  <si>
    <t>GSK211223MXV951</t>
  </si>
  <si>
    <t>GSK211223WNY019</t>
  </si>
  <si>
    <t>GSK211223WBP058</t>
  </si>
  <si>
    <t>GSK211223ZTL862</t>
  </si>
  <si>
    <t>GSK211223HUD831</t>
  </si>
  <si>
    <t>GSK211223KQL812</t>
  </si>
  <si>
    <t>GSK211223VGE761</t>
  </si>
  <si>
    <t>GSK211223SLX458</t>
  </si>
  <si>
    <t>GSK211223FHU946</t>
  </si>
  <si>
    <t>GSK211223NRJ236</t>
  </si>
  <si>
    <t>GSK211223SDW480</t>
  </si>
  <si>
    <t>GSK211223TEC186</t>
  </si>
  <si>
    <t>GSK211223RMW584</t>
  </si>
  <si>
    <t>GSK211223NKP263</t>
  </si>
  <si>
    <t>GSK211223GAT561</t>
  </si>
  <si>
    <t>GSK211223LYZ071</t>
  </si>
  <si>
    <t>GSK211223CNJ302</t>
  </si>
  <si>
    <t>GSK211223WOR097</t>
  </si>
  <si>
    <t>GSK211223KTV278</t>
  </si>
  <si>
    <t>GSK211223PXK963</t>
  </si>
  <si>
    <t>GSK211223BFV049</t>
  </si>
  <si>
    <t>GSK211221WRH021</t>
  </si>
  <si>
    <t>GSK211222NHI093</t>
  </si>
  <si>
    <t>GSK211223EDF407</t>
  </si>
  <si>
    <t>GSK211223PAG249</t>
  </si>
  <si>
    <t>GSK211223OKG803</t>
  </si>
  <si>
    <t>GSK211223ZIB273</t>
  </si>
  <si>
    <t>GSK211223VJB291</t>
  </si>
  <si>
    <t>GSK211223ETU376</t>
  </si>
  <si>
    <t>GSK211223DAX937</t>
  </si>
  <si>
    <t>GSK211223OIH078</t>
  </si>
  <si>
    <t>GSK211223UFJ497</t>
  </si>
  <si>
    <t>GSK211222EGU719</t>
  </si>
  <si>
    <t>GSK211223ZSN628</t>
  </si>
  <si>
    <t>GSK211220SLH590</t>
  </si>
  <si>
    <t>GSK211223QTN152</t>
  </si>
  <si>
    <t>GSK211221HND138</t>
  </si>
  <si>
    <t>GSK211221DHT047</t>
  </si>
  <si>
    <t>GSK211223LIF025</t>
  </si>
  <si>
    <t>GSK211223BGF750</t>
  </si>
  <si>
    <t>GSK211221TVC954</t>
  </si>
  <si>
    <t>GSK211223JLS163</t>
  </si>
  <si>
    <t>GSK211223HUK867</t>
  </si>
  <si>
    <t>GSK211223CKS640</t>
  </si>
  <si>
    <t>GSK211220DZK489</t>
  </si>
  <si>
    <t>GSK211222KML765</t>
  </si>
  <si>
    <t>GSK211222WBM862</t>
  </si>
  <si>
    <t>GSK211223XCQ189</t>
  </si>
  <si>
    <t>GSK211223TZY548</t>
  </si>
  <si>
    <t>GSK211223HEA164</t>
  </si>
  <si>
    <t>GSK211221XWI104</t>
  </si>
  <si>
    <t>GSK211221CNP321</t>
  </si>
  <si>
    <t>GSK211223SAH479</t>
  </si>
  <si>
    <t>GSK211223LCA382</t>
  </si>
  <si>
    <t>GSK211221BGZ726</t>
  </si>
  <si>
    <t>GSK211223TVS697</t>
  </si>
  <si>
    <t>GSK211222HBG782</t>
  </si>
  <si>
    <t>GSK211221ZCA847</t>
  </si>
  <si>
    <t>GSK211223SVB620</t>
  </si>
  <si>
    <t>GSK211223FWV561</t>
  </si>
  <si>
    <t>GSK211223IQF460</t>
  </si>
  <si>
    <t>GSK211223KMU924</t>
  </si>
  <si>
    <t>GSK211223NEG123</t>
  </si>
  <si>
    <t>GSK211223FLU604</t>
  </si>
  <si>
    <t>GSK211223LRU756</t>
  </si>
  <si>
    <t>GSK211223VCZ076</t>
  </si>
  <si>
    <t>GSK211223DHI750</t>
  </si>
  <si>
    <t>GSK211221XZI853</t>
  </si>
  <si>
    <t>GSK211223KAY596</t>
  </si>
  <si>
    <t>GSK211221HTS870</t>
  </si>
  <si>
    <t>GSK211223MVW704</t>
  </si>
  <si>
    <t>GSK211222PRI783</t>
  </si>
  <si>
    <t>GSK211223MHC702</t>
  </si>
  <si>
    <t>GSK211222ZWD951</t>
  </si>
  <si>
    <t>GSK211223FBL981</t>
  </si>
  <si>
    <t>GSK211221KAD723</t>
  </si>
  <si>
    <t>GSK211223TVA075</t>
  </si>
  <si>
    <t>GSK211223UGQ952</t>
  </si>
  <si>
    <t>GSK211223ZFU924</t>
  </si>
  <si>
    <t>GSK211221IXP218</t>
  </si>
  <si>
    <t>GSK211223TNX079</t>
  </si>
  <si>
    <t>GSK211223GVA705</t>
  </si>
  <si>
    <t>GSK211223IBS153</t>
  </si>
  <si>
    <t>GSK211223JMF078</t>
  </si>
  <si>
    <t>GSK211223XQO075</t>
  </si>
  <si>
    <t>GSK211223WBN986</t>
  </si>
  <si>
    <t>GSK211223OLF423</t>
  </si>
  <si>
    <t>GSK211223GMD319</t>
  </si>
  <si>
    <t>GSK211223HPG502</t>
  </si>
  <si>
    <t>GSK211221IQV649</t>
  </si>
  <si>
    <t>GSK211223GCR309</t>
  </si>
  <si>
    <t>GSK211223FRK539</t>
  </si>
  <si>
    <t>GSK211223JIA736</t>
  </si>
  <si>
    <t>GSK211223AGJ192</t>
  </si>
  <si>
    <t>GSK211222EXG134</t>
  </si>
  <si>
    <t>GSK211222PIA253</t>
  </si>
  <si>
    <t>GSK211222PRJ894</t>
  </si>
  <si>
    <t>GSK211223YXC879</t>
  </si>
  <si>
    <t>GSK211223WEA078</t>
  </si>
  <si>
    <t>GSK211223VZC784</t>
  </si>
  <si>
    <t>GSK211223EBD158</t>
  </si>
  <si>
    <t>GSK211223SOD064</t>
  </si>
  <si>
    <t>GSK211223XWQ539</t>
  </si>
  <si>
    <t>GSK211223GHY862</t>
  </si>
  <si>
    <t>GSK211223VYK150</t>
  </si>
  <si>
    <t>GSK211222QGY123</t>
  </si>
  <si>
    <t>GSK211222BUX280</t>
  </si>
  <si>
    <t>GSK211222RJO724</t>
  </si>
  <si>
    <t>GSK211223PYJ684</t>
  </si>
  <si>
    <t>GSK211223TDW023</t>
  </si>
  <si>
    <t>GSK211223WJF753</t>
  </si>
  <si>
    <t>GSK211223EBO165</t>
  </si>
  <si>
    <t>GSK211223CJS694</t>
  </si>
  <si>
    <t>GSK211222HDZ195</t>
  </si>
  <si>
    <t>GSK211223PIW037</t>
  </si>
  <si>
    <t>GSK211223JDS854</t>
  </si>
  <si>
    <t>GSK211222NGI947</t>
  </si>
  <si>
    <t>GSK211223VMQ982</t>
  </si>
  <si>
    <t>GSK211223WVO041</t>
  </si>
  <si>
    <t>GSK211223WFT016</t>
  </si>
  <si>
    <t>GSK211223YME936</t>
  </si>
  <si>
    <t>GSK211223CKB462</t>
  </si>
  <si>
    <t>GSK211221OKY576</t>
  </si>
  <si>
    <t>GSK211223NZC582</t>
  </si>
  <si>
    <t>GSK211220TOU425</t>
  </si>
  <si>
    <t>GSK211223GKM380</t>
  </si>
  <si>
    <t>GSK211223SWQ502</t>
  </si>
  <si>
    <t>GSK211221ITX915</t>
  </si>
  <si>
    <t>GSK211223YPG351</t>
  </si>
  <si>
    <t>GSK211222RYO764</t>
  </si>
  <si>
    <t>GSK211221OUY346</t>
  </si>
  <si>
    <t>GSK211221OFZ815</t>
  </si>
  <si>
    <t>GSK211222GAK209</t>
  </si>
  <si>
    <t>GSK211221JQZ684</t>
  </si>
  <si>
    <t>GSK211221ZIM938</t>
  </si>
  <si>
    <t>GSK211221GFJ249</t>
  </si>
  <si>
    <t>GSK211223NQV274</t>
  </si>
  <si>
    <t>GSK211221DCZ875</t>
  </si>
  <si>
    <t>GSK211221BPF035</t>
  </si>
  <si>
    <t>GSK211222BAW351</t>
  </si>
  <si>
    <t>GSK211221LON628</t>
  </si>
  <si>
    <t>GSK211221MFO703</t>
  </si>
  <si>
    <t>GSK211223JVK426</t>
  </si>
  <si>
    <t>GSK211222RZM371</t>
  </si>
  <si>
    <t>GSK211223UWQ469</t>
  </si>
  <si>
    <t>GSK211223PXY094</t>
  </si>
  <si>
    <t>GSK211221YQO470</t>
  </si>
  <si>
    <t>GSK211220SPB439</t>
  </si>
  <si>
    <t>GSK211222AQR102</t>
  </si>
  <si>
    <t>GSK211222IEY731</t>
  </si>
  <si>
    <t>GSK211221BXP891</t>
  </si>
  <si>
    <t>GSK211223YPA248</t>
  </si>
  <si>
    <t>GSK211222DUS724</t>
  </si>
  <si>
    <t>GSK211222QOL846</t>
  </si>
  <si>
    <t>GSK211221JOE391</t>
  </si>
  <si>
    <t>GSK211223RZP496</t>
  </si>
  <si>
    <t>GSK211223IYU476</t>
  </si>
  <si>
    <t>GSK211223CVQ957</t>
  </si>
  <si>
    <t>GSK211222EWD526</t>
  </si>
  <si>
    <t>GSK211223VFZ507</t>
  </si>
  <si>
    <t>GSK211223XWM524</t>
  </si>
  <si>
    <t>GSK211223CXY904</t>
  </si>
  <si>
    <t>GSK211223WBD497</t>
  </si>
  <si>
    <t>GSK211223LJT692</t>
  </si>
  <si>
    <t>GSK211223KMV792</t>
  </si>
  <si>
    <t>GSK211223JFC837</t>
  </si>
  <si>
    <t>GSK211223RYS381</t>
  </si>
  <si>
    <t>GSK211223ZQM697</t>
  </si>
  <si>
    <t>GSK211223YKO942</t>
  </si>
  <si>
    <t>GSK211223VFH641</t>
  </si>
  <si>
    <t>GSK211223IHX679</t>
  </si>
  <si>
    <t>GSK211223ZJS824</t>
  </si>
  <si>
    <t>GSK211223YSI807</t>
  </si>
  <si>
    <t>GSK211223WXY624</t>
  </si>
  <si>
    <t>GSK211223HMZ945</t>
  </si>
  <si>
    <t>GSK211223RSA438</t>
  </si>
  <si>
    <t>GSK211223GOD461</t>
  </si>
  <si>
    <t>GSK211221ZXS268</t>
  </si>
  <si>
    <t>GSK211223PRA305</t>
  </si>
  <si>
    <t>GSK211223QSZ268</t>
  </si>
  <si>
    <t>GSK211223MSK456</t>
  </si>
  <si>
    <t>GSK211223BVJ687</t>
  </si>
  <si>
    <t>GSK211223YTA241</t>
  </si>
  <si>
    <t>GSK211223CKN310</t>
  </si>
  <si>
    <t>GSK211223SIH731</t>
  </si>
  <si>
    <t>GSK211223NBK201</t>
  </si>
  <si>
    <t>GSK211221NPI095</t>
  </si>
  <si>
    <t>GSK211223VMX205</t>
  </si>
  <si>
    <t>GSK211223AWX502</t>
  </si>
  <si>
    <t>GSK211223GIE738</t>
  </si>
  <si>
    <t>GSK211223EYD652</t>
  </si>
  <si>
    <t>GSK211223JAR289</t>
  </si>
  <si>
    <t>GSK211223XHO579</t>
  </si>
  <si>
    <t>GSK211223AHS380</t>
  </si>
  <si>
    <t>GSK211223KVO716</t>
  </si>
  <si>
    <t>GSK211221KEG710</t>
  </si>
  <si>
    <t>GSK211223JTR951</t>
  </si>
  <si>
    <t>GSK211223KTG798</t>
  </si>
  <si>
    <t>GSK211222WLT906</t>
  </si>
  <si>
    <t>GSK211222BEN135</t>
  </si>
  <si>
    <t>GSK211221YIC143</t>
  </si>
  <si>
    <t>GSK211223OXG289</t>
  </si>
  <si>
    <t>GSK211222HFR391</t>
  </si>
  <si>
    <t>GSK211221XKU648</t>
  </si>
  <si>
    <t>GSK211223GKC592</t>
  </si>
  <si>
    <t>GSK211223DWR357</t>
  </si>
  <si>
    <t>GSK211222ZJC372</t>
  </si>
  <si>
    <t>GSK211221DAJ156</t>
  </si>
  <si>
    <t>GSK211223PMZ327</t>
  </si>
  <si>
    <t>GSK211223HQF170</t>
  </si>
  <si>
    <t>GSK211223QXW196</t>
  </si>
  <si>
    <t>GSK211223SQM983</t>
  </si>
  <si>
    <t>GSK211221JNQ038</t>
  </si>
  <si>
    <t>GSK211221JIF167</t>
  </si>
  <si>
    <t>GSK211223YEL580</t>
  </si>
  <si>
    <t>GSK211223KBG123</t>
  </si>
  <si>
    <t>GSK211222FKQ730</t>
  </si>
  <si>
    <t>GSK211223KUB298</t>
  </si>
  <si>
    <t>GSK211223TGD801</t>
  </si>
  <si>
    <t>GSK211222ZLV516</t>
  </si>
  <si>
    <t>GSK211223DNJ412</t>
  </si>
  <si>
    <t>GSK211223SUD124</t>
  </si>
  <si>
    <t>GSK211223CBT620</t>
  </si>
  <si>
    <t>GSK211223FJL276</t>
  </si>
  <si>
    <t>GSK211223LRE975</t>
  </si>
  <si>
    <t>GSK211222JAM564</t>
  </si>
  <si>
    <t>GSK211223ZXK379</t>
  </si>
  <si>
    <t>GSK211223XYC453</t>
  </si>
  <si>
    <t>GSK211223MHS025</t>
  </si>
  <si>
    <t>GSK211223UZS942</t>
  </si>
  <si>
    <t>GSK211223SZY792</t>
  </si>
  <si>
    <t>GSK211223FCQ451</t>
  </si>
  <si>
    <t>GSK211223BCE276</t>
  </si>
  <si>
    <t>GSK211223JRA271</t>
  </si>
  <si>
    <t>GSK211223KVT395</t>
  </si>
  <si>
    <t>GSK211223ONY827</t>
  </si>
  <si>
    <t>GSK211223WAS870</t>
  </si>
  <si>
    <t>GSK211223JDA875</t>
  </si>
  <si>
    <t>GSK211223ERU169</t>
  </si>
  <si>
    <t>GSK211223BPR781</t>
  </si>
  <si>
    <t>GSK211223JET127</t>
  </si>
  <si>
    <t>DMD/2112/23/FACL3079</t>
  </si>
  <si>
    <t>GSK211220TMI284</t>
  </si>
  <si>
    <t>gsk211223akr158</t>
  </si>
  <si>
    <t>GSK211222ZIP274</t>
  </si>
  <si>
    <t>GSK211223UXL236</t>
  </si>
  <si>
    <t>GSK211221KNF248</t>
  </si>
  <si>
    <t>GSK211221QXC149</t>
  </si>
  <si>
    <t>GSK211223PVI278</t>
  </si>
  <si>
    <t>GSK211223JZR941</t>
  </si>
  <si>
    <t>GSK211223JYM523</t>
  </si>
  <si>
    <t>GSK211222JLC403</t>
  </si>
  <si>
    <t>GSK211222UJO028</t>
  </si>
  <si>
    <t>DMD/2112/23/SGPE5193</t>
  </si>
  <si>
    <t>GSK211223LGN310</t>
  </si>
  <si>
    <t>GSK211223VSR067</t>
  </si>
  <si>
    <t>GSK211223VYD651</t>
  </si>
  <si>
    <t>GSK211223WBP147</t>
  </si>
  <si>
    <t>DMD/2112/23/ZKAP1258</t>
  </si>
  <si>
    <t>GSK211223BHY085</t>
  </si>
  <si>
    <t>GSK211223KHL692</t>
  </si>
  <si>
    <t>GSK211223GMH390</t>
  </si>
  <si>
    <t>DMD/2112/23/GUHQ6940</t>
  </si>
  <si>
    <t>GSK211223FLA689</t>
  </si>
  <si>
    <t>GSK211223BCJ261</t>
  </si>
  <si>
    <t>GSK211223CZU758</t>
  </si>
  <si>
    <t>GSK211223SDE620</t>
  </si>
  <si>
    <t>GSK211223JUN359</t>
  </si>
  <si>
    <t>GSK211223IBC189</t>
  </si>
  <si>
    <t>GSK211223JHU378</t>
  </si>
  <si>
    <t>GSK211223ZVG687</t>
  </si>
  <si>
    <t>GSK211223HVY483</t>
  </si>
  <si>
    <t>12/27/2021 FERI</t>
  </si>
  <si>
    <t>DMD/2112/24/UNYA1648</t>
  </si>
  <si>
    <t>GSK211224ETH169</t>
  </si>
  <si>
    <t>GSK211224JYL730</t>
  </si>
  <si>
    <t>GSK211224BWZ958</t>
  </si>
  <si>
    <t>GSK211224DFJ629</t>
  </si>
  <si>
    <t>GSK211224MRV751</t>
  </si>
  <si>
    <t>GSK211224LMD765</t>
  </si>
  <si>
    <t>GSK211224DSC563</t>
  </si>
  <si>
    <t>GSK211224DXJ374</t>
  </si>
  <si>
    <t>GSK211224OJP052</t>
  </si>
  <si>
    <t>GSK211224ZXV810</t>
  </si>
  <si>
    <t>GSK211224YFP541</t>
  </si>
  <si>
    <t>GSK211224VBQ062</t>
  </si>
  <si>
    <t>GSK211224AUC019</t>
  </si>
  <si>
    <t>GSK211224VUX783</t>
  </si>
  <si>
    <t>GSK211224ZTU514</t>
  </si>
  <si>
    <t>GSK211224PST426</t>
  </si>
  <si>
    <t>GSK211223JPH036</t>
  </si>
  <si>
    <t>GSK211224QRV172</t>
  </si>
  <si>
    <t>GSK211223JGE932</t>
  </si>
  <si>
    <t>GSK211224DOR054</t>
  </si>
  <si>
    <t>GSK211224ROA463</t>
  </si>
  <si>
    <t>GSK211224OJB325</t>
  </si>
  <si>
    <t>GSK211224ZJT816</t>
  </si>
  <si>
    <t>GSK211224TQX439</t>
  </si>
  <si>
    <t>GSK211224MVZ463</t>
  </si>
  <si>
    <t>GSK211224NGB189</t>
  </si>
  <si>
    <t>GSK211224LJG041</t>
  </si>
  <si>
    <t>GSK211224HIE760</t>
  </si>
  <si>
    <t>GSK211223JIM092</t>
  </si>
  <si>
    <t>GSK211224TMI107</t>
  </si>
  <si>
    <t>GSK211224DWP167</t>
  </si>
  <si>
    <t>GSK211224QGY523</t>
  </si>
  <si>
    <t>GSK211224FGS035</t>
  </si>
  <si>
    <t>GSK211224GLB531</t>
  </si>
  <si>
    <t>GSK211224XHD094</t>
  </si>
  <si>
    <t>GSK211224PCQ698</t>
  </si>
  <si>
    <t>GSK211224RQE718</t>
  </si>
  <si>
    <t>GSK211224XBJ426</t>
  </si>
  <si>
    <t>GSK211224NJG640</t>
  </si>
  <si>
    <t>GSK211223EHR914</t>
  </si>
  <si>
    <t>GSK211224MBZ216</t>
  </si>
  <si>
    <t>GSK211223QUK152</t>
  </si>
  <si>
    <t>GSK211224YFN963</t>
  </si>
  <si>
    <t>GSK211224PMA854</t>
  </si>
  <si>
    <t>GSK211224TOV096</t>
  </si>
  <si>
    <t>GSK211224IQL970</t>
  </si>
  <si>
    <t>GSK211223DVW207</t>
  </si>
  <si>
    <t>GSK211224XON936</t>
  </si>
  <si>
    <t>GSK211223IDJ081</t>
  </si>
  <si>
    <t>GSK211224RUI082</t>
  </si>
  <si>
    <t>GSK211224IDA953</t>
  </si>
  <si>
    <t>GSK211224OZX273</t>
  </si>
  <si>
    <t>GSK211223LUE925</t>
  </si>
  <si>
    <t>GSK211224XBJ102</t>
  </si>
  <si>
    <t>GSK211224MNF635</t>
  </si>
  <si>
    <t>GSK211223VXA908</t>
  </si>
  <si>
    <t>GSK211224WVM327</t>
  </si>
  <si>
    <t>GSK211224WXB930</t>
  </si>
  <si>
    <t>GSK211223OTK856</t>
  </si>
  <si>
    <t>GSK211224ETY451</t>
  </si>
  <si>
    <t>GSK211224XGU723</t>
  </si>
  <si>
    <t>GSK211224ZEJ678</t>
  </si>
  <si>
    <t>GSK211224ZFV702</t>
  </si>
  <si>
    <t>DMD/2112/24/UVEC6729</t>
  </si>
  <si>
    <t>GSK211224QLS123</t>
  </si>
  <si>
    <t>GSK211224NYT728</t>
  </si>
  <si>
    <t>DMD/2112/24/UQPE6258</t>
  </si>
  <si>
    <t>GSK211224MKC751</t>
  </si>
  <si>
    <t>GSK211224OKW802</t>
  </si>
  <si>
    <t>GSK211224RML168</t>
  </si>
  <si>
    <t>GSK211224ZNF305</t>
  </si>
  <si>
    <t>GSK211224HON928</t>
  </si>
  <si>
    <t>GSK211224KZX437</t>
  </si>
  <si>
    <t>GSK211224YJQ467</t>
  </si>
  <si>
    <t>GSK211224LAJ864</t>
  </si>
  <si>
    <t>GSK211224UWB732</t>
  </si>
  <si>
    <t>GSK211224ILR584</t>
  </si>
  <si>
    <t>GSK211224LWA928</t>
  </si>
  <si>
    <t>GSK211224EAZ745</t>
  </si>
  <si>
    <t>GSK211224QTA814</t>
  </si>
  <si>
    <t>GSK211224QMX563</t>
  </si>
  <si>
    <t>GSK211224AIW586</t>
  </si>
  <si>
    <t>GSK211224HKX714</t>
  </si>
  <si>
    <t>GSK211224RUN430</t>
  </si>
  <si>
    <t>GSK211224FOM759</t>
  </si>
  <si>
    <t>GSK211224PKR712</t>
  </si>
  <si>
    <t>GSK211224HWT513</t>
  </si>
  <si>
    <t>GSK211224EKV432</t>
  </si>
  <si>
    <t>GSK211224BWX910</t>
  </si>
  <si>
    <t>GSK211224IBY715</t>
  </si>
  <si>
    <t>GSK211224XJW730</t>
  </si>
  <si>
    <t>GSK211224XOS691</t>
  </si>
  <si>
    <t>GSK211224GCR582</t>
  </si>
  <si>
    <t>GSK211223UYH598</t>
  </si>
  <si>
    <t>GSK211224NJU497</t>
  </si>
  <si>
    <t>GSK211224ERK528</t>
  </si>
  <si>
    <t>GSK211224NGS743</t>
  </si>
  <si>
    <t>GSK211224GFV127</t>
  </si>
  <si>
    <t>GSK211224YVB178</t>
  </si>
  <si>
    <t>GSK211223KNL017</t>
  </si>
  <si>
    <t>GSK211224DHO487</t>
  </si>
  <si>
    <t>GSK211224GYH479</t>
  </si>
  <si>
    <t>GSK211224XZD273</t>
  </si>
  <si>
    <t>GSK211224SHV074</t>
  </si>
  <si>
    <t>GSK211223FGO673</t>
  </si>
  <si>
    <t>GSK211224URA256</t>
  </si>
  <si>
    <t>GSK211224URD471</t>
  </si>
  <si>
    <t>GSK211224IMA476</t>
  </si>
  <si>
    <t>GSK211223SCO176</t>
  </si>
  <si>
    <t>GSK211223PSJ876</t>
  </si>
  <si>
    <t>GSK211224YUI186</t>
  </si>
  <si>
    <t>GSK211224NLA507</t>
  </si>
  <si>
    <t>GSK211223TQY905</t>
  </si>
  <si>
    <t>GSK211224OZQ401</t>
  </si>
  <si>
    <t>GSK211224DGA126</t>
  </si>
  <si>
    <t>GSK211224XTV261</t>
  </si>
  <si>
    <t>GSK211224BKD619</t>
  </si>
  <si>
    <t>GSK211224OAV520</t>
  </si>
  <si>
    <t>GSK211224QMV154</t>
  </si>
  <si>
    <t>GSK211224JQK971</t>
  </si>
  <si>
    <t>GSK211224KQI682</t>
  </si>
  <si>
    <t>GSK211224SZB137</t>
  </si>
  <si>
    <t>GSK211224YSI867</t>
  </si>
  <si>
    <t>GSK211224JPV049</t>
  </si>
  <si>
    <t>GSK211224OPT285</t>
  </si>
  <si>
    <t>DMD/2112/24/OGSZ4715</t>
  </si>
  <si>
    <t>GSK211224NQE201</t>
  </si>
  <si>
    <t>GSK211224ITX362</t>
  </si>
  <si>
    <t xml:space="preserve">DMD/2112/24/WGRO6359 </t>
  </si>
  <si>
    <t>GSK211224EQL386</t>
  </si>
  <si>
    <t>DMD/2112/24/LEOH4512</t>
  </si>
  <si>
    <t>GSK211224PMK276</t>
  </si>
  <si>
    <t>GSK211224PDW207</t>
  </si>
  <si>
    <t>GSK211224MEU273</t>
  </si>
  <si>
    <t>GSK211224LJF291</t>
  </si>
  <si>
    <t>GSK211224FCR281</t>
  </si>
  <si>
    <t>GSK211224PMU710</t>
  </si>
  <si>
    <t>GSK211224WQP421</t>
  </si>
  <si>
    <t>GSK211224WMI608</t>
  </si>
  <si>
    <t>GSK211224PMS809</t>
  </si>
  <si>
    <t>GSK211224SWC712</t>
  </si>
  <si>
    <t>GSK211224BTH814</t>
  </si>
  <si>
    <t>GSK211224HXI387</t>
  </si>
  <si>
    <t>GSK211224PSY654</t>
  </si>
  <si>
    <t>GSK211224QBS513</t>
  </si>
  <si>
    <t>GSK211224JCE497</t>
  </si>
  <si>
    <t>GSK211224ANW398</t>
  </si>
  <si>
    <t>GSK211224XPA463</t>
  </si>
  <si>
    <t>GSK211224QVH721</t>
  </si>
  <si>
    <t>GSK211224FOI378</t>
  </si>
  <si>
    <t>GSK211224XNG861</t>
  </si>
  <si>
    <t>GSK211224OXJ450</t>
  </si>
  <si>
    <t>GSK211224ENH407</t>
  </si>
  <si>
    <t>GSK211224SCW463</t>
  </si>
  <si>
    <t>GSK211224AGH751</t>
  </si>
  <si>
    <t>GSK211224ODS354</t>
  </si>
  <si>
    <t>GSK211224AIZ507</t>
  </si>
  <si>
    <t>GSK211224XPR209</t>
  </si>
  <si>
    <t>GSK211224ZHL715</t>
  </si>
  <si>
    <t>GSK211224FPJ179</t>
  </si>
  <si>
    <t>GSK211224AFS984</t>
  </si>
  <si>
    <t>GSK211223HBU652</t>
  </si>
  <si>
    <t>GSK211224KYP854</t>
  </si>
  <si>
    <t>GSK211224YGT190</t>
  </si>
  <si>
    <t>GSK211224FME297</t>
  </si>
  <si>
    <t>GSK211223YKF596</t>
  </si>
  <si>
    <t>GSK211224AZJ483</t>
  </si>
  <si>
    <t>GSK211223MDE693</t>
  </si>
  <si>
    <t>GSK211224OJM650</t>
  </si>
  <si>
    <t>GSK211224ACZ573</t>
  </si>
  <si>
    <t>GSK211224ZTF065</t>
  </si>
  <si>
    <t>GSK211224LCP352</t>
  </si>
  <si>
    <t>GSK211224UFP469</t>
  </si>
  <si>
    <t>GSK211224OSD905</t>
  </si>
  <si>
    <t>GSK211224TMH472</t>
  </si>
  <si>
    <t>GSK211224ETV628</t>
  </si>
  <si>
    <t>GSK211224ZHB945</t>
  </si>
  <si>
    <t>GSK211224WGA192</t>
  </si>
  <si>
    <t>GSK211224NAH460</t>
  </si>
  <si>
    <t>GSK211224IXU578</t>
  </si>
  <si>
    <t>GSK211224QXO134</t>
  </si>
  <si>
    <t>GSK211223WQD681</t>
  </si>
  <si>
    <t>GSK211224GSM867</t>
  </si>
  <si>
    <t>GSK211224MLK432</t>
  </si>
  <si>
    <t>GSK211224GDH796</t>
  </si>
  <si>
    <t>GSK211224ENB965</t>
  </si>
  <si>
    <t>GSK211224FKM534</t>
  </si>
  <si>
    <t>GSK211224ABJ128</t>
  </si>
  <si>
    <t>GSK211224SNP045</t>
  </si>
  <si>
    <t>GSK211224ZJC219</t>
  </si>
  <si>
    <t>GSK211224PYN207</t>
  </si>
  <si>
    <t>GSK211224ETJ892</t>
  </si>
  <si>
    <t>GSK211223VNM217</t>
  </si>
  <si>
    <t>GSK211223KMH896</t>
  </si>
  <si>
    <t>GSK211224OID415</t>
  </si>
  <si>
    <t>GSK211224BNK821</t>
  </si>
  <si>
    <t>GSK211224ZGM729</t>
  </si>
  <si>
    <t>GSK211224FAQ213</t>
  </si>
  <si>
    <t>GSK211224RWZ870</t>
  </si>
  <si>
    <t>GSK211224JKH753</t>
  </si>
  <si>
    <t>GSK211224DMX490</t>
  </si>
  <si>
    <t>GSK211224DIV634</t>
  </si>
  <si>
    <t>GSK211223FRJ068</t>
  </si>
  <si>
    <t>GSK211224VDJ806</t>
  </si>
  <si>
    <t>GSK211224XKL587</t>
  </si>
  <si>
    <t>GSK211224YDF308</t>
  </si>
  <si>
    <t>GSK211224YLN806</t>
  </si>
  <si>
    <t>GSK211224VUX472</t>
  </si>
  <si>
    <t>GSK211224DQP629</t>
  </si>
  <si>
    <t>GSK211222TEL057</t>
  </si>
  <si>
    <t>GSK211224ZGD265</t>
  </si>
  <si>
    <t>GSK211224IVS740</t>
  </si>
  <si>
    <t>GSK211224HLQ458</t>
  </si>
  <si>
    <t>GSK211224ZPX641</t>
  </si>
  <si>
    <t>GSK211224IJQ281</t>
  </si>
  <si>
    <t>GSK211224JMF281</t>
  </si>
  <si>
    <t>GSK211224AUJ172</t>
  </si>
  <si>
    <t>GSK211224NLV970</t>
  </si>
  <si>
    <t>GSK211224XET068</t>
  </si>
  <si>
    <t>GSK211224CUB250</t>
  </si>
  <si>
    <t>GSK211224YJM890</t>
  </si>
  <si>
    <t>GSK211224GUO631</t>
  </si>
  <si>
    <t>GSK211223JZV479</t>
  </si>
  <si>
    <t>GSK211224SNF983</t>
  </si>
  <si>
    <t>GSK211224ZNO890</t>
  </si>
  <si>
    <t>GSK211224BGS862</t>
  </si>
  <si>
    <t>GSK211224UIQ573</t>
  </si>
  <si>
    <t>GSK211224THE628</t>
  </si>
  <si>
    <t>GSK211224QYP097</t>
  </si>
  <si>
    <t>GSK211224KWB893</t>
  </si>
  <si>
    <t>GSK211224BMH651</t>
  </si>
  <si>
    <t>GSK211224NSI673</t>
  </si>
  <si>
    <t>GSK211224DZQ304</t>
  </si>
  <si>
    <t>GSK211224SPJ756</t>
  </si>
  <si>
    <t>GSK211224HYJ861</t>
  </si>
  <si>
    <t>GSK211224CVH175</t>
  </si>
  <si>
    <t>GSK211224PEN302</t>
  </si>
  <si>
    <t>GSK211221VAX123</t>
  </si>
  <si>
    <t>GSK211222PQL385</t>
  </si>
  <si>
    <t>GSK211224ASV582</t>
  </si>
  <si>
    <t>GSK211224VBH413</t>
  </si>
  <si>
    <t>GSK211224GCI247</t>
  </si>
  <si>
    <t>GSK211223FJU120</t>
  </si>
  <si>
    <t>GSK211224IPE386</t>
  </si>
  <si>
    <t>GSK211222GCP261</t>
  </si>
  <si>
    <t>GSK211224FGS639</t>
  </si>
  <si>
    <t>GSK211224PSU351</t>
  </si>
  <si>
    <t>GSK211224TYD349</t>
  </si>
  <si>
    <t>GSK211223FYS243</t>
  </si>
  <si>
    <t>GSK211224SPY892</t>
  </si>
  <si>
    <t>GSK211224TRB601</t>
  </si>
  <si>
    <t>GSK211223MVY192</t>
  </si>
  <si>
    <t>GSK211224KHC608</t>
  </si>
  <si>
    <t>GSK211224MIT493</t>
  </si>
  <si>
    <t>GSK211224GED069</t>
  </si>
  <si>
    <t>GSK211224NWC236</t>
  </si>
  <si>
    <t>GSK211224YQZ685</t>
  </si>
  <si>
    <t>GSK211224PXA537</t>
  </si>
  <si>
    <t>GSK211224FHS421</t>
  </si>
  <si>
    <t>GSK211224WDH812</t>
  </si>
  <si>
    <t>GSK211224KHR623</t>
  </si>
  <si>
    <t>GSK211224CPJ270</t>
  </si>
  <si>
    <t>GSK211224ZGY279</t>
  </si>
  <si>
    <t>GSK211223GCJ845</t>
  </si>
  <si>
    <t>GSK211224TKQ814</t>
  </si>
  <si>
    <t>GSK211224OQK231</t>
  </si>
  <si>
    <t>GSK211223NYB035</t>
  </si>
  <si>
    <t>GSK211224GHW076</t>
  </si>
  <si>
    <t>GSK211224OUK728</t>
  </si>
  <si>
    <t>GSK211224YCL035</t>
  </si>
  <si>
    <t>GSK211224IRC724</t>
  </si>
  <si>
    <t>GSK211224QOZ681</t>
  </si>
  <si>
    <t>GSK211224RXV076</t>
  </si>
  <si>
    <t>GSK211224DYO297</t>
  </si>
  <si>
    <t>GSK211224TMF785</t>
  </si>
  <si>
    <t>GSK211224SJN573</t>
  </si>
  <si>
    <t>GSK211224HCA829</t>
  </si>
  <si>
    <t>GSK211222WHL250</t>
  </si>
  <si>
    <t>GSK211224MRH416</t>
  </si>
  <si>
    <t>GSK211224RBM160</t>
  </si>
  <si>
    <t>GSK211223WJP972</t>
  </si>
  <si>
    <t>GSK211223ODM485</t>
  </si>
  <si>
    <t>GSK211224KJO807</t>
  </si>
  <si>
    <t>GSK211224FXU587</t>
  </si>
  <si>
    <t>GSK211224TFB978</t>
  </si>
  <si>
    <t>GSK211221WUL014</t>
  </si>
  <si>
    <t>GSK211224PTB258</t>
  </si>
  <si>
    <t>GSK211224LUS743</t>
  </si>
  <si>
    <t>GSK211224ZYH013</t>
  </si>
  <si>
    <t>GSK211224GBU708</t>
  </si>
  <si>
    <t>GSK211224MIZ250</t>
  </si>
  <si>
    <t>GSK211224ESW193</t>
  </si>
  <si>
    <t>GSK211224WUL573</t>
  </si>
  <si>
    <t>GSK211224MNR601</t>
  </si>
  <si>
    <t>GSK211224OHA952</t>
  </si>
  <si>
    <t>GSK211223CLD601</t>
  </si>
  <si>
    <t>GSK211224ZIN653</t>
  </si>
  <si>
    <t>GSK211224YHU084</t>
  </si>
  <si>
    <t>GSK211224OFT763</t>
  </si>
  <si>
    <t>GSK211221SAH357</t>
  </si>
  <si>
    <t>GSK211221VZD149</t>
  </si>
  <si>
    <t>GSK211224ONH520</t>
  </si>
  <si>
    <t>GSK211224PLH270</t>
  </si>
  <si>
    <t>GSK211224ZRW451</t>
  </si>
  <si>
    <t>GSK211224MGJ518</t>
  </si>
  <si>
    <t>GSK211224PNQ847</t>
  </si>
  <si>
    <t>GSK211224YUT376</t>
  </si>
  <si>
    <t>GSK211223ZDB628</t>
  </si>
  <si>
    <t>GSK211224TEI059</t>
  </si>
  <si>
    <t>GSK211224SCG953</t>
  </si>
  <si>
    <t>GSK211224ARF346</t>
  </si>
  <si>
    <t>GSK211224UEL142</t>
  </si>
  <si>
    <t>GSK211223DCG206</t>
  </si>
  <si>
    <t>GSK211221REQ325</t>
  </si>
  <si>
    <t>GSK211223TSC695</t>
  </si>
  <si>
    <t>GSK211224ATK629</t>
  </si>
  <si>
    <t>GSK211224FPQ216</t>
  </si>
  <si>
    <t>GSK211224EMD986</t>
  </si>
  <si>
    <t>GSK211221HEN102</t>
  </si>
  <si>
    <t>GSK211224BXJ974</t>
  </si>
  <si>
    <t>GSK211224JKM294</t>
  </si>
  <si>
    <t>GSK211222FGR536</t>
  </si>
  <si>
    <t>GSK211224KHJ986</t>
  </si>
  <si>
    <t>GSK211224SEL693</t>
  </si>
  <si>
    <t>GSK211222CFS625</t>
  </si>
  <si>
    <t>GSK211223OMP816</t>
  </si>
  <si>
    <t>GSK211224CWL642</t>
  </si>
  <si>
    <t>GSK211222XFU306</t>
  </si>
  <si>
    <t>GSK211221PNB910</t>
  </si>
  <si>
    <t>GSK211224AOE683</t>
  </si>
  <si>
    <t>GSK211223KVG620</t>
  </si>
  <si>
    <t>GSK211224TSE704</t>
  </si>
  <si>
    <t>GSK211223AGK203</t>
  </si>
  <si>
    <t>GSK211223WYX082</t>
  </si>
  <si>
    <t>GSK211223WVZ470</t>
  </si>
  <si>
    <t>GSK211224JTN452</t>
  </si>
  <si>
    <t>GSK211223BKV208</t>
  </si>
  <si>
    <t>GSK211222XQG180</t>
  </si>
  <si>
    <t>GSK211223IJT940</t>
  </si>
  <si>
    <t>GSK211224WQJ416</t>
  </si>
  <si>
    <t>GSK211223CRL970</t>
  </si>
  <si>
    <t>GSK211224ZPE072</t>
  </si>
  <si>
    <t>GSK211224YIK352</t>
  </si>
  <si>
    <t>GSK211224DQN241</t>
  </si>
  <si>
    <t>GSK211224AQI807</t>
  </si>
  <si>
    <t>GSK211224AXU620</t>
  </si>
  <si>
    <t>GSK211223QAT179</t>
  </si>
  <si>
    <t>GSK211222JYF324</t>
  </si>
  <si>
    <t>GSK211224JZX857</t>
  </si>
  <si>
    <t>GSK211224BJS731</t>
  </si>
  <si>
    <t>GSK211224OZI274</t>
  </si>
  <si>
    <t>GSK211223RGX378</t>
  </si>
  <si>
    <t>GSK211223HVT974</t>
  </si>
  <si>
    <t>GSK211222VRJ825</t>
  </si>
  <si>
    <t>GSK211221AEQ984</t>
  </si>
  <si>
    <t>GSK211224VIG802</t>
  </si>
  <si>
    <t>GSK211224WSN574</t>
  </si>
  <si>
    <t>GSK211223EXP312</t>
  </si>
  <si>
    <t>GSK211223COR543</t>
  </si>
  <si>
    <t>GSK211222QAC041</t>
  </si>
  <si>
    <t>DMD/2112/24/EXWV4795</t>
  </si>
  <si>
    <t>GSK211224HLU391</t>
  </si>
  <si>
    <t>GSK211224BIA973</t>
  </si>
  <si>
    <t>GSK211222MQT187</t>
  </si>
  <si>
    <t>GSK211221FKA259</t>
  </si>
  <si>
    <t>GSK211224VXE598</t>
  </si>
  <si>
    <t>GSK211222VYJ056</t>
  </si>
  <si>
    <t>GSK211224WXD302</t>
  </si>
  <si>
    <t>GSK211222ZBU067</t>
  </si>
  <si>
    <t>GSK211223BRE345</t>
  </si>
  <si>
    <t>GSK211224FKS380</t>
  </si>
  <si>
    <t>GSK211224ADV964</t>
  </si>
  <si>
    <t>GSK211222OAF251</t>
  </si>
  <si>
    <t>GSK211224EZW948</t>
  </si>
  <si>
    <t>GSK211222GCJ863</t>
  </si>
  <si>
    <t>GSK211222GBU764</t>
  </si>
  <si>
    <t>DMD/2112/24/PGHM0349</t>
  </si>
  <si>
    <t>GSK211224XOM807</t>
  </si>
  <si>
    <t>GSK211224VSL152</t>
  </si>
  <si>
    <t>GSK211224AUI092</t>
  </si>
  <si>
    <t>GSK211224STC276</t>
  </si>
  <si>
    <t>GSK211224SBO239</t>
  </si>
  <si>
    <t>DMD/2112/24/KECU8901</t>
  </si>
  <si>
    <t>GSK211223HFA901</t>
  </si>
  <si>
    <t>I8</t>
  </si>
  <si>
    <t>DMD/2112/25/LACS6704</t>
  </si>
  <si>
    <t>GSK211225IWP907</t>
  </si>
  <si>
    <t>GSK211225LPI316</t>
  </si>
  <si>
    <t>GSK211225VXW738</t>
  </si>
  <si>
    <t>GSK211225PRT324</t>
  </si>
  <si>
    <t>GSK211224DMK690</t>
  </si>
  <si>
    <t>GSK211225NWC786</t>
  </si>
  <si>
    <t>GSK211225SAV269</t>
  </si>
  <si>
    <t>GSK211225GXQ964</t>
  </si>
  <si>
    <t>GSK211225KAT026</t>
  </si>
  <si>
    <t>GSK211225JAD294</t>
  </si>
  <si>
    <t>GSK211224MNZ527</t>
  </si>
  <si>
    <t>GSK211225YDJ250</t>
  </si>
  <si>
    <t>GSK211224ODG962</t>
  </si>
  <si>
    <t>GSK211224WCM437</t>
  </si>
  <si>
    <t>GSK211225HTG206</t>
  </si>
  <si>
    <t>GSK211225ZXW046</t>
  </si>
  <si>
    <t>GSK211224SHP623</t>
  </si>
  <si>
    <t>GSK211225VWK125</t>
  </si>
  <si>
    <t>GSK211225NQC258</t>
  </si>
  <si>
    <t>GSK211225MYX976</t>
  </si>
  <si>
    <t>GSK211225ADX517</t>
  </si>
  <si>
    <t>GSK211225EBN489</t>
  </si>
  <si>
    <t>GSK211225WME791</t>
  </si>
  <si>
    <t>GSK211225LRV197</t>
  </si>
  <si>
    <t>GSK211225WSV531</t>
  </si>
  <si>
    <t>GSK211225VKO278</t>
  </si>
  <si>
    <t>GSK211225PDN795</t>
  </si>
  <si>
    <t>GSK211225OKT072</t>
  </si>
  <si>
    <t>GSK211225OZM647</t>
  </si>
  <si>
    <t>GSK211225YMP362</t>
  </si>
  <si>
    <t>GSK211224UHW095</t>
  </si>
  <si>
    <t>GSK211225ARB192</t>
  </si>
  <si>
    <t>GSK211225TXC624</t>
  </si>
  <si>
    <t>GSK211224UEZ539</t>
  </si>
  <si>
    <t>GSK211225EAY385</t>
  </si>
  <si>
    <t>GSK211225IGK132</t>
  </si>
  <si>
    <t>GSK211225JTZ347</t>
  </si>
  <si>
    <t>GSK211225WEO729</t>
  </si>
  <si>
    <t>GSK211225KIJ930</t>
  </si>
  <si>
    <t>GSK211224CED529</t>
  </si>
  <si>
    <t>GSK211224WLO237</t>
  </si>
  <si>
    <t>GSK211225NAM206</t>
  </si>
  <si>
    <t>GSK211225JML352</t>
  </si>
  <si>
    <t>GSK211224UVD402</t>
  </si>
  <si>
    <t>GSK211225DZK657</t>
  </si>
  <si>
    <t>GSK211225PTH275</t>
  </si>
  <si>
    <t>GSK211225SZF460</t>
  </si>
  <si>
    <t>GSK211225DJX469</t>
  </si>
  <si>
    <t>GSK211225AJK185</t>
  </si>
  <si>
    <t>GSK211225PVG352</t>
  </si>
  <si>
    <t>GSK211225WEO489</t>
  </si>
  <si>
    <t>GSK211225GVP062</t>
  </si>
  <si>
    <t>GSK211225COZ359</t>
  </si>
  <si>
    <t>GSK211225TEH204</t>
  </si>
  <si>
    <t>GSK211225QIR248</t>
  </si>
  <si>
    <t>DMD/2112/25/RYTL7839</t>
  </si>
  <si>
    <t>GSK211224NMY380</t>
  </si>
  <si>
    <t>GSK211225TUN034</t>
  </si>
  <si>
    <t>KM FAJAR BAHARI II</t>
  </si>
  <si>
    <t>12/30/2021 DANI</t>
  </si>
  <si>
    <t xml:space="preserve">DMD/2112/25/SWUP1024 </t>
  </si>
  <si>
    <t>GSK211225HNT453</t>
  </si>
  <si>
    <t>GSK211225JKA315</t>
  </si>
  <si>
    <t>GSK211225RJU491</t>
  </si>
  <si>
    <t>GSK211225RBP635</t>
  </si>
  <si>
    <t>GSK211225SCH195</t>
  </si>
  <si>
    <t>GSK211225FYQ370</t>
  </si>
  <si>
    <t>GSK211225BTI423</t>
  </si>
  <si>
    <t>GSK211225FVO146</t>
  </si>
  <si>
    <t>GSK211225HMX839</t>
  </si>
  <si>
    <t>GSK211225XRL687</t>
  </si>
  <si>
    <t>GSK211225PVR340</t>
  </si>
  <si>
    <t>GSK211225XKS167</t>
  </si>
  <si>
    <t>GSK211225YVQ389</t>
  </si>
  <si>
    <t>GSK211225AGO947</t>
  </si>
  <si>
    <t>GSK211225GNX328</t>
  </si>
  <si>
    <t>GSK211225FBS328</t>
  </si>
  <si>
    <t>GSK211225FRS912</t>
  </si>
  <si>
    <t>GSK211224VBN013</t>
  </si>
  <si>
    <t>GSK211225HSQ319</t>
  </si>
  <si>
    <t>GSK211225FGX203</t>
  </si>
  <si>
    <t>GSK211225DKM768</t>
  </si>
  <si>
    <t>GSK211225KOS146</t>
  </si>
  <si>
    <t>GSK211225NQG038</t>
  </si>
  <si>
    <t>GSK211225IKO185</t>
  </si>
  <si>
    <t>GSK211225XIK120</t>
  </si>
  <si>
    <t>GSK211225KVJ285</t>
  </si>
  <si>
    <t>GSK211225QUP426</t>
  </si>
  <si>
    <t>GSK211225DTB645</t>
  </si>
  <si>
    <t>GSK211225BEG460</t>
  </si>
  <si>
    <t>GSK211224XKF390</t>
  </si>
  <si>
    <t>GSK211225UCS072</t>
  </si>
  <si>
    <t>GSK211225HPB678</t>
  </si>
  <si>
    <t>GSK211225XQA674</t>
  </si>
  <si>
    <t>GSK211225DVM368</t>
  </si>
  <si>
    <t>GSK211225HQV107</t>
  </si>
  <si>
    <t>GSK211225XUT973</t>
  </si>
  <si>
    <t>GSK211225ZKR860</t>
  </si>
  <si>
    <t>GSK211225ORA123</t>
  </si>
  <si>
    <t>GSK211225CZE128</t>
  </si>
  <si>
    <t>GSK211225SDH254</t>
  </si>
  <si>
    <t>GSK211225SCY748</t>
  </si>
  <si>
    <t>GSK211225UKL437</t>
  </si>
  <si>
    <t>GSK211225RJW419</t>
  </si>
  <si>
    <t>DMD/2112/25/YSPD3951</t>
  </si>
  <si>
    <t>GSK211225ZEF527</t>
  </si>
  <si>
    <t>DMD/2112/25/LUPV4530</t>
  </si>
  <si>
    <t>GSK211225FDA659</t>
  </si>
  <si>
    <t>DMD/2112/25/SCWN7605</t>
  </si>
  <si>
    <t>GSK211225PYN461</t>
  </si>
  <si>
    <t>GSK211225LXF762</t>
  </si>
  <si>
    <t>GSK211225OAD605</t>
  </si>
  <si>
    <t>GSK211225IGP480</t>
  </si>
  <si>
    <t>GSK211225AZR594</t>
  </si>
  <si>
    <t>GSK211225TDO578</t>
  </si>
  <si>
    <t>GSK211225FSU324</t>
  </si>
  <si>
    <t>GSK211225MZD051</t>
  </si>
  <si>
    <t>GSK211225ZFP152</t>
  </si>
  <si>
    <t>GSK211225ZPG874</t>
  </si>
  <si>
    <t>GSK211223NAS894</t>
  </si>
  <si>
    <t>GSK211225KQS140</t>
  </si>
  <si>
    <t>GSK211225NJZ034</t>
  </si>
  <si>
    <t>GSK211225ZWM612</t>
  </si>
  <si>
    <t>GSK211225CAL496</t>
  </si>
  <si>
    <t>GSK211225SZJ260</t>
  </si>
  <si>
    <t>GSK211224GAW980</t>
  </si>
  <si>
    <t>GSK211225APZ328</t>
  </si>
  <si>
    <t>GSK211224ODF657</t>
  </si>
  <si>
    <t>GSK211225VPT794</t>
  </si>
  <si>
    <t>GSK211225LRT758</t>
  </si>
  <si>
    <t>GSK211223RTH786</t>
  </si>
  <si>
    <t>GSK211222AEB486</t>
  </si>
  <si>
    <t>GSK211222TIM247</t>
  </si>
  <si>
    <t>GSK211223NAD673</t>
  </si>
  <si>
    <t>GSK211223FUS967</t>
  </si>
  <si>
    <t>GSK211225NWZ183</t>
  </si>
  <si>
    <t>GSK211225WUC947</t>
  </si>
  <si>
    <t>GSK211223GVI921</t>
  </si>
  <si>
    <t>GSK211225EWM598</t>
  </si>
  <si>
    <t>GSK211225AWR708</t>
  </si>
  <si>
    <t>GSK211225CBP413</t>
  </si>
  <si>
    <t>GSK211223QNI891</t>
  </si>
  <si>
    <t>GSK211224VMD607</t>
  </si>
  <si>
    <t>GSK211225MJX018</t>
  </si>
  <si>
    <t>GSK211224EQS874</t>
  </si>
  <si>
    <t>GSK211225QKC134</t>
  </si>
  <si>
    <t>GSK211225TVI438</t>
  </si>
  <si>
    <t>GSK211225TKC456</t>
  </si>
  <si>
    <t>GSK211225UYP056</t>
  </si>
  <si>
    <t>GSK211225HSC196</t>
  </si>
  <si>
    <t>GSK211224UVQ680</t>
  </si>
  <si>
    <t>GSK211225BZE691</t>
  </si>
  <si>
    <t>GSK211225XHC197</t>
  </si>
  <si>
    <t>GSK211222KVO762</t>
  </si>
  <si>
    <t>GSK211223ZJE270</t>
  </si>
  <si>
    <t>GSK211225UQN718</t>
  </si>
  <si>
    <t>GSK211225BMP431</t>
  </si>
  <si>
    <t>GSK211223UMB746</t>
  </si>
  <si>
    <t>GSK211225QMN368</t>
  </si>
  <si>
    <t>GSK211225ZOI703</t>
  </si>
  <si>
    <t>GSK211225FDL601</t>
  </si>
  <si>
    <t>GSK211225OTC814</t>
  </si>
  <si>
    <t>GSK211225EWA231</t>
  </si>
  <si>
    <t>GSK211225CLO017</t>
  </si>
  <si>
    <t>GSK211222GAX740</t>
  </si>
  <si>
    <t>GSK211224WFK195</t>
  </si>
  <si>
    <t>GSK211225RFE961</t>
  </si>
  <si>
    <t>GSK211225VRB096</t>
  </si>
  <si>
    <t>GSK211225QUX345</t>
  </si>
  <si>
    <t>GSK211223WXK709</t>
  </si>
  <si>
    <t>GSK211225FCM397</t>
  </si>
  <si>
    <t>GSK211225SCT741</t>
  </si>
  <si>
    <t>GSK211222IDJ762</t>
  </si>
  <si>
    <t>GSK211225CFO619</t>
  </si>
  <si>
    <t>GSK211225HYM826</t>
  </si>
  <si>
    <t>GSK211225JFZ705</t>
  </si>
  <si>
    <t>GSK211225EHA705</t>
  </si>
  <si>
    <t>GSK211225VFO913</t>
  </si>
  <si>
    <t>GSK211225LPD470</t>
  </si>
  <si>
    <t>GSK211225JBP468</t>
  </si>
  <si>
    <t>GSK211225LUN039</t>
  </si>
  <si>
    <t>GSK211225WIU479</t>
  </si>
  <si>
    <t>GSK211225KYF841</t>
  </si>
  <si>
    <t>GSK211225CWJ620</t>
  </si>
  <si>
    <t>GSK211225QGX742</t>
  </si>
  <si>
    <t>GSK211225BRC716</t>
  </si>
  <si>
    <t>GSK211222HVT730</t>
  </si>
  <si>
    <t>GSK211225MCR154</t>
  </si>
  <si>
    <t>GSK211224UAV407</t>
  </si>
  <si>
    <t>GSK211224QLX564</t>
  </si>
  <si>
    <t>GSK211225VWO439</t>
  </si>
  <si>
    <t>GSK211225STQ593</t>
  </si>
  <si>
    <t>GSK211225OTH758</t>
  </si>
  <si>
    <t>GSK211223GYP643</t>
  </si>
  <si>
    <t>GSK211223NHK675</t>
  </si>
  <si>
    <t>GSK211223SWZ730</t>
  </si>
  <si>
    <t>GSK211224RFT465</t>
  </si>
  <si>
    <t>GSK211225CFN986</t>
  </si>
  <si>
    <t>GSK211222VSO834</t>
  </si>
  <si>
    <t>GSK211224QJS397</t>
  </si>
  <si>
    <t>GSK211225BEG138</t>
  </si>
  <si>
    <t>GSK211225IFW294</t>
  </si>
  <si>
    <t>GSK211225WGM604</t>
  </si>
  <si>
    <t>GSK211224RCI754</t>
  </si>
  <si>
    <t>GSK211225LNH507</t>
  </si>
  <si>
    <t>GSK211225JXH149</t>
  </si>
  <si>
    <t>GSK211225VSB721</t>
  </si>
  <si>
    <t>GSK211225URI817</t>
  </si>
  <si>
    <t>GSK211225ZVN692</t>
  </si>
  <si>
    <t>GSK211222GBY508</t>
  </si>
  <si>
    <t>GSK211223QGH435</t>
  </si>
  <si>
    <t>GSK211225ARJ156</t>
  </si>
  <si>
    <t>GSK211224MBI765</t>
  </si>
  <si>
    <t>GSK211224HGZ504</t>
  </si>
  <si>
    <t>GSK211225IQV235</t>
  </si>
  <si>
    <t>GSK211224SWP196</t>
  </si>
  <si>
    <t>GSK211225GJR143</t>
  </si>
  <si>
    <t>GSK211223NEA539</t>
  </si>
  <si>
    <t>GSK211225SZG091</t>
  </si>
  <si>
    <t>GSK211225HCX278</t>
  </si>
  <si>
    <t>GSK211225YVB017</t>
  </si>
  <si>
    <t>GSK211225EPL831</t>
  </si>
  <si>
    <t>GSK211225IGW064</t>
  </si>
  <si>
    <t>GSK211225IJH250</t>
  </si>
  <si>
    <t>GSK211225QEG0437</t>
  </si>
  <si>
    <t>GSK211225YZX702</t>
  </si>
  <si>
    <t>GSK211224AMY507</t>
  </si>
  <si>
    <t>GSK211225NWK514</t>
  </si>
  <si>
    <t>GSK211222JMS815</t>
  </si>
  <si>
    <t>GSK211225UNR758</t>
  </si>
  <si>
    <t>GSK211225GJZ724</t>
  </si>
  <si>
    <t>GSK211225UMT264</t>
  </si>
  <si>
    <t>GSK211225FBP102</t>
  </si>
  <si>
    <t>GSK211225GPO680</t>
  </si>
  <si>
    <t>GSK211225QER246</t>
  </si>
  <si>
    <t>GSK211223FJB729</t>
  </si>
  <si>
    <t>GSK211225HYA286</t>
  </si>
  <si>
    <t>GSK211225YGS051</t>
  </si>
  <si>
    <t>GSK211225DWA489</t>
  </si>
  <si>
    <t>GSK211225VCK195</t>
  </si>
  <si>
    <t>GSK211225TPQ589</t>
  </si>
  <si>
    <t>GSK211225NRB247</t>
  </si>
  <si>
    <t>GSK211225KMI325</t>
  </si>
  <si>
    <t>GSK211225WCT619</t>
  </si>
  <si>
    <t>GSK211222LTO596</t>
  </si>
  <si>
    <t>GSK211225QNO741</t>
  </si>
  <si>
    <t>GSK211224QFN518</t>
  </si>
  <si>
    <t>GSK211225AKR149</t>
  </si>
  <si>
    <t>GSK211225WLB049</t>
  </si>
  <si>
    <t>GSK211225SPT690</t>
  </si>
  <si>
    <t>GSK211225YLC531</t>
  </si>
  <si>
    <t>GSK211225DNO509</t>
  </si>
  <si>
    <t>GSK211225MFD084</t>
  </si>
  <si>
    <t>GSK211225GZV830</t>
  </si>
  <si>
    <t>GSK211225UQZ395</t>
  </si>
  <si>
    <t>GSK211225CVH487</t>
  </si>
  <si>
    <t>GSK211225AUB439</t>
  </si>
  <si>
    <t>GSK211225VDT673</t>
  </si>
  <si>
    <t>GSK211225CAW074</t>
  </si>
  <si>
    <t>GSK211222LBQ254</t>
  </si>
  <si>
    <t>GSK211225NWQ803</t>
  </si>
  <si>
    <t>GSK211224SHW087</t>
  </si>
  <si>
    <t>GSK211225FCU739</t>
  </si>
  <si>
    <t>GSK211225ARN430</t>
  </si>
  <si>
    <t>GSK211224TBO642</t>
  </si>
  <si>
    <t>GSK211225ZNG510</t>
  </si>
  <si>
    <t>GSK211224IZR561</t>
  </si>
  <si>
    <t>GSK211225ZOK720</t>
  </si>
  <si>
    <t>GSK211225RAD526</t>
  </si>
  <si>
    <t>GSK211225PZU569</t>
  </si>
  <si>
    <t>GSK211225MGF826</t>
  </si>
  <si>
    <t>GSK211225JRZ604</t>
  </si>
  <si>
    <t>GSK211224LKH546</t>
  </si>
  <si>
    <t>GSK211225WIF371</t>
  </si>
  <si>
    <t>GSK211225UKA546</t>
  </si>
  <si>
    <t>GSK211224FOP601</t>
  </si>
  <si>
    <t>GSK211225MOI938</t>
  </si>
  <si>
    <t>GSK211225HDK768</t>
  </si>
  <si>
    <t>GSK211225VGF536</t>
  </si>
  <si>
    <t>GSK211225XSM876</t>
  </si>
  <si>
    <t>GSK211225FHA908</t>
  </si>
  <si>
    <t>GSK211225GAH276</t>
  </si>
  <si>
    <t>GSK211225HJF239</t>
  </si>
  <si>
    <t>GSK211225WRF974</t>
  </si>
  <si>
    <t>GSK211225WUL265</t>
  </si>
  <si>
    <t>GSK211225DZK528</t>
  </si>
  <si>
    <t>GSK211224MXN798</t>
  </si>
  <si>
    <t>GSK211224VJX219</t>
  </si>
  <si>
    <t>GSK211225SEL671</t>
  </si>
  <si>
    <t>GSK211225JLC943</t>
  </si>
  <si>
    <t>GSK211225ICL283</t>
  </si>
  <si>
    <t>GSK211225EBG865</t>
  </si>
  <si>
    <t>GSK211225HXN651</t>
  </si>
  <si>
    <t>GSK211225TWM043</t>
  </si>
  <si>
    <t>GSK211225DJO510</t>
  </si>
  <si>
    <t>GSK211224HUB948</t>
  </si>
  <si>
    <t>GSK211224UMS629</t>
  </si>
  <si>
    <t>GSK211225DPO309</t>
  </si>
  <si>
    <t>GSK211225LOT914</t>
  </si>
  <si>
    <t>GSK211225HLD473</t>
  </si>
  <si>
    <t>GSK211224FDX157</t>
  </si>
  <si>
    <t>GSK211225UZB693</t>
  </si>
  <si>
    <t>GSK211225YSZ475</t>
  </si>
  <si>
    <t>GSK211225LMQ082</t>
  </si>
  <si>
    <t>GSK211223ZNG283</t>
  </si>
  <si>
    <t>GSK211225TMJ926</t>
  </si>
  <si>
    <t>GSK211224WID532</t>
  </si>
  <si>
    <t>GSK211225ZXD102</t>
  </si>
  <si>
    <t>GSK211225PAK158</t>
  </si>
  <si>
    <t>GSK211225WTV805</t>
  </si>
  <si>
    <t>GSK211225NAE641</t>
  </si>
  <si>
    <t>GSK211224FXR824</t>
  </si>
  <si>
    <t>GSK211222NLU075</t>
  </si>
  <si>
    <t>GSK211225ZGT423</t>
  </si>
  <si>
    <t>GSK211225ZCH763</t>
  </si>
  <si>
    <t>GSK211225ATV935</t>
  </si>
  <si>
    <t>GSK211225LFD784</t>
  </si>
  <si>
    <t>GSK211225JGU371</t>
  </si>
  <si>
    <t>GSK211225CAN721</t>
  </si>
  <si>
    <t>GSK211224ZAI087</t>
  </si>
  <si>
    <t>GSK211225EJP385</t>
  </si>
  <si>
    <t>GSK211225RMY531</t>
  </si>
  <si>
    <t>GSK211223GHW147</t>
  </si>
  <si>
    <t>GSK211225WLP327</t>
  </si>
  <si>
    <t>GSK211225DLF154</t>
  </si>
  <si>
    <t>GSK211222KVG958</t>
  </si>
  <si>
    <t>GSK211225OWT614</t>
  </si>
  <si>
    <t>GSK211225PJH716</t>
  </si>
  <si>
    <t>GSK211223PCU630</t>
  </si>
  <si>
    <t>GSK211225SRE182</t>
  </si>
  <si>
    <t>GSK211225OQG264</t>
  </si>
  <si>
    <t>GSK211225HTA261</t>
  </si>
  <si>
    <t>GSK211225XBI145</t>
  </si>
  <si>
    <t>GSK211225ABE108</t>
  </si>
  <si>
    <t>GSK211225EOM280</t>
  </si>
  <si>
    <t>GSK211225DYJ298</t>
  </si>
  <si>
    <t>GSK211225WKU453</t>
  </si>
  <si>
    <t>GSK211225KHN612</t>
  </si>
  <si>
    <t>GSK211225XNT730</t>
  </si>
  <si>
    <t>GSK211225NTD896</t>
  </si>
  <si>
    <t>GSK211225JWD407</t>
  </si>
  <si>
    <t>GSK211225OSN618</t>
  </si>
  <si>
    <t>GSK211225MPZ024</t>
  </si>
  <si>
    <t>GSK211225MHW785</t>
  </si>
  <si>
    <t>GSK211224OMS018</t>
  </si>
  <si>
    <t>GSK211225AJV491</t>
  </si>
  <si>
    <t>GSK211225OKH215</t>
  </si>
  <si>
    <t>GSK211224VRO697</t>
  </si>
  <si>
    <t>GSK211224ILP806</t>
  </si>
  <si>
    <t>GSK211222INM823</t>
  </si>
  <si>
    <t>GSK211224XZB041</t>
  </si>
  <si>
    <t>GSK211225QDG830</t>
  </si>
  <si>
    <t>GSK211222IXK415</t>
  </si>
  <si>
    <t>DMD/2112/25/VMND7084</t>
  </si>
  <si>
    <t>GSK211225ORA904</t>
  </si>
  <si>
    <t>GSK211224JRA672</t>
  </si>
  <si>
    <t>GSK211225QLP068</t>
  </si>
  <si>
    <t>GSK211225WYD057</t>
  </si>
  <si>
    <t>GSK211225RBK504</t>
  </si>
  <si>
    <t>GSK211225LDC912</t>
  </si>
  <si>
    <t>GSK211224VIQ296</t>
  </si>
  <si>
    <t>GSK211225FQU521</t>
  </si>
  <si>
    <t>GSK211225RHW416</t>
  </si>
  <si>
    <t>GSK211225KWF612</t>
  </si>
  <si>
    <t>GSK211225YEN047</t>
  </si>
  <si>
    <t>GSK211225GLI147</t>
  </si>
  <si>
    <t>DMD/2112/25/HBRP1706</t>
  </si>
  <si>
    <t>GSK211225VIP685</t>
  </si>
  <si>
    <t>GSK211225YUJ890</t>
  </si>
  <si>
    <t>GSK211225SJA170</t>
  </si>
  <si>
    <t>GSK211225GMQ360</t>
  </si>
  <si>
    <t>GSK211225HVR743</t>
  </si>
  <si>
    <t>GSK211225PCT309</t>
  </si>
  <si>
    <t>GSK211225DXQ930</t>
  </si>
  <si>
    <t>GSK211225VQL280</t>
  </si>
  <si>
    <t>GSK211225MPO418</t>
  </si>
  <si>
    <t>GSK211225BRL928</t>
  </si>
  <si>
    <t>DMD/2112/26/KHLB1564</t>
  </si>
  <si>
    <t>GSK211226HMF376</t>
  </si>
  <si>
    <t>GSK211226ULW381</t>
  </si>
  <si>
    <t>GSK211226QSN217</t>
  </si>
  <si>
    <t>GSK211226KOG107</t>
  </si>
  <si>
    <t>GSK211226XGV496</t>
  </si>
  <si>
    <t>GSK211225ZJK478</t>
  </si>
  <si>
    <t>GSK211226FRS516</t>
  </si>
  <si>
    <t>GSK211226RAB329</t>
  </si>
  <si>
    <t>GSK211226ISQ390</t>
  </si>
  <si>
    <t>GSK211225OIG069</t>
  </si>
  <si>
    <t>GSK211225GHW793</t>
  </si>
  <si>
    <t>GSK211226JSB160</t>
  </si>
  <si>
    <t>GSK211226ELK423</t>
  </si>
  <si>
    <t>GSK211226XCV175</t>
  </si>
  <si>
    <t>GSK211226DMU632</t>
  </si>
  <si>
    <t>GSK211226UZW764</t>
  </si>
  <si>
    <t>GSK211226JCH867</t>
  </si>
  <si>
    <t>GSK211226CKE408</t>
  </si>
  <si>
    <t>GSK211225SUF709</t>
  </si>
  <si>
    <t>GSK211226BDI290</t>
  </si>
  <si>
    <t>GSK211225GIV821</t>
  </si>
  <si>
    <t>GSK211226NVY932</t>
  </si>
  <si>
    <t>GSK211225EGS965</t>
  </si>
  <si>
    <t>DMD/2112/26/UJCO6354</t>
  </si>
  <si>
    <t>GSK211226QXU036</t>
  </si>
  <si>
    <t>GSK211226QHG079</t>
  </si>
  <si>
    <t>DMD/2112/26/OCUN8652</t>
  </si>
  <si>
    <t>GSK211226ENA381</t>
  </si>
  <si>
    <t>GSK211226QIV810</t>
  </si>
  <si>
    <t>GSK211226OJB703</t>
  </si>
  <si>
    <t>GSK211226EAL712</t>
  </si>
  <si>
    <t>GSK211226JHM853</t>
  </si>
  <si>
    <t>GSK211226JHO853</t>
  </si>
  <si>
    <t>GSK211226TZE074</t>
  </si>
  <si>
    <t>GSK211226ZJV746</t>
  </si>
  <si>
    <t>GSK211225OIU530</t>
  </si>
  <si>
    <t>GSK211226ABO076</t>
  </si>
  <si>
    <t>GSK211226QNO015</t>
  </si>
  <si>
    <t>GSK211226AEK710</t>
  </si>
  <si>
    <t>GSK211226LSX624</t>
  </si>
  <si>
    <t>GSK211226RIT739</t>
  </si>
  <si>
    <t>GSK211226NPX163</t>
  </si>
  <si>
    <t>GSK211226BZW704</t>
  </si>
  <si>
    <t>GSK211226CUG015</t>
  </si>
  <si>
    <t>GSK211226PYS361</t>
  </si>
  <si>
    <t>GSK211226SOL376</t>
  </si>
  <si>
    <t>GSK211226CJA832</t>
  </si>
  <si>
    <t>GSK211226ZVY704</t>
  </si>
  <si>
    <t>GSK211225QBH301</t>
  </si>
  <si>
    <t>GSK211225HDX198</t>
  </si>
  <si>
    <t>GSK211226TEN561</t>
  </si>
  <si>
    <t>GSK211226BGN185</t>
  </si>
  <si>
    <t>GSK211226UJM091</t>
  </si>
  <si>
    <t>GSK211225YUA205</t>
  </si>
  <si>
    <t>GSK211226DTE421</t>
  </si>
  <si>
    <t>GSK211225OYS896</t>
  </si>
  <si>
    <t>GSK211226MIY076</t>
  </si>
  <si>
    <t>GSK211226NBO340</t>
  </si>
  <si>
    <t>GSK211226IPQ596</t>
  </si>
  <si>
    <t>GSK211226HXO732</t>
  </si>
  <si>
    <t>GSK211226RIB619</t>
  </si>
  <si>
    <t>GSK211225AWH081</t>
  </si>
  <si>
    <t>GSK211225ZYQ936</t>
  </si>
  <si>
    <t>GSK211226GWM759</t>
  </si>
  <si>
    <t>GSK211226OWM652</t>
  </si>
  <si>
    <t>GSK211225KOX789</t>
  </si>
  <si>
    <t>GSK211226LXJ841</t>
  </si>
  <si>
    <t>GSK211226SFK741</t>
  </si>
  <si>
    <t>GSK211226BVO352</t>
  </si>
  <si>
    <t>GSK211226KAO935</t>
  </si>
  <si>
    <t>GSK211226JBT538</t>
  </si>
  <si>
    <t>GSK211226CFL159</t>
  </si>
  <si>
    <t>DMD/2112/26/TYXW9124</t>
  </si>
  <si>
    <t>GSK211226HCL427</t>
  </si>
  <si>
    <t>GSK211226NTM142</t>
  </si>
  <si>
    <t>DMD/2112/26/QJFG5347</t>
  </si>
  <si>
    <t>GSK211226YBG580</t>
  </si>
  <si>
    <t>GSK211226DTP598</t>
  </si>
  <si>
    <t>GSK211225AMG436</t>
  </si>
  <si>
    <t>GSK211226ULV746</t>
  </si>
  <si>
    <t>GSK211226KWE871</t>
  </si>
  <si>
    <t>GSK211226UFQ176</t>
  </si>
  <si>
    <t>GSK211226URH371</t>
  </si>
  <si>
    <t>GSK211226SBN786</t>
  </si>
  <si>
    <t>GSK211225FLI359</t>
  </si>
  <si>
    <t>GSK211225AHT138</t>
  </si>
  <si>
    <t>GSK211226LSY359</t>
  </si>
  <si>
    <t>GSK211226XWH386</t>
  </si>
  <si>
    <t>GSK211226PZD369</t>
  </si>
  <si>
    <t>GSK211226MIU849</t>
  </si>
  <si>
    <t>GSK211226SDW043</t>
  </si>
  <si>
    <t>GSK211226WYF639</t>
  </si>
  <si>
    <t>GSK211226COL204</t>
  </si>
  <si>
    <t>GSK211226OKJ497</t>
  </si>
  <si>
    <t>GSK211225EAG843</t>
  </si>
  <si>
    <t>GSK211226XZJ048</t>
  </si>
  <si>
    <t>GSK211226RVP946</t>
  </si>
  <si>
    <t>GSK211226HZF107</t>
  </si>
  <si>
    <t>GSK211225MTK416</t>
  </si>
  <si>
    <t>GSK211226VSF209</t>
  </si>
  <si>
    <t>GSK211226FCN180</t>
  </si>
  <si>
    <t>GSK211225PZT048</t>
  </si>
  <si>
    <t>GSK211224ABV058</t>
  </si>
  <si>
    <t>GSK211226LOI721</t>
  </si>
  <si>
    <t>GSK211226MYO120</t>
  </si>
  <si>
    <t>GSK211226PWN702</t>
  </si>
  <si>
    <t>GSK211226ATY507</t>
  </si>
  <si>
    <t>GSK211226WGA425</t>
  </si>
  <si>
    <t>GSK211226RVI634</t>
  </si>
  <si>
    <t>GSK211224QOC018</t>
  </si>
  <si>
    <t>GSK211226VCY746</t>
  </si>
  <si>
    <t>GSK211226GDO872</t>
  </si>
  <si>
    <t>GSK211226VPH830</t>
  </si>
  <si>
    <t>GSK211226DGB683</t>
  </si>
  <si>
    <t>GSK211226IZV810</t>
  </si>
  <si>
    <t>GSK211225MZL609</t>
  </si>
  <si>
    <t>GSK211225OEL097</t>
  </si>
  <si>
    <t>GSK211226DIC163</t>
  </si>
  <si>
    <t>GSK211226UOG290</t>
  </si>
  <si>
    <t>GSK211226FTR540</t>
  </si>
  <si>
    <t>GSK211225ISK431</t>
  </si>
  <si>
    <t>GSK211226RSX056</t>
  </si>
  <si>
    <t>GSK211225IWL837</t>
  </si>
  <si>
    <t>GSK211225RGM706</t>
  </si>
  <si>
    <t>GSK211225HAL139</t>
  </si>
  <si>
    <t>GSK211226UNR574</t>
  </si>
  <si>
    <t>GSK211226ZRV169</t>
  </si>
  <si>
    <t>GSK211223HDX827</t>
  </si>
  <si>
    <t>GSK211223KSA492</t>
  </si>
  <si>
    <t>GSK211223YRE459</t>
  </si>
  <si>
    <t>GSK211226AGJ619</t>
  </si>
  <si>
    <t>GSK211226YDI390</t>
  </si>
  <si>
    <t>GSK211226MKV649</t>
  </si>
  <si>
    <t>GSK211226HTM730</t>
  </si>
  <si>
    <t>GSK211226VTL134</t>
  </si>
  <si>
    <t>GSK211226CAN547</t>
  </si>
  <si>
    <t>GSK211224NKL372</t>
  </si>
  <si>
    <t>GSK211226LGV862</t>
  </si>
  <si>
    <t>GSK211226OXS763</t>
  </si>
  <si>
    <t>GSK211224MHQ302</t>
  </si>
  <si>
    <t>GSK211224USW653</t>
  </si>
  <si>
    <t>GSK211226ZVW817</t>
  </si>
  <si>
    <t>GSK211224CTH825</t>
  </si>
  <si>
    <t>GSK211225OIZ412</t>
  </si>
  <si>
    <t>GSK211224PCX470</t>
  </si>
  <si>
    <t>GSK211224WLD740</t>
  </si>
  <si>
    <t>GSK211226NAG572</t>
  </si>
  <si>
    <t>GSK211226BCZ970</t>
  </si>
  <si>
    <t>GSK211225SIB046</t>
  </si>
  <si>
    <t>GSK211225EFZ138</t>
  </si>
  <si>
    <t>GSK211225WZM867</t>
  </si>
  <si>
    <t>GSK211224OCP960</t>
  </si>
  <si>
    <t>GSK211225RQV590</t>
  </si>
  <si>
    <t>GSK211226TSL475</t>
  </si>
  <si>
    <t>GSK211224YIE210</t>
  </si>
  <si>
    <t>GSK211225LUG184</t>
  </si>
  <si>
    <t>GSK211226WHQ083</t>
  </si>
  <si>
    <t>GSK211226UPB702</t>
  </si>
  <si>
    <t>GSK211225RNQ671</t>
  </si>
  <si>
    <t>GSK211224SJG294</t>
  </si>
  <si>
    <t>GSK211226RBM683</t>
  </si>
  <si>
    <t>GSK211224YJF546</t>
  </si>
  <si>
    <t>GSK211225ADZ267</t>
  </si>
  <si>
    <t>GSK211225QTE786</t>
  </si>
  <si>
    <t>GSK211226CVS307</t>
  </si>
  <si>
    <t>GSK211226JUP031</t>
  </si>
  <si>
    <t>GSK211224SAC567</t>
  </si>
  <si>
    <t>GSK211225GON047</t>
  </si>
  <si>
    <t>GSK211224IAY940</t>
  </si>
  <si>
    <t>GSK211226NEX628</t>
  </si>
  <si>
    <t>GSK211224MFP410</t>
  </si>
  <si>
    <t>GSK211224ZDE405</t>
  </si>
  <si>
    <t>GSK211226NZF397</t>
  </si>
  <si>
    <t>GSK211226JON301</t>
  </si>
  <si>
    <t>GSK211225IPU804</t>
  </si>
  <si>
    <t>GSK211225RIK273</t>
  </si>
  <si>
    <t>GSK211226WJM682</t>
  </si>
  <si>
    <t>GSK211226TOC901</t>
  </si>
  <si>
    <t>GSK211226RFL561</t>
  </si>
  <si>
    <t>GSK211225VJN610</t>
  </si>
  <si>
    <t>GSK211223BHC895</t>
  </si>
  <si>
    <t>GSK211226XYJ139</t>
  </si>
  <si>
    <t>GSK211224BXK452</t>
  </si>
  <si>
    <t>GSK211226SZN059</t>
  </si>
  <si>
    <t>GSK211226IXJ906</t>
  </si>
  <si>
    <t>GSK211226DWG798</t>
  </si>
  <si>
    <t>GSK211225YTH613</t>
  </si>
  <si>
    <t>GSK211224PLD267</t>
  </si>
  <si>
    <t>GSK211225TXD607</t>
  </si>
  <si>
    <t>GSK211224MKV985</t>
  </si>
  <si>
    <t>GSK211224DEP273</t>
  </si>
  <si>
    <t>GSK211225GWU917</t>
  </si>
  <si>
    <t>GSK211225ZTY612</t>
  </si>
  <si>
    <t>GSK211226STE608</t>
  </si>
  <si>
    <t>GSK211224OZP910</t>
  </si>
  <si>
    <t>GSK211226RKO976</t>
  </si>
  <si>
    <t>GSK211225GSJ201</t>
  </si>
  <si>
    <t>GSK211225IRX842</t>
  </si>
  <si>
    <t>GSK211226JKG860</t>
  </si>
  <si>
    <t>GSK211226EAF897</t>
  </si>
  <si>
    <t>GSK211226XBK024</t>
  </si>
  <si>
    <t>GSK211225PGF748</t>
  </si>
  <si>
    <t>GSK211226WTH975</t>
  </si>
  <si>
    <t>GSK211226LVR806</t>
  </si>
  <si>
    <t>GSK211226LIX785</t>
  </si>
  <si>
    <t>GSK211225LDS964</t>
  </si>
  <si>
    <t>GSK211226EUO859</t>
  </si>
  <si>
    <t>GSK211226AFE603</t>
  </si>
  <si>
    <t>GSK211226CZB856</t>
  </si>
  <si>
    <t>GSK211226UJL460</t>
  </si>
  <si>
    <t>GSK211225JFZ354</t>
  </si>
  <si>
    <t>GSK211225JOX257</t>
  </si>
  <si>
    <t>GSK211225YVE587</t>
  </si>
  <si>
    <t>GSK211226YMT526</t>
  </si>
  <si>
    <t>GSK211225YMH526</t>
  </si>
  <si>
    <t>GSK211226PWI756</t>
  </si>
  <si>
    <t>GSK211226IFQ507</t>
  </si>
  <si>
    <t>GSK211225ZIB285</t>
  </si>
  <si>
    <t>GSK211226SJF541</t>
  </si>
  <si>
    <t>GSK211225VBN014</t>
  </si>
  <si>
    <t>GSK211226ONV758</t>
  </si>
  <si>
    <t>GSK211225WLF403</t>
  </si>
  <si>
    <t>GSK211226BYH340</t>
  </si>
  <si>
    <t>GSK211226ILN605</t>
  </si>
  <si>
    <t>GSK211225MKQ043</t>
  </si>
  <si>
    <t>GSK211226QIH384</t>
  </si>
  <si>
    <t>GSK211225AQD895</t>
  </si>
  <si>
    <t>GSK211226DKU248</t>
  </si>
  <si>
    <t>GSK211226XEU602</t>
  </si>
  <si>
    <t>GSK211224SBI798</t>
  </si>
  <si>
    <t>GSK211226KIQ931</t>
  </si>
  <si>
    <t>GSK211225HPF812</t>
  </si>
  <si>
    <t>GSK211226GCH240</t>
  </si>
  <si>
    <t>GSK211226QFK432</t>
  </si>
  <si>
    <t>GSK211226IPH739</t>
  </si>
  <si>
    <t>GSK211226ZXM850</t>
  </si>
  <si>
    <t>GSK211226RGA964</t>
  </si>
  <si>
    <t>GSK211224GUI108</t>
  </si>
  <si>
    <t>GSK211224TMC084</t>
  </si>
  <si>
    <t>GSK211226VCF621</t>
  </si>
  <si>
    <t>GSK211224RWJ394</t>
  </si>
  <si>
    <t>GSK211226SED234</t>
  </si>
  <si>
    <t>GSK211225AGX270</t>
  </si>
  <si>
    <t>GSK211225EIC257</t>
  </si>
  <si>
    <t>DMD/2112/26/PDFS2487</t>
  </si>
  <si>
    <t>GSK211225LOQ730</t>
  </si>
  <si>
    <t>GSK211226FAD980</t>
  </si>
  <si>
    <t>GSK211226YQU258</t>
  </si>
  <si>
    <t>GSK211223IDW731</t>
  </si>
  <si>
    <t>GSK211223FKH159</t>
  </si>
  <si>
    <t>GSK211223SHD904</t>
  </si>
  <si>
    <t>GSK211226NJZ891</t>
  </si>
  <si>
    <t>GSK211226NBP265</t>
  </si>
  <si>
    <t>GSK211226DQC739</t>
  </si>
  <si>
    <t>DMD/2112/26/ZBDO8296</t>
  </si>
  <si>
    <t>GSK211226GPA509</t>
  </si>
  <si>
    <t>GSK211226SLH465</t>
  </si>
  <si>
    <t>GSK211226NBT314</t>
  </si>
  <si>
    <t>GSK211226AGX851</t>
  </si>
  <si>
    <t>GSK211226MQZ394</t>
  </si>
  <si>
    <t>GSK211226DUI795</t>
  </si>
  <si>
    <t>GSK211226OBQ129</t>
  </si>
  <si>
    <t>GSK211226VQG547</t>
  </si>
  <si>
    <t>GSK211226JBX875</t>
  </si>
  <si>
    <t>GSK211226PVD136</t>
  </si>
  <si>
    <t>GSK211226PKE931</t>
  </si>
  <si>
    <t>GSK211226FSW591</t>
  </si>
  <si>
    <t>GSK211226HTV526</t>
  </si>
  <si>
    <t>GSK211226TXH082</t>
  </si>
  <si>
    <t>GSK211226GOT834</t>
  </si>
  <si>
    <t>DMD/2112/27/HNIW4125</t>
  </si>
  <si>
    <t>GSK211226NRJ018</t>
  </si>
  <si>
    <t>GSK211226LGF912</t>
  </si>
  <si>
    <t>GSK211226VLS609</t>
  </si>
  <si>
    <t>GSK211227PLK459</t>
  </si>
  <si>
    <t>GSK211227EDZ420</t>
  </si>
  <si>
    <t>GSK211226ALI865</t>
  </si>
  <si>
    <t>GSK211226NAM617</t>
  </si>
  <si>
    <t>GSK211226PVS817</t>
  </si>
  <si>
    <t>GSK211227RLJ672</t>
  </si>
  <si>
    <t>GSK211227CMT203</t>
  </si>
  <si>
    <t>GSK211227QZE670</t>
  </si>
  <si>
    <t>GSK211227TZL804</t>
  </si>
  <si>
    <t>GSK211227VJP985</t>
  </si>
  <si>
    <t>GSK211227WGL961</t>
  </si>
  <si>
    <t>GSK211227YJB410</t>
  </si>
  <si>
    <t>GSK211227FIU793</t>
  </si>
  <si>
    <t>GSK211227LVT458</t>
  </si>
  <si>
    <t>GSK211227AOE615</t>
  </si>
  <si>
    <t>GSK211227RLA829</t>
  </si>
  <si>
    <t>GSK211227DHV625</t>
  </si>
  <si>
    <t>GSK211227MFC526</t>
  </si>
  <si>
    <t>GSK211226CIB174</t>
  </si>
  <si>
    <t>GSK211227JDZ791</t>
  </si>
  <si>
    <t>GSK211227CSD156</t>
  </si>
  <si>
    <t>GSK211227ROY806</t>
  </si>
  <si>
    <t>GSK211227YER906</t>
  </si>
  <si>
    <t>GSK211226IPW326</t>
  </si>
  <si>
    <t>GSK211227BPC015</t>
  </si>
  <si>
    <t>GSK211227MLE376</t>
  </si>
  <si>
    <t>GSK211227YHU168</t>
  </si>
  <si>
    <t>GSK211226ZHU471</t>
  </si>
  <si>
    <t>GSK211227ANJ429</t>
  </si>
  <si>
    <t>GSK211227EJO190</t>
  </si>
  <si>
    <t>DMD/2112/27/QZSR3679</t>
  </si>
  <si>
    <t>GSK211226AVX485</t>
  </si>
  <si>
    <t>GSK211227GCZ169</t>
  </si>
  <si>
    <t>DMD/2112/27/LHCF5431</t>
  </si>
  <si>
    <t>GSK211226BQD804</t>
  </si>
  <si>
    <t>GSK211226ZXQ295</t>
  </si>
  <si>
    <t>GSK211227VLN047</t>
  </si>
  <si>
    <t>GSK211227TNA341</t>
  </si>
  <si>
    <t>GSK211226SHZ871</t>
  </si>
  <si>
    <t>GSK211226DOU169</t>
  </si>
  <si>
    <t>GSK211227TRX351</t>
  </si>
  <si>
    <t>GSK211227YLC628</t>
  </si>
  <si>
    <t>GSK211227FQT031</t>
  </si>
  <si>
    <t>GSK211226KDZ403</t>
  </si>
  <si>
    <t>GSK211226PVF083</t>
  </si>
  <si>
    <t>GSK211227UPO927</t>
  </si>
  <si>
    <t>GSK211227XSL657</t>
  </si>
  <si>
    <t>GSK211226AXY468</t>
  </si>
  <si>
    <t>GSK211226PMX687</t>
  </si>
  <si>
    <t>GSK211226LYC832</t>
  </si>
  <si>
    <t>GSK211227MKG907</t>
  </si>
  <si>
    <t>GSK211227IJL739</t>
  </si>
  <si>
    <t>GSK211226CWR025</t>
  </si>
  <si>
    <t>GSK211227KYO490</t>
  </si>
  <si>
    <t>GSK211227BTN825</t>
  </si>
  <si>
    <t>GSK211227JEZ107</t>
  </si>
  <si>
    <t>GSK211227DGW594</t>
  </si>
  <si>
    <t>GSK211227YAD293</t>
  </si>
  <si>
    <t>GSK211227TYS913</t>
  </si>
  <si>
    <t>GSK211227FCO809</t>
  </si>
  <si>
    <t>GSK211226GXF827</t>
  </si>
  <si>
    <t xml:space="preserve">DMD/2112/27/HIBY2051 </t>
  </si>
  <si>
    <t>GSK211227FAE824</t>
  </si>
  <si>
    <t>DMD/2112/27/GBJF6089</t>
  </si>
  <si>
    <t>GSK211227LUQ538</t>
  </si>
  <si>
    <t>GSK211227BGR940</t>
  </si>
  <si>
    <t>GSK211226PJO023</t>
  </si>
  <si>
    <t>GSK211227JPT408</t>
  </si>
  <si>
    <t>GSK211227QUL714</t>
  </si>
  <si>
    <t>GSK211227PTC509</t>
  </si>
  <si>
    <t>GSK211227OEK912</t>
  </si>
  <si>
    <t>GSK211227CWT413</t>
  </si>
  <si>
    <t>GSK211227KBU365</t>
  </si>
  <si>
    <t>GSK211227FHT873</t>
  </si>
  <si>
    <t>GSK211227ZCG869</t>
  </si>
  <si>
    <t>GSK211227HGW483</t>
  </si>
  <si>
    <t>GSK211226TFH937</t>
  </si>
  <si>
    <t>GSK211227JVU279</t>
  </si>
  <si>
    <t>GSK211227VSX194</t>
  </si>
  <si>
    <t>GSK211226ZAB170</t>
  </si>
  <si>
    <t>GSK211227BRY645</t>
  </si>
  <si>
    <t>GSK211227TVD456</t>
  </si>
  <si>
    <t>GSK211227ULH082</t>
  </si>
  <si>
    <t>GSK211227SMJ450</t>
  </si>
  <si>
    <t>GSK211227IZM137</t>
  </si>
  <si>
    <t>GSK211227WGO953</t>
  </si>
  <si>
    <t>GSK211227PWV935</t>
  </si>
  <si>
    <t>GSK211227WEG134</t>
  </si>
  <si>
    <t>GSK211227IAQ506</t>
  </si>
  <si>
    <t>GSK211227NOS263</t>
  </si>
  <si>
    <t>GSK211227MZY792</t>
  </si>
  <si>
    <t>GSK211226RNZ235</t>
  </si>
  <si>
    <t>GSK211227VES493</t>
  </si>
  <si>
    <t>GSK211227JHP651</t>
  </si>
  <si>
    <t>GSK211227HCF456</t>
  </si>
  <si>
    <t>GSK211227ISB781</t>
  </si>
  <si>
    <t>GSK211227JGM650</t>
  </si>
  <si>
    <t>GSK211227EFQ048</t>
  </si>
  <si>
    <t>GSK211227WSK054</t>
  </si>
  <si>
    <t>GSK211227ZCR845</t>
  </si>
  <si>
    <t>GSK211227ZBD678</t>
  </si>
  <si>
    <t>GSK211227PAM897</t>
  </si>
  <si>
    <t>GSK211227PTH053</t>
  </si>
  <si>
    <t>GSK211227AXJ806</t>
  </si>
  <si>
    <t>GSK211227TZA305</t>
  </si>
  <si>
    <t>GSK211227PXW962</t>
  </si>
  <si>
    <t>GSK211227RYJ372</t>
  </si>
  <si>
    <t>GSK211227TSI801</t>
  </si>
  <si>
    <t>GSK211226XMH713</t>
  </si>
  <si>
    <t>GSK211226LNE537</t>
  </si>
  <si>
    <t>GSK211227EMB741</t>
  </si>
  <si>
    <t>GSK211227TFW319</t>
  </si>
  <si>
    <t>GSK211227WHJ346</t>
  </si>
  <si>
    <t>GSK211227WLH416</t>
  </si>
  <si>
    <t>GSK211227KPY754</t>
  </si>
  <si>
    <t>GSK211227WCH352</t>
  </si>
  <si>
    <t>GSK211226JMW639</t>
  </si>
  <si>
    <t>GSK211226VLR853</t>
  </si>
  <si>
    <t>GSK211226OGQ238</t>
  </si>
  <si>
    <t>GSK211226GVT045</t>
  </si>
  <si>
    <t>GSK211227UHG850</t>
  </si>
  <si>
    <t>GSK211227APZ136</t>
  </si>
  <si>
    <t>GSK211227WZP915</t>
  </si>
  <si>
    <t>GSK211226NER468</t>
  </si>
  <si>
    <t>GSK211227QIN576</t>
  </si>
  <si>
    <t>GSK211226OKD825</t>
  </si>
  <si>
    <t>GSK211227WKY241</t>
  </si>
  <si>
    <t>GSK211227ASQ217</t>
  </si>
  <si>
    <t>GSK211227TZV471</t>
  </si>
  <si>
    <t>GSK211227VJF913</t>
  </si>
  <si>
    <t>GSK211227CAY521</t>
  </si>
  <si>
    <t>GSK211226QYJ857</t>
  </si>
  <si>
    <t>GSK211227FBW750</t>
  </si>
  <si>
    <t>GSK211227XKQ826</t>
  </si>
  <si>
    <t>GSK211226AIF702</t>
  </si>
  <si>
    <t>GSK211227YAZ920</t>
  </si>
  <si>
    <t>GSK211227ANP586</t>
  </si>
  <si>
    <t>GSK211227JEV801</t>
  </si>
  <si>
    <t>DMD/2112/27/BIUZ5380</t>
  </si>
  <si>
    <t>GSK211226AQW657</t>
  </si>
  <si>
    <t>GSK211227OBC628</t>
  </si>
  <si>
    <t>GSK211227LVN491</t>
  </si>
  <si>
    <t>GSK211227NSM957</t>
  </si>
  <si>
    <t>GSK211227WAU682</t>
  </si>
  <si>
    <t>01/01/2022 FARHAN</t>
  </si>
  <si>
    <t>DMD/2112/28/GJUY7290</t>
  </si>
  <si>
    <t>GSK211228GZR398</t>
  </si>
  <si>
    <t>GSK211228YEW936</t>
  </si>
  <si>
    <t>GSK211228MGX064</t>
  </si>
  <si>
    <t>GSK211228WOA319</t>
  </si>
  <si>
    <t>GSK211228UZR287</t>
  </si>
  <si>
    <t>GSK211228MPU796</t>
  </si>
  <si>
    <t>GSK211227QNS136</t>
  </si>
  <si>
    <t>GSK211228KHZ791</t>
  </si>
  <si>
    <t>GSK211228MJV574</t>
  </si>
  <si>
    <t>GSK211228HZV812</t>
  </si>
  <si>
    <t>GSK211228HFR701</t>
  </si>
  <si>
    <t>GSK211228RLJ963</t>
  </si>
  <si>
    <t>GSK211228WPC467</t>
  </si>
  <si>
    <t>GSK211228JIC765</t>
  </si>
  <si>
    <t>GSK211228AKR398</t>
  </si>
  <si>
    <t>GSK211228AHW527</t>
  </si>
  <si>
    <t>GSK211228PIT410</t>
  </si>
  <si>
    <t>GSK211228QPZ528</t>
  </si>
  <si>
    <t>GSK211228RXJ627</t>
  </si>
  <si>
    <t>GSK211228YSI784</t>
  </si>
  <si>
    <t>GSK211228WKX891</t>
  </si>
  <si>
    <t>GSK211228UFM063</t>
  </si>
  <si>
    <t>GSK211228WGT685</t>
  </si>
  <si>
    <t>GSK211228IBJ208</t>
  </si>
  <si>
    <t>GSK211228CAR695</t>
  </si>
  <si>
    <t>GSK211228OZX361</t>
  </si>
  <si>
    <t>GSK211228JQD123</t>
  </si>
  <si>
    <t>GSK211228JQL978</t>
  </si>
  <si>
    <t>GSK211227TFY157</t>
  </si>
  <si>
    <t>GSK211228MVK086</t>
  </si>
  <si>
    <t>GSK211228GEP670</t>
  </si>
  <si>
    <t>GSK211228ZFI427</t>
  </si>
  <si>
    <t>GSK211228OCM902</t>
  </si>
  <si>
    <t>GSK211228CHY145</t>
  </si>
  <si>
    <t>GSK211228RTK053</t>
  </si>
  <si>
    <t>GSK211228BKZ152</t>
  </si>
  <si>
    <t>GSK211228XFC195</t>
  </si>
  <si>
    <t>GSK211228OZJ687</t>
  </si>
  <si>
    <t>GSK211228ONJ314</t>
  </si>
  <si>
    <t>GSK211228NLO012</t>
  </si>
  <si>
    <t>GSK211228CMY692</t>
  </si>
  <si>
    <t>GSK211228OXY618</t>
  </si>
  <si>
    <t>GSK211228TDZ387</t>
  </si>
  <si>
    <t>GSK211228RIV497</t>
  </si>
  <si>
    <t>GSK211228LSF043</t>
  </si>
  <si>
    <t>GSK211228JLF964</t>
  </si>
  <si>
    <t>GSK211228VGS419</t>
  </si>
  <si>
    <t>GSK211228OQD247</t>
  </si>
  <si>
    <t>GSK211228XDE241</t>
  </si>
  <si>
    <t>GSK211228XVD706</t>
  </si>
  <si>
    <t>GSK211228TIK624</t>
  </si>
  <si>
    <t>GSK211228IAH078</t>
  </si>
  <si>
    <t>GSK211228XQZ491</t>
  </si>
  <si>
    <t>GSK211228FNG540</t>
  </si>
  <si>
    <t>GSK211228XAR789</t>
  </si>
  <si>
    <t>GSK211228CHF523</t>
  </si>
  <si>
    <t>GSK211228YOD930</t>
  </si>
  <si>
    <t>GSK211228IXK964</t>
  </si>
  <si>
    <t>GSK211228NVP493</t>
  </si>
  <si>
    <t>GSK211228NEB480</t>
  </si>
  <si>
    <t>GSK211228QPF763</t>
  </si>
  <si>
    <t>GSK211228PVF398</t>
  </si>
  <si>
    <t>GSK211228EYU570</t>
  </si>
  <si>
    <t>GSK211228RAT240</t>
  </si>
  <si>
    <t>GSK211228EHU653</t>
  </si>
  <si>
    <t>GSK211228UZD185</t>
  </si>
  <si>
    <t>GSK211228IOE538</t>
  </si>
  <si>
    <t>GSK211228XWK350</t>
  </si>
  <si>
    <t>GSK211228GKC301</t>
  </si>
  <si>
    <t>GSK211228ADT364</t>
  </si>
  <si>
    <t>GSK211228JGL725</t>
  </si>
  <si>
    <t>GSK211227NWZ372</t>
  </si>
  <si>
    <t>GSK211228PXU642</t>
  </si>
  <si>
    <t>GSK211228YKN786</t>
  </si>
  <si>
    <t>GSK211228DIM297</t>
  </si>
  <si>
    <t>GSK211228ASW746</t>
  </si>
  <si>
    <t>GSK211228FVC570</t>
  </si>
  <si>
    <t>GSK211227HUW563</t>
  </si>
  <si>
    <t>GSK211228DMI610</t>
  </si>
  <si>
    <t>GSK211228RAF426</t>
  </si>
  <si>
    <t>GSK211228LKO265</t>
  </si>
  <si>
    <t>GSK211227MFG523</t>
  </si>
  <si>
    <t>GSK211228TXU546</t>
  </si>
  <si>
    <t>GSK211228AWK810</t>
  </si>
  <si>
    <t>GSK211228LXZ594</t>
  </si>
  <si>
    <t>GSK211228OKC810</t>
  </si>
  <si>
    <t>DMD/2112/28/ORZU8964</t>
  </si>
  <si>
    <t>GSK211228DTW910</t>
  </si>
  <si>
    <t>GSK211228PBY509</t>
  </si>
  <si>
    <t>DMD/2112/28/MJEV0271</t>
  </si>
  <si>
    <t>GSK211228PEF852</t>
  </si>
  <si>
    <t>GSK211228XVO081</t>
  </si>
  <si>
    <t>GSK211228AEH491</t>
  </si>
  <si>
    <t>GSK211228LDY574</t>
  </si>
  <si>
    <t>GSK211227FDZ185</t>
  </si>
  <si>
    <t>GSK211228YZN134</t>
  </si>
  <si>
    <t>GSK211228HBN901</t>
  </si>
  <si>
    <t>GSK211228RYC563</t>
  </si>
  <si>
    <t>GSK211228TSL326</t>
  </si>
  <si>
    <t>GSK211228WNP976</t>
  </si>
  <si>
    <t>GSK211228KGU124</t>
  </si>
  <si>
    <t>GSK211227AQX732</t>
  </si>
  <si>
    <t>GSK211228PIA039</t>
  </si>
  <si>
    <t>GSK211228UHB816</t>
  </si>
  <si>
    <t>GSK211228FLH047</t>
  </si>
  <si>
    <t>GSK211228IHW097</t>
  </si>
  <si>
    <t>GSK211228QFH490</t>
  </si>
  <si>
    <t>GSK211228YTU601</t>
  </si>
  <si>
    <t>GSK211228FDC965</t>
  </si>
  <si>
    <t>GSK211228FCS659</t>
  </si>
  <si>
    <t>GSK211228QRA467</t>
  </si>
  <si>
    <t>GSK211228DYM586</t>
  </si>
  <si>
    <t>GSK211228KZR359</t>
  </si>
  <si>
    <t>GSK211228LJG635</t>
  </si>
  <si>
    <t>GSK211228ZCL789</t>
  </si>
  <si>
    <t>GSK211228IMH975</t>
  </si>
  <si>
    <t>GSK211228HKP806</t>
  </si>
  <si>
    <t>GSK211228TLD697</t>
  </si>
  <si>
    <t>GSK211228SOG542</t>
  </si>
  <si>
    <t>GSK211228JPY963</t>
  </si>
  <si>
    <t>GSK211228GYN805</t>
  </si>
  <si>
    <t>GSK211228BSP627</t>
  </si>
  <si>
    <t>GSK211228XIY352</t>
  </si>
  <si>
    <t>GSK211228MXN416</t>
  </si>
  <si>
    <t>GSK211228HQB639</t>
  </si>
  <si>
    <t>GSK211228JSK356</t>
  </si>
  <si>
    <t>GSK211228NYW530</t>
  </si>
  <si>
    <t>GSK211228HNR690</t>
  </si>
  <si>
    <t>GSK211228TUN157</t>
  </si>
  <si>
    <t>GSK211227GRJ324</t>
  </si>
  <si>
    <t>GSK211228MHB012</t>
  </si>
  <si>
    <t>GSK211228QMJ057</t>
  </si>
  <si>
    <t>GSK211228YIN135</t>
  </si>
  <si>
    <t>GSK211228RBO164</t>
  </si>
  <si>
    <t>GSK211228CEF062</t>
  </si>
  <si>
    <t>GSK211228KBI638</t>
  </si>
  <si>
    <t>GSK211228DHX841</t>
  </si>
  <si>
    <t>GSK211228OBM587</t>
  </si>
  <si>
    <t>GSK211228LAW429</t>
  </si>
  <si>
    <t>GSK211228IXP594</t>
  </si>
  <si>
    <t>GSK211228ZUP850</t>
  </si>
  <si>
    <t>GSK211228FOU853</t>
  </si>
  <si>
    <t>GSK211228DMO410</t>
  </si>
  <si>
    <t>GSK211228WTH267</t>
  </si>
  <si>
    <t>GSK211228XQA517</t>
  </si>
  <si>
    <t>GSK211228BNV639</t>
  </si>
  <si>
    <t>DMD/2112/28/WNDI3162</t>
  </si>
  <si>
    <t>GSK211228XTZ489</t>
  </si>
  <si>
    <t>GSK211228UOZ871</t>
  </si>
  <si>
    <t>DMD/2112/28/ZIKT5243</t>
  </si>
  <si>
    <t>GSK211228DNO657</t>
  </si>
  <si>
    <t>GSK211228WIJ971</t>
  </si>
  <si>
    <t>GSK211228EWH716</t>
  </si>
  <si>
    <t>GSK211224RVN486</t>
  </si>
  <si>
    <t>GSK211228PCA512</t>
  </si>
  <si>
    <t>GSK211228PMV082</t>
  </si>
  <si>
    <t>GSK211228ZVF854</t>
  </si>
  <si>
    <t>GSK211228PQY263</t>
  </si>
  <si>
    <t>GSK211228VOJ165</t>
  </si>
  <si>
    <t>GSK211228QUM842</t>
  </si>
  <si>
    <t>GSK211228ZJR475</t>
  </si>
  <si>
    <t>GSK211228KAH164</t>
  </si>
  <si>
    <t>GSK211226CYV540</t>
  </si>
  <si>
    <t>GSK211228WCL253</t>
  </si>
  <si>
    <t>GSK211226ZMY516</t>
  </si>
  <si>
    <t>GSK211228WMP729</t>
  </si>
  <si>
    <t>GSK211228ZPH745</t>
  </si>
  <si>
    <t>GSK211228RGN438</t>
  </si>
  <si>
    <t>GSK211228GJW840</t>
  </si>
  <si>
    <t>GSK211228NBD305</t>
  </si>
  <si>
    <t>GSK211228FWA916</t>
  </si>
  <si>
    <t>GSK211228TRM804</t>
  </si>
  <si>
    <t>GSK211228GAL495</t>
  </si>
  <si>
    <t>GSK211228UJZ475</t>
  </si>
  <si>
    <t>GSK211228QZW609</t>
  </si>
  <si>
    <t>GSK211228ISH248</t>
  </si>
  <si>
    <t>GSK211228SYC847</t>
  </si>
  <si>
    <t>GSK211228NDO249</t>
  </si>
  <si>
    <t>GSK211228DSR086</t>
  </si>
  <si>
    <t>GSK211228ZBD357</t>
  </si>
  <si>
    <t>GSK211228RPZ416</t>
  </si>
  <si>
    <t>GSK211228EBW270</t>
  </si>
  <si>
    <t>GSK211228WAY736</t>
  </si>
  <si>
    <t>GSK211228TZI642</t>
  </si>
  <si>
    <t>GSK211228WVT875</t>
  </si>
  <si>
    <t>GSK211228TCZ392</t>
  </si>
  <si>
    <t>GSK211228DNI814</t>
  </si>
  <si>
    <t>GSK211228CVJ857</t>
  </si>
  <si>
    <t>GSK211228RDG497</t>
  </si>
  <si>
    <t>GSK211228QYW351</t>
  </si>
  <si>
    <t>GSK211228JRF937</t>
  </si>
  <si>
    <t>GSK211228QKM482</t>
  </si>
  <si>
    <t>GSK211228OYT642</t>
  </si>
  <si>
    <t>GSK211228IEN394</t>
  </si>
  <si>
    <t>GSK211228QNM672</t>
  </si>
  <si>
    <t>GSK211228GWH960</t>
  </si>
  <si>
    <t>GSK211228KDA219</t>
  </si>
  <si>
    <t>GSK211228KTC803</t>
  </si>
  <si>
    <t>GSK211228TLO251</t>
  </si>
  <si>
    <t>GSK211228GFA865</t>
  </si>
  <si>
    <t>GSK211228HJP061</t>
  </si>
  <si>
    <t>GSK211228RZX473</t>
  </si>
  <si>
    <t>GSK211228TDX345</t>
  </si>
  <si>
    <t>GSK211228HUX915</t>
  </si>
  <si>
    <t>GSK211228IQM739</t>
  </si>
  <si>
    <t>GSK211228NVL809</t>
  </si>
  <si>
    <t>GSK211228AHG718</t>
  </si>
  <si>
    <t>GSK211228ZNO638</t>
  </si>
  <si>
    <t>GSK211228ZIX258</t>
  </si>
  <si>
    <t>GSK211228HQS925</t>
  </si>
  <si>
    <t>GSK211228YDZ597</t>
  </si>
  <si>
    <t>GSK211228NDL408</t>
  </si>
  <si>
    <t>GSK211228VDW982</t>
  </si>
  <si>
    <t>GSK211228YLK563</t>
  </si>
  <si>
    <t>GSK211228ICU748</t>
  </si>
  <si>
    <t>GSK211228VJF723</t>
  </si>
  <si>
    <t>GSK211228XYL816</t>
  </si>
  <si>
    <t>GSK211228DSN469</t>
  </si>
  <si>
    <t>GSK211228QCY685</t>
  </si>
  <si>
    <t>GSK211228KFB063</t>
  </si>
  <si>
    <t>GSK211228REQ763</t>
  </si>
  <si>
    <t>GSK211228VUW402</t>
  </si>
  <si>
    <t>GSK211228OTI143</t>
  </si>
  <si>
    <t>GSK211228OZY395</t>
  </si>
  <si>
    <t>GSK211228XNR816</t>
  </si>
  <si>
    <t>GSK211228HLQ748</t>
  </si>
  <si>
    <t>GSK211228SQZ867</t>
  </si>
  <si>
    <t>GSK211228ROA875</t>
  </si>
  <si>
    <t>GSK211228TNK728</t>
  </si>
  <si>
    <t>GSK211228PTK365</t>
  </si>
  <si>
    <t>GSK211228KZX634</t>
  </si>
  <si>
    <t>GSK211228KXW635</t>
  </si>
  <si>
    <t>GSK211228FVJ541</t>
  </si>
  <si>
    <t>GSK211228HDT673</t>
  </si>
  <si>
    <t>GSK211228ETW835</t>
  </si>
  <si>
    <t>GSK211228RCX279</t>
  </si>
  <si>
    <t>GSK211228YPI073</t>
  </si>
  <si>
    <t>GSK211228ZXE513</t>
  </si>
  <si>
    <t>GSK211228QGS873</t>
  </si>
  <si>
    <t>GSK211228VPJ695</t>
  </si>
  <si>
    <t>GSK211228USI910</t>
  </si>
  <si>
    <t>GSK211228RMO834</t>
  </si>
  <si>
    <t>GSK211227FWR370</t>
  </si>
  <si>
    <t>GSK211228LCF591</t>
  </si>
  <si>
    <t>GSK211228LWS324</t>
  </si>
  <si>
    <t>GSK211228RKI342</t>
  </si>
  <si>
    <t>GSK211228PEF087</t>
  </si>
  <si>
    <t>GSK211228OQL172</t>
  </si>
  <si>
    <t>GSK211228SZV893</t>
  </si>
  <si>
    <t>GSK211228UJX659</t>
  </si>
  <si>
    <t>GSK211227GAR460</t>
  </si>
  <si>
    <t>GSK211228YKI596</t>
  </si>
  <si>
    <t>GSK211228AMY178</t>
  </si>
  <si>
    <t>GSK211228NVM257</t>
  </si>
  <si>
    <t>GSK211228ONL703</t>
  </si>
  <si>
    <t>GSK211228QBR219</t>
  </si>
  <si>
    <t>GSK211227EQH708</t>
  </si>
  <si>
    <t>GSK211228QJP031</t>
  </si>
  <si>
    <t>GSK211228DAU638</t>
  </si>
  <si>
    <t>GSK211228SAW890</t>
  </si>
  <si>
    <t>GSK211228XAI921</t>
  </si>
  <si>
    <t>GSK211228ZER062</t>
  </si>
  <si>
    <t>GSK211228XLU358</t>
  </si>
  <si>
    <t>GSK211228FAB501</t>
  </si>
  <si>
    <t>GSK211228CDN892</t>
  </si>
  <si>
    <t>GSK211228ZIV543</t>
  </si>
  <si>
    <t>GSK211228HPL750</t>
  </si>
  <si>
    <t>GSK211228TOG851</t>
  </si>
  <si>
    <t>GSK211228EJN560</t>
  </si>
  <si>
    <t>GSK211228NTW863</t>
  </si>
  <si>
    <t>GSK211228FZX790</t>
  </si>
  <si>
    <t>GSK211228VSA024</t>
  </si>
  <si>
    <t>GSK211228FYP746</t>
  </si>
  <si>
    <t>GSK211228LGT821</t>
  </si>
  <si>
    <t>GSK211228LYQ584</t>
  </si>
  <si>
    <t>GSK211228VJC305</t>
  </si>
  <si>
    <t>GSK211228WKC856</t>
  </si>
  <si>
    <t>GSK211228TIV375</t>
  </si>
  <si>
    <t>GSK211228PTA315</t>
  </si>
  <si>
    <t>GSK211228IYK234</t>
  </si>
  <si>
    <t>GSK211228HZG536</t>
  </si>
  <si>
    <t>GSK211228CAY380</t>
  </si>
  <si>
    <t>GSK211228OYG347</t>
  </si>
  <si>
    <t>GSK211228MIN285</t>
  </si>
  <si>
    <t>GSK211228FAS493</t>
  </si>
  <si>
    <t>GSK211228HXF165</t>
  </si>
  <si>
    <t>GSK211228PNY612</t>
  </si>
  <si>
    <t>GSK211228OBG275</t>
  </si>
  <si>
    <t>GSK211228CWO725</t>
  </si>
  <si>
    <t>GSK211228LGM120</t>
  </si>
  <si>
    <t>GSK211228TFK391</t>
  </si>
  <si>
    <t>GSK211228QFR105</t>
  </si>
  <si>
    <t>GSK211228BIX156</t>
  </si>
  <si>
    <t>GSK211228QOR469</t>
  </si>
  <si>
    <t>GSK211225NRU310</t>
  </si>
  <si>
    <t>GSK211228ZUE723</t>
  </si>
  <si>
    <t>GSK211228KPW312</t>
  </si>
  <si>
    <t>DMD/2112/28/RFAX0945</t>
  </si>
  <si>
    <t>GSK211228GPN216</t>
  </si>
  <si>
    <t>GSK211228HKT580</t>
  </si>
  <si>
    <t>GSK211226RNV456</t>
  </si>
  <si>
    <t>GSK211228NFO206</t>
  </si>
  <si>
    <t>GSK211228XMT523</t>
  </si>
  <si>
    <t>GSK211225DIE109</t>
  </si>
  <si>
    <t>GSK211226MXA435</t>
  </si>
  <si>
    <t>GSK211226KEU962</t>
  </si>
  <si>
    <t>GSK211228VWF381</t>
  </si>
  <si>
    <t>GSK211226JWR258</t>
  </si>
  <si>
    <t>GSK211228NWV380</t>
  </si>
  <si>
    <t>GSK211226DPB071</t>
  </si>
  <si>
    <t>GSK211226ERZ203</t>
  </si>
  <si>
    <t>DMD/2112/28/KWCJ6309</t>
  </si>
  <si>
    <t>GSK211226KRV894</t>
  </si>
  <si>
    <t>GSK211228ZUB852</t>
  </si>
  <si>
    <t>GSK211226JWV608</t>
  </si>
  <si>
    <t>GSK211225MBN581</t>
  </si>
  <si>
    <t>GSK211228HZV710</t>
  </si>
  <si>
    <t>GSK211226TWG729</t>
  </si>
  <si>
    <t>GSK211228XWC205</t>
  </si>
  <si>
    <t>GSK211228ATE351</t>
  </si>
  <si>
    <t>GSK211228EYS508</t>
  </si>
  <si>
    <t>GSK211228LWF459</t>
  </si>
  <si>
    <t>GSK211225LHA685</t>
  </si>
  <si>
    <t>GSK211228EQS196</t>
  </si>
  <si>
    <t>GSK211228IQH487</t>
  </si>
  <si>
    <t>GSK211228ANO954</t>
  </si>
  <si>
    <t>GSK211226AUX978</t>
  </si>
  <si>
    <t>GSK211226LOG562</t>
  </si>
  <si>
    <t>GSK211228VDO782</t>
  </si>
  <si>
    <t>GSK211228WAY873</t>
  </si>
  <si>
    <t>GSK211225EMY052</t>
  </si>
  <si>
    <t>GSK211228CLT987</t>
  </si>
  <si>
    <t>GSK211228EBX619</t>
  </si>
  <si>
    <t>GSK211226DUB583</t>
  </si>
  <si>
    <t>GSK211228PGB829</t>
  </si>
  <si>
    <t>GSK211228UXE481</t>
  </si>
  <si>
    <t>GSK211226SLC384</t>
  </si>
  <si>
    <t>GSK211226XJI519</t>
  </si>
  <si>
    <t>GSK211228YTG035</t>
  </si>
  <si>
    <t>GSK211226XQO961</t>
  </si>
  <si>
    <t>GSK211228NXM617</t>
  </si>
  <si>
    <t>GSK211228HIF103</t>
  </si>
  <si>
    <t>GSK211228BXC407</t>
  </si>
  <si>
    <t>GSK211228KRU981</t>
  </si>
  <si>
    <t>GSK211226CJS297</t>
  </si>
  <si>
    <t>GSK211228EZN324</t>
  </si>
  <si>
    <t>GSK211228XYN217</t>
  </si>
  <si>
    <t>GSK211228ONF178</t>
  </si>
  <si>
    <t>GSK211227QBE714</t>
  </si>
  <si>
    <t>GSK211228JHF186</t>
  </si>
  <si>
    <t>GSK211225PLF724</t>
  </si>
  <si>
    <t>GSK211228QEA271</t>
  </si>
  <si>
    <t>GSK211228HEB347</t>
  </si>
  <si>
    <t>GSK211228HUV345</t>
  </si>
  <si>
    <t>GSK211227YEL619</t>
  </si>
  <si>
    <t>GSK211225BKF971</t>
  </si>
  <si>
    <t>GSK211228SIC765</t>
  </si>
  <si>
    <t>GSK211228FLG872</t>
  </si>
  <si>
    <t>GSK211228FCE794</t>
  </si>
  <si>
    <t>GSK211228YXV473</t>
  </si>
  <si>
    <t>GSK211228WQT514</t>
  </si>
  <si>
    <t>GSK211228VDG509</t>
  </si>
  <si>
    <t>GSK211228GLU692</t>
  </si>
  <si>
    <t>GSK211225INS593</t>
  </si>
  <si>
    <t>GSK211227AFM570</t>
  </si>
  <si>
    <t>GSK211228ZMH467</t>
  </si>
  <si>
    <t>GSK211228MUP079</t>
  </si>
  <si>
    <t>GSK211228PQJ684</t>
  </si>
  <si>
    <t>GSK211225XWJ317</t>
  </si>
  <si>
    <t>GSK211225RAE157</t>
  </si>
  <si>
    <t>GSK211225AFE629</t>
  </si>
  <si>
    <t>GSK211225YTZ106</t>
  </si>
  <si>
    <t>GSK211228LQH469</t>
  </si>
  <si>
    <t>GSK211228PZC015</t>
  </si>
  <si>
    <t>GSK211228EGQ859</t>
  </si>
  <si>
    <t>GSK211228OJM157</t>
  </si>
  <si>
    <t>GSK211228OSV591</t>
  </si>
  <si>
    <t>GSK211226QCH592</t>
  </si>
  <si>
    <t>GSK211228LCP749</t>
  </si>
  <si>
    <t>GSK211228CKY017</t>
  </si>
  <si>
    <t>GSK211228DNC806</t>
  </si>
  <si>
    <t>GSK211228EJO180</t>
  </si>
  <si>
    <t>GSK211228QAI709</t>
  </si>
  <si>
    <t>GSK211226DYF213</t>
  </si>
  <si>
    <t>GSK211228OVI785</t>
  </si>
  <si>
    <t>GSK211226RWF689</t>
  </si>
  <si>
    <t>GSK211228ZIM192</t>
  </si>
  <si>
    <t>GSK211225GSF397</t>
  </si>
  <si>
    <t>GSK211228MON342</t>
  </si>
  <si>
    <t>GSK211226EAB082</t>
  </si>
  <si>
    <t>GSK211228QZB456</t>
  </si>
  <si>
    <t>GSK211228MLK097</t>
  </si>
  <si>
    <t>GSK211228XMZ376</t>
  </si>
  <si>
    <t>GSK211228BVQ529</t>
  </si>
  <si>
    <t>GSK211228UEO894</t>
  </si>
  <si>
    <t>GSK211228OIL470</t>
  </si>
  <si>
    <t>GSK211224WGY504</t>
  </si>
  <si>
    <t>GSK211227TXM639</t>
  </si>
  <si>
    <t>GSK211228MDN780</t>
  </si>
  <si>
    <t>GSK211228RGZ150</t>
  </si>
  <si>
    <t>GSK211225HFR530</t>
  </si>
  <si>
    <t>GSK211226QES921</t>
  </si>
  <si>
    <t>GSK211225POF582</t>
  </si>
  <si>
    <t>GSK211228ELM205</t>
  </si>
  <si>
    <t>GSK211228ZBO740</t>
  </si>
  <si>
    <t>GSK211225MIV840</t>
  </si>
  <si>
    <t>GSK211228HSP723</t>
  </si>
  <si>
    <t>GSK211228XEU802</t>
  </si>
  <si>
    <t>GSK211225UMK672</t>
  </si>
  <si>
    <t>GSK211225DLZ869</t>
  </si>
  <si>
    <t>GSK211228STF798</t>
  </si>
  <si>
    <t>GSK211228WZM146</t>
  </si>
  <si>
    <t>GSK211226SJL089</t>
  </si>
  <si>
    <t>GSK211228SKX045</t>
  </si>
  <si>
    <t>GSK211228KVW054</t>
  </si>
  <si>
    <t>GSK211228KUL825</t>
  </si>
  <si>
    <t>GSK211228ACV759</t>
  </si>
  <si>
    <t>GSK211228KZW902</t>
  </si>
  <si>
    <t>GSK211228MBR298</t>
  </si>
  <si>
    <t>GSK211228XHB192</t>
  </si>
  <si>
    <t>GSK211228XBK321</t>
  </si>
  <si>
    <t>GSK211228DCP623</t>
  </si>
  <si>
    <t>GSK211228WSE596</t>
  </si>
  <si>
    <t>GSK211228TLC945</t>
  </si>
  <si>
    <t>GSK211228RIX850</t>
  </si>
  <si>
    <t>GSK211228DCT813</t>
  </si>
  <si>
    <t>GSK211228MYK406</t>
  </si>
  <si>
    <t>GSK211228LXS930</t>
  </si>
  <si>
    <t>GSK211228UON490</t>
  </si>
  <si>
    <t>GSK211228YIX508</t>
  </si>
  <si>
    <t>GSK211228PJW796</t>
  </si>
  <si>
    <t>GSK211226TKV408</t>
  </si>
  <si>
    <t>GSK211228PVD386</t>
  </si>
  <si>
    <t>GSK211226THQ321</t>
  </si>
  <si>
    <t>GSK211228DOI572</t>
  </si>
  <si>
    <t>GSK211228VTP091</t>
  </si>
  <si>
    <t>GSK211228MWR980</t>
  </si>
  <si>
    <t>GSK211228ZEA601</t>
  </si>
  <si>
    <t>GSK211226OCN780</t>
  </si>
  <si>
    <t>GSK211225ILR619</t>
  </si>
  <si>
    <t>GSK211228QLI368</t>
  </si>
  <si>
    <t>GSK211228BGM365</t>
  </si>
  <si>
    <t>GSK211226FXP469</t>
  </si>
  <si>
    <t>GSK211228AKO815</t>
  </si>
  <si>
    <t>GSK211226OCE605</t>
  </si>
  <si>
    <t>GSK211228LZT547</t>
  </si>
  <si>
    <t>GSK211228OQI514</t>
  </si>
  <si>
    <t>GSK211228FEB459</t>
  </si>
  <si>
    <t>GSK211228VPY963</t>
  </si>
  <si>
    <t>GSK211228LYE825</t>
  </si>
  <si>
    <t>GSK211228SCR834</t>
  </si>
  <si>
    <t>GSK211226DVP427</t>
  </si>
  <si>
    <t>GSK211225GPK542</t>
  </si>
  <si>
    <t>GSK211228YQP194</t>
  </si>
  <si>
    <t>GSK211228CSF590</t>
  </si>
  <si>
    <t>GSK211228TXZ769</t>
  </si>
  <si>
    <t>GSK211226ONG697</t>
  </si>
  <si>
    <t>GSK211228JGP789</t>
  </si>
  <si>
    <t>GSK211226RNK390</t>
  </si>
  <si>
    <t>GSK211228ONY956</t>
  </si>
  <si>
    <t>GSK211228CGW083</t>
  </si>
  <si>
    <t>GSK211225KNW390</t>
  </si>
  <si>
    <t>GSK211228XTH410</t>
  </si>
  <si>
    <t>GSK211228CKJ268</t>
  </si>
  <si>
    <t>GSK211228DXE859</t>
  </si>
  <si>
    <t>GSK211226EHI649</t>
  </si>
  <si>
    <t>GSK211228PVE658</t>
  </si>
  <si>
    <t>GSK211228HNQ934</t>
  </si>
  <si>
    <t>GSK211228DQE063</t>
  </si>
  <si>
    <t>GSK211228DHW209</t>
  </si>
  <si>
    <t>GSK211228SEZ150</t>
  </si>
  <si>
    <t>GSK211228JHS640</t>
  </si>
  <si>
    <t>GSK211226NQG193</t>
  </si>
  <si>
    <t>GSK211228GLA950</t>
  </si>
  <si>
    <t>GSK211227HCZ126</t>
  </si>
  <si>
    <t>GSK211228QAS581</t>
  </si>
  <si>
    <t>GSK211225TGS283</t>
  </si>
  <si>
    <t>GSK211225EKU395</t>
  </si>
  <si>
    <t>GSK211226RHG136</t>
  </si>
  <si>
    <t>GSK211226JBO574</t>
  </si>
  <si>
    <t>GSK211228YHG598</t>
  </si>
  <si>
    <t>GSK211228ULC870</t>
  </si>
  <si>
    <t>GSK211228SDO456</t>
  </si>
  <si>
    <t>GSK211228VLO407</t>
  </si>
  <si>
    <t>GSK211227VBA317</t>
  </si>
  <si>
    <t>GSK211228EUJ037</t>
  </si>
  <si>
    <t>GSK211228FSA493</t>
  </si>
  <si>
    <t>GSK211228BHU561</t>
  </si>
  <si>
    <t>GSK211228FHV364</t>
  </si>
  <si>
    <t>GSK211228RTW041</t>
  </si>
  <si>
    <t>DMD/2112/28/MPJF5376</t>
  </si>
  <si>
    <t>GSK211228BPR317</t>
  </si>
  <si>
    <t>DMD/2112/29/FKVG4265</t>
  </si>
  <si>
    <t>GSK211229MRU805</t>
  </si>
  <si>
    <t>GSK211229UQT273</t>
  </si>
  <si>
    <t>GSK211229RCE794</t>
  </si>
  <si>
    <t>GSK211229CGN918</t>
  </si>
  <si>
    <t>GSK211229ZAX814</t>
  </si>
  <si>
    <t>GSK211229VIP152</t>
  </si>
  <si>
    <t>GSK211229RCU651</t>
  </si>
  <si>
    <t>GSK211229QIB809</t>
  </si>
  <si>
    <t>GSK211229CXW536</t>
  </si>
  <si>
    <t>GSK211229VBN517</t>
  </si>
  <si>
    <t>GSK211229WPZ067</t>
  </si>
  <si>
    <t>GSK211229HMQ463</t>
  </si>
  <si>
    <t>GSK211229MZF480</t>
  </si>
  <si>
    <t>GSK211229GUC032</t>
  </si>
  <si>
    <t>GSK211229TOV708</t>
  </si>
  <si>
    <t>GSK211229RSD426</t>
  </si>
  <si>
    <t>GSK211229IXM964</t>
  </si>
  <si>
    <t>GSK211229CIK935</t>
  </si>
  <si>
    <t>GSK211229XMY931</t>
  </si>
  <si>
    <t>GSK211229MWG069</t>
  </si>
  <si>
    <t>GSK211229OPB046</t>
  </si>
  <si>
    <t>GSK211229WZY328</t>
  </si>
  <si>
    <t>GSK211229TLW641</t>
  </si>
  <si>
    <t>GSK211229VJE769</t>
  </si>
  <si>
    <t>GSK211229PFK876</t>
  </si>
  <si>
    <t>GSK211229JVU721</t>
  </si>
  <si>
    <t>GSK211229KUE780</t>
  </si>
  <si>
    <t>GSK211229FWN836</t>
  </si>
  <si>
    <t>GSK211229LAU294</t>
  </si>
  <si>
    <t>GSK211229YVJ203</t>
  </si>
  <si>
    <t>GSK211229SBV309</t>
  </si>
  <si>
    <t>GSK211229LSN703</t>
  </si>
  <si>
    <t>GSK211229TMW956</t>
  </si>
  <si>
    <t>GSK211229QWS278</t>
  </si>
  <si>
    <t>GSK211229ZHY063</t>
  </si>
  <si>
    <t>GSK211229QOH432</t>
  </si>
  <si>
    <t>GSK211229BSX734</t>
  </si>
  <si>
    <t>GSK211229RXU264</t>
  </si>
  <si>
    <t>DMD/2112/29/AJTC6452</t>
  </si>
  <si>
    <t>GSK211229RSE501</t>
  </si>
  <si>
    <t>GSK211229FON980</t>
  </si>
  <si>
    <t>GSK211229YHU254</t>
  </si>
  <si>
    <t>GSK211229VZS914</t>
  </si>
  <si>
    <t>GSK211228SLE469</t>
  </si>
  <si>
    <t>GSK211228XYZ260</t>
  </si>
  <si>
    <t>GSK211229AIB691</t>
  </si>
  <si>
    <t>GSK211229QJH160</t>
  </si>
  <si>
    <t>GSK211229IKL107</t>
  </si>
  <si>
    <t>GSK211229GMW174</t>
  </si>
  <si>
    <t>GSK211229HFX394</t>
  </si>
  <si>
    <t>GSK211229WYC697</t>
  </si>
  <si>
    <t>GSK211229VOQ574</t>
  </si>
  <si>
    <t>GSK211229JUL671</t>
  </si>
  <si>
    <t>GSK211229LRJ370</t>
  </si>
  <si>
    <t>GSK211229TRQ241</t>
  </si>
  <si>
    <t>GSK211229LFQ234</t>
  </si>
  <si>
    <t>GSK211229ELG689</t>
  </si>
  <si>
    <t>GSK211228LZS319</t>
  </si>
  <si>
    <t>GSK211229MEY759</t>
  </si>
  <si>
    <t>GSK211229HCR856</t>
  </si>
  <si>
    <t>GSK211229DIY689</t>
  </si>
  <si>
    <t>GSK211229XVE768</t>
  </si>
  <si>
    <t>GSK211229CIW025</t>
  </si>
  <si>
    <t>GSK211229QZH452</t>
  </si>
  <si>
    <t>GSK211229KVB968</t>
  </si>
  <si>
    <t>GSK211228EPJ167</t>
  </si>
  <si>
    <t>GSK211229YRW964</t>
  </si>
  <si>
    <t>GSK211229CVL605</t>
  </si>
  <si>
    <t>GSK211229QGL725</t>
  </si>
  <si>
    <t>GSK211229XMP519</t>
  </si>
  <si>
    <t>GSK211228WSA680</t>
  </si>
  <si>
    <t>GSK211229YJW872</t>
  </si>
  <si>
    <t>GSK211229BYA163</t>
  </si>
  <si>
    <t>GSK211229LQD520</t>
  </si>
  <si>
    <t>GSK211229YDI862</t>
  </si>
  <si>
    <t>DMD/2112/29/UVOM5074</t>
  </si>
  <si>
    <t>GSK211229YXS328</t>
  </si>
  <si>
    <t>GSK211229TVW239</t>
  </si>
  <si>
    <t>GSK211229MIR801</t>
  </si>
  <si>
    <t xml:space="preserve">DMD/2112/29/EYTX0318 </t>
  </si>
  <si>
    <t>GSK211229CQU186</t>
  </si>
  <si>
    <t>GSK211229FAY089</t>
  </si>
  <si>
    <t>GSK211229VEB673</t>
  </si>
  <si>
    <t>GSK211229AJE579</t>
  </si>
  <si>
    <t>GSK211229BZY423</t>
  </si>
  <si>
    <t>GSK211229ODT351</t>
  </si>
  <si>
    <t>GSK211229QGH485</t>
  </si>
  <si>
    <t>GSK211229CYZ956</t>
  </si>
  <si>
    <t>GSK211229MXB673</t>
  </si>
  <si>
    <t>GSK211229HKZ401</t>
  </si>
  <si>
    <t>GSK211229GIS274</t>
  </si>
  <si>
    <t>GSK211229YGX123</t>
  </si>
  <si>
    <t>GSK211229QFS652</t>
  </si>
  <si>
    <t>GSK211229FVH541</t>
  </si>
  <si>
    <t>GSK211229RKN340</t>
  </si>
  <si>
    <t>GSK211229TLG824</t>
  </si>
  <si>
    <t>GSK211229EFW103</t>
  </si>
  <si>
    <t>GSK211229CIG103</t>
  </si>
  <si>
    <t>GSK211229IFL439</t>
  </si>
  <si>
    <t>GSK211229FYL160</t>
  </si>
  <si>
    <t>GSK211229DZO834</t>
  </si>
  <si>
    <t>GSK211229TMJ267</t>
  </si>
  <si>
    <t>GSK211229STD415</t>
  </si>
  <si>
    <t>GSK211229VGY123</t>
  </si>
  <si>
    <t>GSK211229XKA147</t>
  </si>
  <si>
    <t>GSK211229PJI739</t>
  </si>
  <si>
    <t>GSK211229KAL732</t>
  </si>
  <si>
    <t>GSK211229MWH374</t>
  </si>
  <si>
    <t>GSK211229NJE245</t>
  </si>
  <si>
    <t>GSK211229KNT598</t>
  </si>
  <si>
    <t>GSK211229LFD471</t>
  </si>
  <si>
    <t>GSK211229XUF897</t>
  </si>
  <si>
    <t>GSK211229PDF067</t>
  </si>
  <si>
    <t>GSK211229CEW249</t>
  </si>
  <si>
    <t>GSK211229VOE710</t>
  </si>
  <si>
    <t>GSK211229AKH219</t>
  </si>
  <si>
    <t>GSK211229MGI192</t>
  </si>
  <si>
    <t>GSK211229QZI471</t>
  </si>
  <si>
    <t>GSK211229HIX704</t>
  </si>
  <si>
    <t>GSK211229ITY620</t>
  </si>
  <si>
    <t>GSK211229PCY730</t>
  </si>
  <si>
    <t>GSK211229TJH659</t>
  </si>
  <si>
    <t>GSK211229PTA793</t>
  </si>
  <si>
    <t>GSK211229KAQ241</t>
  </si>
  <si>
    <t>GSK211229DVW387</t>
  </si>
  <si>
    <t>GSK211229FEL853</t>
  </si>
  <si>
    <t>GSK211229XHS245</t>
  </si>
  <si>
    <t>GSK211229RAK423</t>
  </si>
  <si>
    <t>GSK211229FOR701</t>
  </si>
  <si>
    <t>GSK211229HXN835</t>
  </si>
  <si>
    <t>GSK211229LKI869</t>
  </si>
  <si>
    <t>GSK211229YTS264</t>
  </si>
  <si>
    <t>GSK211229ZKS805</t>
  </si>
  <si>
    <t>GSK211229MJC157</t>
  </si>
  <si>
    <t>GSK211229BQM349</t>
  </si>
  <si>
    <t>GSK211229TPD617</t>
  </si>
  <si>
    <t>DMD/2112/29/DYGU5497</t>
  </si>
  <si>
    <t>GSK211229GLO496</t>
  </si>
  <si>
    <t>GSK211229AUX819</t>
  </si>
  <si>
    <t>DMD/2112/29/ZRTD7596</t>
  </si>
  <si>
    <t>GSK211229AKT458</t>
  </si>
  <si>
    <t>GSK211229KTW862</t>
  </si>
  <si>
    <t>GSK211228EWM637</t>
  </si>
  <si>
    <t>GSK211229APG237</t>
  </si>
  <si>
    <t>GSK211229SFG369</t>
  </si>
  <si>
    <t>GSK211228BTG867</t>
  </si>
  <si>
    <t>DMD/2112/29/CWZP9032</t>
  </si>
  <si>
    <t>GSK211229BSP379</t>
  </si>
  <si>
    <t>GSK211229XGS307</t>
  </si>
  <si>
    <t>GSK211229LQC517</t>
  </si>
  <si>
    <t>GSK211229UWS214</t>
  </si>
  <si>
    <t>GSK211229QXI237</t>
  </si>
  <si>
    <t>GSK211227CZF716</t>
  </si>
  <si>
    <t>GSK211228TWB425</t>
  </si>
  <si>
    <t>GSK211229DXH419</t>
  </si>
  <si>
    <t>GSK211229TAB805</t>
  </si>
  <si>
    <t>GSK211228JRK985</t>
  </si>
  <si>
    <t>GSK211229VCF954</t>
  </si>
  <si>
    <t>GSK211229ZLK350</t>
  </si>
  <si>
    <t>GSK211229LXP715</t>
  </si>
  <si>
    <t>GSK211228CTL264</t>
  </si>
  <si>
    <t>GSK211228KNQ097</t>
  </si>
  <si>
    <t>GSK211229XRG190</t>
  </si>
  <si>
    <t>GSK211229DPY687</t>
  </si>
  <si>
    <t>GSK211229BLI670</t>
  </si>
  <si>
    <t>GSK211229STU352</t>
  </si>
  <si>
    <t>GSK211228WAY975</t>
  </si>
  <si>
    <t>GSK211227QJI684</t>
  </si>
  <si>
    <t>GSK211229LPM083</t>
  </si>
  <si>
    <t>GSK211228MZC387</t>
  </si>
  <si>
    <t>GSK211229CTX758</t>
  </si>
  <si>
    <t>GSK211229IAX263</t>
  </si>
  <si>
    <t>GSK211228TZG295</t>
  </si>
  <si>
    <t>GSK211227DAO409</t>
  </si>
  <si>
    <t>GSK211229MFN945</t>
  </si>
  <si>
    <t>GSK211228NOL167</t>
  </si>
  <si>
    <t>GSK211227WER380</t>
  </si>
  <si>
    <t>GSK211228NXZ305</t>
  </si>
  <si>
    <t>GSK211227DMU693</t>
  </si>
  <si>
    <t>GSK211229HKV175</t>
  </si>
  <si>
    <t>GSK211229IBK897</t>
  </si>
  <si>
    <t>GSK211227ADV259</t>
  </si>
  <si>
    <t>GSK211229MAZ586</t>
  </si>
  <si>
    <t>GSK211228GYD631</t>
  </si>
  <si>
    <t>GSK211227XEI456</t>
  </si>
  <si>
    <t>GSK211229QAB038</t>
  </si>
  <si>
    <t>GSK211227SGH208</t>
  </si>
  <si>
    <t>GSK211229XQP867</t>
  </si>
  <si>
    <t>GSK211229SCQ468</t>
  </si>
  <si>
    <t>GSK211229QTA497</t>
  </si>
  <si>
    <t>GSK211229BRZ905</t>
  </si>
  <si>
    <t>GSK211229WHV245</t>
  </si>
  <si>
    <t>GSK211228PKI681</t>
  </si>
  <si>
    <t>GSK211229XHI230</t>
  </si>
  <si>
    <t>GSK211228KSP398</t>
  </si>
  <si>
    <t>GSK211229YZF236</t>
  </si>
  <si>
    <t>GSK211229YTM307</t>
  </si>
  <si>
    <t>GSK211228ICL210</t>
  </si>
  <si>
    <t>GSK211228YHT562</t>
  </si>
  <si>
    <t>GSK211229MID579</t>
  </si>
  <si>
    <t>GSK211228YGQ869</t>
  </si>
  <si>
    <t>GSK211229MTV721</t>
  </si>
  <si>
    <t>GSK211229EKH243</t>
  </si>
  <si>
    <t>GSK211229PXV537</t>
  </si>
  <si>
    <t>GSK211228WUF860</t>
  </si>
  <si>
    <t>GSK211228ERY453</t>
  </si>
  <si>
    <t>GSK211228SDQ591</t>
  </si>
  <si>
    <t>GSK211228QEC926</t>
  </si>
  <si>
    <t>GSK211228NJQ386</t>
  </si>
  <si>
    <t>GSK211227PBW952</t>
  </si>
  <si>
    <t>GSK211227QDG053</t>
  </si>
  <si>
    <t>GSK211229YEM621</t>
  </si>
  <si>
    <t>GSK211229BEQ863</t>
  </si>
  <si>
    <t>GSK211227ZOG957</t>
  </si>
  <si>
    <t>GSK211228BXR872</t>
  </si>
  <si>
    <t>GSK211228DPY519</t>
  </si>
  <si>
    <t>GSK211228DKN836</t>
  </si>
  <si>
    <t>GSK211228XKA780</t>
  </si>
  <si>
    <t>GSK211227JTL502</t>
  </si>
  <si>
    <t>GSK211227LSN035</t>
  </si>
  <si>
    <t>GSK211228BVO063</t>
  </si>
  <si>
    <t>GSK211229ZJL358</t>
  </si>
  <si>
    <t>GSK211229ZNG281</t>
  </si>
  <si>
    <t>GSK211228YGL703</t>
  </si>
  <si>
    <t>GSK211229BNA182</t>
  </si>
  <si>
    <t>GSK211227GFK274</t>
  </si>
  <si>
    <t>GSK211228ZKV852</t>
  </si>
  <si>
    <t>GSK211227OAX876</t>
  </si>
  <si>
    <t>GSK211228QVL710</t>
  </si>
  <si>
    <t>GSK211229MEN524</t>
  </si>
  <si>
    <t>GSK211229UIL307</t>
  </si>
  <si>
    <t>GSK211228FVX406</t>
  </si>
  <si>
    <t>GSK211229HOR643</t>
  </si>
  <si>
    <t>GSK211229FAY618</t>
  </si>
  <si>
    <t>GSK211227DKE075</t>
  </si>
  <si>
    <t>GSK211228PMG038</t>
  </si>
  <si>
    <t>GSK211228JIB071</t>
  </si>
  <si>
    <t>GSK211229NGE564</t>
  </si>
  <si>
    <t>GSK211229EPU910</t>
  </si>
  <si>
    <t>GSK211229MVL146</t>
  </si>
  <si>
    <t>GSK211229AOZ813</t>
  </si>
  <si>
    <t>GSK211229JWI594</t>
  </si>
  <si>
    <t>GSK211228ZQC928</t>
  </si>
  <si>
    <t>GSK211229PFT832</t>
  </si>
  <si>
    <t>GSK211229CNH467</t>
  </si>
  <si>
    <t>GSK211229ODR872</t>
  </si>
  <si>
    <t>GSK211228TDX152</t>
  </si>
  <si>
    <t>GSK211229MSN572</t>
  </si>
  <si>
    <t>GSK211229ZRW208</t>
  </si>
  <si>
    <t>GSK211229GJO368</t>
  </si>
  <si>
    <t>GSK211229MHB359</t>
  </si>
  <si>
    <t>GSK211229YMB651</t>
  </si>
  <si>
    <t>GSK211229EQU169</t>
  </si>
  <si>
    <t>GSK211229TOC846</t>
  </si>
  <si>
    <t>GSK211229TNV825</t>
  </si>
  <si>
    <t>GSK211229BER369</t>
  </si>
  <si>
    <t>GSK211229CJW736</t>
  </si>
  <si>
    <t>GSK211229TUA731</t>
  </si>
  <si>
    <t>GSK211229QOS794</t>
  </si>
  <si>
    <t>GSK211229FBZ017</t>
  </si>
  <si>
    <t>GSK211229BTM034</t>
  </si>
  <si>
    <t>GSK211229GFO563</t>
  </si>
  <si>
    <t>GSK211229QLB602</t>
  </si>
  <si>
    <t>GSK211229ZOL846</t>
  </si>
  <si>
    <t>GSK211229YJS410</t>
  </si>
  <si>
    <t>GSK211229IKE435</t>
  </si>
  <si>
    <t>GSK211229UQM630</t>
  </si>
  <si>
    <t>GSK211229NXP647</t>
  </si>
  <si>
    <t>GSK211229JQD076</t>
  </si>
  <si>
    <t>GSK211229KFH206</t>
  </si>
  <si>
    <t>GSK211229QXC384</t>
  </si>
  <si>
    <t>GSK211229EVZ903</t>
  </si>
  <si>
    <t>GSK211229ETW982</t>
  </si>
  <si>
    <t>GSK211229XNK540</t>
  </si>
  <si>
    <t>GSK211229WFQ381</t>
  </si>
  <si>
    <t>GSK211229BXZ198</t>
  </si>
  <si>
    <t>GSK211229ZBM524</t>
  </si>
  <si>
    <t>GSK211228NVL235</t>
  </si>
  <si>
    <t>GSK211229ENM705</t>
  </si>
  <si>
    <t>GSK211229TNX428</t>
  </si>
  <si>
    <t>GSK211228OEW312</t>
  </si>
  <si>
    <t>GSK211229ZOR651</t>
  </si>
  <si>
    <t>GSK211229KYQ518</t>
  </si>
  <si>
    <t>GSK211229JAY864</t>
  </si>
  <si>
    <t>GSK211229ZAF924</t>
  </si>
  <si>
    <t>GSK211229WIB642</t>
  </si>
  <si>
    <t>GSK211229JYW108</t>
  </si>
  <si>
    <t>GSK211229ZRD803</t>
  </si>
  <si>
    <t>GSK211229ZYF187</t>
  </si>
  <si>
    <t>GSK211229JYB132</t>
  </si>
  <si>
    <t>GSK211229UKQ293</t>
  </si>
  <si>
    <t>GSK211229SYE386</t>
  </si>
  <si>
    <t>GSK211229GXY597</t>
  </si>
  <si>
    <t>GSK211229EOQ430</t>
  </si>
  <si>
    <t>GSK211229IJX157</t>
  </si>
  <si>
    <t>GSK211229RTB496</t>
  </si>
  <si>
    <t>GSK211229SIP475</t>
  </si>
  <si>
    <t>GSK211229VNC915</t>
  </si>
  <si>
    <t>GSK211229RHE241</t>
  </si>
  <si>
    <t>GSK211227YXC756</t>
  </si>
  <si>
    <t>GSK211229UIG619</t>
  </si>
  <si>
    <t>GSK211229UXW130</t>
  </si>
  <si>
    <t>GSK211229VEI092</t>
  </si>
  <si>
    <t>GSK211229LRI908</t>
  </si>
  <si>
    <t>GSK211229ESX971</t>
  </si>
  <si>
    <t>GSK211229YXQ247</t>
  </si>
  <si>
    <t>GSK211229MTB793</t>
  </si>
  <si>
    <t>GSK211229KJS964</t>
  </si>
  <si>
    <t>GSK211229EJB210</t>
  </si>
  <si>
    <t>GSK211229JWU568</t>
  </si>
  <si>
    <t>GSK211229IEK641</t>
  </si>
  <si>
    <t>GSK211229UMY741</t>
  </si>
  <si>
    <t>GSK211228PAT361</t>
  </si>
  <si>
    <t>GSK211229FIT495</t>
  </si>
  <si>
    <t>GSK211229UTZ150</t>
  </si>
  <si>
    <t>GSK211229FNP913</t>
  </si>
  <si>
    <t>GSK211228WLY628</t>
  </si>
  <si>
    <t>GSK211229OJA613</t>
  </si>
  <si>
    <t>GSK211227AGT416</t>
  </si>
  <si>
    <t>GSK211229OKM690</t>
  </si>
  <si>
    <t>GSK211229VKI017</t>
  </si>
  <si>
    <t>GSK211229DJU637</t>
  </si>
  <si>
    <t>GSK211229GKY698</t>
  </si>
  <si>
    <t>GSK211229RPI926</t>
  </si>
  <si>
    <t>GSK211228QJD934</t>
  </si>
  <si>
    <t>GSK211229OWS851</t>
  </si>
  <si>
    <t>GSK211229AKM591</t>
  </si>
  <si>
    <t>GSK211229FCH652</t>
  </si>
  <si>
    <t>GSK211229XUG968</t>
  </si>
  <si>
    <t>GSK211229WPT347</t>
  </si>
  <si>
    <t>GSK211229LWP539</t>
  </si>
  <si>
    <t>GSK211229TPY325</t>
  </si>
  <si>
    <t>GSK211229CXM948</t>
  </si>
  <si>
    <t>GSK211229JDV016</t>
  </si>
  <si>
    <t>GSK211229KWZ736</t>
  </si>
  <si>
    <t>GSK211229JCY609</t>
  </si>
  <si>
    <t>GSK211229WKS380</t>
  </si>
  <si>
    <t>GSK211229QCF642</t>
  </si>
  <si>
    <t>GSK211229JSO125</t>
  </si>
  <si>
    <t>GSK211229LXB572</t>
  </si>
  <si>
    <t>GSK211229JXG701</t>
  </si>
  <si>
    <t>GSK211229EHV148</t>
  </si>
  <si>
    <t>GSK211229PKD271</t>
  </si>
  <si>
    <t>GSK211229IYQ824</t>
  </si>
  <si>
    <t>GSK211229XAY572</t>
  </si>
  <si>
    <t>GSK211229EPF830</t>
  </si>
  <si>
    <t>GSK211229XLD208</t>
  </si>
  <si>
    <t>GSK211229KFA210</t>
  </si>
  <si>
    <t>GSK211229JRB237</t>
  </si>
  <si>
    <t>GSK211229CWU189</t>
  </si>
  <si>
    <t>GSK211229UEO327</t>
  </si>
  <si>
    <t>GSK211229LXN149</t>
  </si>
  <si>
    <t>GSK211228EML914</t>
  </si>
  <si>
    <t>GSK211229AHE537</t>
  </si>
  <si>
    <t>GSK211229QIH019</t>
  </si>
  <si>
    <t>GSK211229HWJ514</t>
  </si>
  <si>
    <t>GSK211229MBJ394</t>
  </si>
  <si>
    <t>GSK211229CEO215</t>
  </si>
  <si>
    <t>GSK211229VBJ451</t>
  </si>
  <si>
    <t>GSK211229NUT104</t>
  </si>
  <si>
    <t>GSK211229MDT025</t>
  </si>
  <si>
    <t>GSK211229KZO132</t>
  </si>
  <si>
    <t>GSK211229JOC857</t>
  </si>
  <si>
    <t>GSK211229JWR479</t>
  </si>
  <si>
    <t>GSK211229UKN172</t>
  </si>
  <si>
    <t>GSK211229RQU498</t>
  </si>
  <si>
    <t>GSK211229OAB648</t>
  </si>
  <si>
    <t>GSK211229IQT608</t>
  </si>
  <si>
    <t>GSK211229RPS046</t>
  </si>
  <si>
    <t>GSK211229TFW691</t>
  </si>
  <si>
    <t>GSK211229NEP403</t>
  </si>
  <si>
    <t>GSK211229HRY794</t>
  </si>
  <si>
    <t>GSK211229GCT264</t>
  </si>
  <si>
    <t>GSK211227YIV645</t>
  </si>
  <si>
    <t>GSK211229HAD582</t>
  </si>
  <si>
    <t>GSK211229WFI049</t>
  </si>
  <si>
    <t>GSK211229UWF245</t>
  </si>
  <si>
    <t>GSK211229BLN259</t>
  </si>
  <si>
    <t>GSK211229UDR872</t>
  </si>
  <si>
    <t>GSK211229PWJ593</t>
  </si>
  <si>
    <t>GSK211229JUN370</t>
  </si>
  <si>
    <t>GSK211229YTJ268</t>
  </si>
  <si>
    <t>GSK211229BYM247</t>
  </si>
  <si>
    <t>GSK211229ZCR651</t>
  </si>
  <si>
    <t>GSK211229FAI351</t>
  </si>
  <si>
    <t>GSK211228WES037</t>
  </si>
  <si>
    <t>GSK211229LHB834</t>
  </si>
  <si>
    <t>GSK211228JVK508</t>
  </si>
  <si>
    <t>GSK211229PFK510</t>
  </si>
  <si>
    <t>GSK211229EGR532</t>
  </si>
  <si>
    <t>GSK211228SFW038</t>
  </si>
  <si>
    <t>GSK211227WJU592</t>
  </si>
  <si>
    <t>GSK211229UJW716</t>
  </si>
  <si>
    <t>GSK211229LDJ378</t>
  </si>
  <si>
    <t>GSK211229NOU130</t>
  </si>
  <si>
    <t>GSK211229HLA918</t>
  </si>
  <si>
    <t>GSK211228XYH716</t>
  </si>
  <si>
    <t>GSK211228BJP846</t>
  </si>
  <si>
    <t>GSK211229LUF659</t>
  </si>
  <si>
    <t>GSK211229BUF018</t>
  </si>
  <si>
    <t>GSK211229IVS370</t>
  </si>
  <si>
    <t>GSK211229GFJ397</t>
  </si>
  <si>
    <t>GSK211229GBC659</t>
  </si>
  <si>
    <t>GSK211227HCT438</t>
  </si>
  <si>
    <t>GSK211229UQC637</t>
  </si>
  <si>
    <t>GSK211229IFM561</t>
  </si>
  <si>
    <t>GSK211229RKJ540</t>
  </si>
  <si>
    <t>GSK211229TGO245</t>
  </si>
  <si>
    <t>GSK211229WMX651</t>
  </si>
  <si>
    <t>GSK211229DYC193</t>
  </si>
  <si>
    <t>GSK211229QNL785</t>
  </si>
  <si>
    <t>GSK211229OWY806</t>
  </si>
  <si>
    <t>GSK211229BIR854</t>
  </si>
  <si>
    <t>GSK211229GPL968</t>
  </si>
  <si>
    <t>GSK211229HOX781</t>
  </si>
  <si>
    <t>GSK211229NFL089</t>
  </si>
  <si>
    <t>GSK211229GKN410</t>
  </si>
  <si>
    <t>GSK211228TIL067</t>
  </si>
  <si>
    <t>GSK211229HJY580</t>
  </si>
  <si>
    <t>GSK211229GIS650</t>
  </si>
  <si>
    <t>GSK211229JND109</t>
  </si>
  <si>
    <t>GSK211229WED586</t>
  </si>
  <si>
    <t>GSK211229CDN106</t>
  </si>
  <si>
    <t>GSK211229AZE892</t>
  </si>
  <si>
    <t>GSK211227GFD287</t>
  </si>
  <si>
    <t>GSK211229JQB364</t>
  </si>
  <si>
    <t>GSK211229VYF830</t>
  </si>
  <si>
    <t>GSK211229XLT892</t>
  </si>
  <si>
    <t>GSK211229LID069</t>
  </si>
  <si>
    <t>GSK211228TZH278</t>
  </si>
  <si>
    <t>GSK211228TSK607</t>
  </si>
  <si>
    <t>GSK211229MGH587</t>
  </si>
  <si>
    <t>GSK211229KDY963</t>
  </si>
  <si>
    <t>GSK211229OHP326</t>
  </si>
  <si>
    <t>GSK211229ONE083</t>
  </si>
  <si>
    <t>GSK211229VRW097</t>
  </si>
  <si>
    <t>GSK211229OXJ098</t>
  </si>
  <si>
    <t>GSK211228JWC360</t>
  </si>
  <si>
    <t>GSK211228MGE372</t>
  </si>
  <si>
    <t>GSK211229IPC108</t>
  </si>
  <si>
    <t>GSK211229AXO621</t>
  </si>
  <si>
    <t>GSK211229XWG589</t>
  </si>
  <si>
    <t>GSK211229TWV789</t>
  </si>
  <si>
    <t>GSK211229OLM963</t>
  </si>
  <si>
    <t>DMD/2112/29/SWEU9842</t>
  </si>
  <si>
    <t>GSK211228ROP163</t>
  </si>
  <si>
    <t>GSK211229CBL104</t>
  </si>
  <si>
    <t>GSK211229MUS479</t>
  </si>
  <si>
    <t>GSK211229LEJ807</t>
  </si>
  <si>
    <t>GSK211228GIT329</t>
  </si>
  <si>
    <t>GSK211229VMX652</t>
  </si>
  <si>
    <t>GSK211229CUR102</t>
  </si>
  <si>
    <t>GSK211229OUT182</t>
  </si>
  <si>
    <t>GSK211229ARY930</t>
  </si>
  <si>
    <t>GSK211229PER078</t>
  </si>
  <si>
    <t>GSK211227QTN380</t>
  </si>
  <si>
    <t>GSK211226MJT723</t>
  </si>
  <si>
    <t>01/02/2022 ARAY</t>
  </si>
  <si>
    <t>DMD/2112/30/BJLC4975</t>
  </si>
  <si>
    <t>GSK211230RHF893</t>
  </si>
  <si>
    <t>GSK211230NMW479</t>
  </si>
  <si>
    <t>GSK211230OPJ069</t>
  </si>
  <si>
    <t>GSK211230ADE942</t>
  </si>
  <si>
    <t>GSK211230MXF036</t>
  </si>
  <si>
    <t>GSK211230JDC679</t>
  </si>
  <si>
    <t>GSK211230UKF265</t>
  </si>
  <si>
    <t>GSK211230KCH458</t>
  </si>
  <si>
    <t>GSK211230PGZ471</t>
  </si>
  <si>
    <t>GSK211229AXF369</t>
  </si>
  <si>
    <t>GSK211230DRI428</t>
  </si>
  <si>
    <t>GSK211230GHL284</t>
  </si>
  <si>
    <t>GSK211230YZH549</t>
  </si>
  <si>
    <t>GSK211230XUN029</t>
  </si>
  <si>
    <t>GSK211230RCF265</t>
  </si>
  <si>
    <t>GSK211229BAW385</t>
  </si>
  <si>
    <t>GSK211230AGH579</t>
  </si>
  <si>
    <t>GSK211229RWZ864</t>
  </si>
  <si>
    <t>GSK211230KAO806</t>
  </si>
  <si>
    <t>GSK211230EDX164</t>
  </si>
  <si>
    <t>GSK211230FVZ382</t>
  </si>
  <si>
    <t>GSK211229SLZ617</t>
  </si>
  <si>
    <t>GSK211230ZXC894</t>
  </si>
  <si>
    <t>GSK211230FCK548</t>
  </si>
  <si>
    <t>GSK211229ANW961</t>
  </si>
  <si>
    <t>GSK211230VQD702</t>
  </si>
  <si>
    <t>GSK211230HYC579</t>
  </si>
  <si>
    <t>GSK211230AOF187</t>
  </si>
  <si>
    <t>GSK211230KLA305</t>
  </si>
  <si>
    <t>GSK211229CQE461</t>
  </si>
  <si>
    <t>GSK211230AGD916</t>
  </si>
  <si>
    <t>GSK211230PFH617</t>
  </si>
  <si>
    <t>GSK211230OMF396</t>
  </si>
  <si>
    <t>GSK211230DEA681</t>
  </si>
  <si>
    <t>GSK211229IJC721</t>
  </si>
  <si>
    <t>GSK211230UBZ359</t>
  </si>
  <si>
    <t>GSK211230SMJ902</t>
  </si>
  <si>
    <t>GSK211230HSZ926</t>
  </si>
  <si>
    <t>GSK211230CTD593</t>
  </si>
  <si>
    <t>GSK211229SLK731</t>
  </si>
  <si>
    <t>GSK211230YLK167</t>
  </si>
  <si>
    <t>GSK211230ARI804</t>
  </si>
  <si>
    <t>GSK211230GNL348</t>
  </si>
  <si>
    <t>GSK211230GCX947</t>
  </si>
  <si>
    <t>GSK211230HBI481</t>
  </si>
  <si>
    <t>GSK211230YMN789</t>
  </si>
  <si>
    <t>GSK211230RYJ025</t>
  </si>
  <si>
    <t>GSK211230MHB364</t>
  </si>
  <si>
    <t>GSK211230PWG197</t>
  </si>
  <si>
    <t>GSK211230MSJ519</t>
  </si>
  <si>
    <t>GSK211230BTM397</t>
  </si>
  <si>
    <t>GSK211230BOG384</t>
  </si>
  <si>
    <t>GSK211230HSU789</t>
  </si>
  <si>
    <t>GSK211230YGT673</t>
  </si>
  <si>
    <t>GSK211230ISZ257</t>
  </si>
  <si>
    <t>GSK211230JKM854</t>
  </si>
  <si>
    <t>GSK211230YKA872</t>
  </si>
  <si>
    <t>GSK211230CRJ759</t>
  </si>
  <si>
    <t>GSK211230EPL234</t>
  </si>
  <si>
    <t>GSK211230PXC819</t>
  </si>
  <si>
    <t>DMD/2112/30/ZGJA9245</t>
  </si>
  <si>
    <t>GSK211230BMJ517</t>
  </si>
  <si>
    <t>DMD/2112/30/GJHT5967</t>
  </si>
  <si>
    <t>GSK211230UQR125</t>
  </si>
  <si>
    <t>GSK211230NBD248</t>
  </si>
  <si>
    <t>GSK211230QWY147</t>
  </si>
  <si>
    <t>GSK211230ZCB427</t>
  </si>
  <si>
    <t>GSK211230ZQG523</t>
  </si>
  <si>
    <t>GSK211230WAK130</t>
  </si>
  <si>
    <t>GSK211230JBY492</t>
  </si>
  <si>
    <t>GSK211230IRS879</t>
  </si>
  <si>
    <t>GSK211230OKW730</t>
  </si>
  <si>
    <t>GSK211230CXA917</t>
  </si>
  <si>
    <t>GSK211230HGV786</t>
  </si>
  <si>
    <t>GSK211230UDQ693</t>
  </si>
  <si>
    <t>GSK211230LWJ504</t>
  </si>
  <si>
    <t>GSK211230SBW356</t>
  </si>
  <si>
    <t>GSK211230FBQ425</t>
  </si>
  <si>
    <t>GSK211230JMZ610</t>
  </si>
  <si>
    <t>GSK211229BJO905</t>
  </si>
  <si>
    <t>GSK211230LSM693</t>
  </si>
  <si>
    <t>GSK211230QWM826</t>
  </si>
  <si>
    <t>GSK211230LCP748</t>
  </si>
  <si>
    <t>GSK211230GZA180</t>
  </si>
  <si>
    <t>GSK211230CKV643</t>
  </si>
  <si>
    <t>GSK211230OBI247</t>
  </si>
  <si>
    <t>GSK211230MXD802</t>
  </si>
  <si>
    <t>GSK211229XYQ798</t>
  </si>
  <si>
    <t>GSK211230JKA039</t>
  </si>
  <si>
    <t>GSK211230QIO450</t>
  </si>
  <si>
    <t>GSK211230IFW839</t>
  </si>
  <si>
    <t>GSK211230LKT824</t>
  </si>
  <si>
    <t>GSK211230PUA421</t>
  </si>
  <si>
    <t>GSK211230JIG527</t>
  </si>
  <si>
    <t>GSK211230CYO816</t>
  </si>
  <si>
    <t>GSK211230XDM932</t>
  </si>
  <si>
    <t>GSK211230WEY251</t>
  </si>
  <si>
    <t>GSK211230DGA026</t>
  </si>
  <si>
    <t>GSK211230KUA481</t>
  </si>
  <si>
    <t>DMD/2112/30/GLZS6741</t>
  </si>
  <si>
    <t>GSK211230GHP914</t>
  </si>
  <si>
    <t>DMD/2112/30/MVPR9548</t>
  </si>
  <si>
    <t>GSK211230SNZ238</t>
  </si>
  <si>
    <t>GSK211230NIG127</t>
  </si>
  <si>
    <t>GSK211230IQC532</t>
  </si>
  <si>
    <t>DMD/2112/30/CJTE3789</t>
  </si>
  <si>
    <t>GSK211230AOZ280</t>
  </si>
  <si>
    <t>GSK211230CPM634</t>
  </si>
  <si>
    <t>GSK211230XYZ831</t>
  </si>
  <si>
    <t>GSK211230MCI735</t>
  </si>
  <si>
    <t>GSK211230JQM237</t>
  </si>
  <si>
    <t>GSK211230OKN297</t>
  </si>
  <si>
    <t>GSK211230MVR785</t>
  </si>
  <si>
    <t>GSK211230BAD158</t>
  </si>
  <si>
    <t>GSK211230BYQ928</t>
  </si>
  <si>
    <t>GSK211230EBQ190</t>
  </si>
  <si>
    <t>GSK211230MLG258</t>
  </si>
  <si>
    <t>GSK211230CYL475</t>
  </si>
  <si>
    <t>GSK211230NPB057</t>
  </si>
  <si>
    <t>GSK211230PXI817</t>
  </si>
  <si>
    <t>GSK211230AIQ789</t>
  </si>
  <si>
    <t>GSK211230SNE068</t>
  </si>
  <si>
    <t>GSK211230JLO058</t>
  </si>
  <si>
    <t>GSK211230WAG058</t>
  </si>
  <si>
    <t>GSK211230YQZ405</t>
  </si>
  <si>
    <t>GSK211230MWY196</t>
  </si>
  <si>
    <t>GSK211229QJE391</t>
  </si>
  <si>
    <t>GSK211230HSI785</t>
  </si>
  <si>
    <t>GSK211229XRK567</t>
  </si>
  <si>
    <t>GSK211230DQO204</t>
  </si>
  <si>
    <t>GSK211230EOK714</t>
  </si>
  <si>
    <t>GSK211229GYO268</t>
  </si>
  <si>
    <t>GSK211230PHC975</t>
  </si>
  <si>
    <t>GSK211230XIG146</t>
  </si>
  <si>
    <t>GSK211229IJM635</t>
  </si>
  <si>
    <t>GSK211230ZUP451</t>
  </si>
  <si>
    <t>GSK211230WZV096</t>
  </si>
  <si>
    <t>GSK211230AVD706</t>
  </si>
  <si>
    <t>GSK211230EWJ215</t>
  </si>
  <si>
    <t>GSK211229ITF604</t>
  </si>
  <si>
    <t>GSK211230WPS827</t>
  </si>
  <si>
    <t>GSK211230LSH485</t>
  </si>
  <si>
    <t>GSK211229UHK617</t>
  </si>
  <si>
    <t>GSK211230ORA418</t>
  </si>
  <si>
    <t>GSK211230TSJ294</t>
  </si>
  <si>
    <t>GSK211230VWA432</t>
  </si>
  <si>
    <t>GSK211230USK701</t>
  </si>
  <si>
    <t>GSK211230UTL241</t>
  </si>
  <si>
    <t>GSK211230QGR918</t>
  </si>
  <si>
    <t>GSK211230SZY968</t>
  </si>
  <si>
    <t>GSK211230FMN082</t>
  </si>
  <si>
    <t>GSK211229GCU680</t>
  </si>
  <si>
    <t>GSK211230LRI853</t>
  </si>
  <si>
    <t>GSK211230WAB536</t>
  </si>
  <si>
    <t>GSK211230GAW298</t>
  </si>
  <si>
    <t>GSK211230TUN671</t>
  </si>
  <si>
    <t>GSK211230OQU780</t>
  </si>
  <si>
    <t>GSK211230ZJD621</t>
  </si>
  <si>
    <t>GSK211230CEX109</t>
  </si>
  <si>
    <t>GSK211230ANV265</t>
  </si>
  <si>
    <t>GSK211230NEG764</t>
  </si>
  <si>
    <t>GSK211229RAP347</t>
  </si>
  <si>
    <t>GSK211230AJF038</t>
  </si>
  <si>
    <t>GSK211230MRA347</t>
  </si>
  <si>
    <t>GSK211230EXZ639</t>
  </si>
  <si>
    <t>GSK211229LSH875</t>
  </si>
  <si>
    <t>GSK211230WXI612</t>
  </si>
  <si>
    <t>GSK211230DUM840</t>
  </si>
  <si>
    <t>GSK211230TZB187</t>
  </si>
  <si>
    <t>GSK211230HDU672</t>
  </si>
  <si>
    <t>GSK211230IBZ904</t>
  </si>
  <si>
    <t>GSK211230NUG745</t>
  </si>
  <si>
    <t>GSK211230AFU460</t>
  </si>
  <si>
    <t>GSK211230TOG102</t>
  </si>
  <si>
    <t>GSK211230UGM962</t>
  </si>
  <si>
    <t>GSK211230UYR136</t>
  </si>
  <si>
    <t>GSK211230KUA765</t>
  </si>
  <si>
    <t>GSK211230FWL975</t>
  </si>
  <si>
    <t>GSK211229MKU032</t>
  </si>
  <si>
    <t>GSK211230LVG012</t>
  </si>
  <si>
    <t>GSK211230MDO974</t>
  </si>
  <si>
    <t>GSK211230NGR350</t>
  </si>
  <si>
    <t>GSK211230LYN230</t>
  </si>
  <si>
    <t>GSK211229WOU015</t>
  </si>
  <si>
    <t>GSK211230MYX840</t>
  </si>
  <si>
    <t>GSK211230YKS068</t>
  </si>
  <si>
    <t>GSK211230BGZ168</t>
  </si>
  <si>
    <t>GSK211230TQP457</t>
  </si>
  <si>
    <t>GSK211230FJR086</t>
  </si>
  <si>
    <t>GSK211230TSQ845</t>
  </si>
  <si>
    <t>GSK211230TXR762</t>
  </si>
  <si>
    <t>GSK211230SWP794</t>
  </si>
  <si>
    <t>GSK211230NSX701</t>
  </si>
  <si>
    <t>GSK211230WFM485</t>
  </si>
  <si>
    <t>GSK211230KOQ021</t>
  </si>
  <si>
    <t>GSK211229VYB204</t>
  </si>
  <si>
    <t>GSK211230FBU593</t>
  </si>
  <si>
    <t>GSK211230SQY937</t>
  </si>
  <si>
    <t>GSK211230JNS096</t>
  </si>
  <si>
    <t>GSK211230XLR675</t>
  </si>
  <si>
    <t>GSK211230LFJ680</t>
  </si>
  <si>
    <t>GSK211230WNI163</t>
  </si>
  <si>
    <t>GSK211229QXU067</t>
  </si>
  <si>
    <t>GSK211230TCL609</t>
  </si>
  <si>
    <t>GSK211230PUB135</t>
  </si>
  <si>
    <t>GSK211230LMI652</t>
  </si>
  <si>
    <t>GSK211229SUO968</t>
  </si>
  <si>
    <t>GSK211229IEW762</t>
  </si>
  <si>
    <t>GSK211230AWL890</t>
  </si>
  <si>
    <t>GSK211230JXK937</t>
  </si>
  <si>
    <t>GSK211230JAM570</t>
  </si>
  <si>
    <t>GSK211230ZDE524</t>
  </si>
  <si>
    <t>GSK211230QMP849</t>
  </si>
  <si>
    <t>GSK211229OPY825</t>
  </si>
  <si>
    <t>GSK211229YRQ906</t>
  </si>
  <si>
    <t>GSK211229GJV263</t>
  </si>
  <si>
    <t>GSK211230GSZ103</t>
  </si>
  <si>
    <t>GSK211230GRN450</t>
  </si>
  <si>
    <t>GSK211230IXO327</t>
  </si>
  <si>
    <t>GSK211230OCV083</t>
  </si>
  <si>
    <t>GSK211230DEQ164</t>
  </si>
  <si>
    <t>GSK211230BVW162</t>
  </si>
  <si>
    <t>GSK211230MLY572</t>
  </si>
  <si>
    <t>GSK211230GHR180</t>
  </si>
  <si>
    <t>GSK211230CHN062</t>
  </si>
  <si>
    <t>GSK211230ZOS673</t>
  </si>
  <si>
    <t>GSK211230JWH367</t>
  </si>
  <si>
    <t>GSK211229YZM291</t>
  </si>
  <si>
    <t>GSK211230MEQ614</t>
  </si>
  <si>
    <t>GSK211230ROV307</t>
  </si>
  <si>
    <t>GSK211230HFY948</t>
  </si>
  <si>
    <t>GSK211230SKN142</t>
  </si>
  <si>
    <t>GSK211230ZSM126</t>
  </si>
  <si>
    <t>GSK211230KYP120</t>
  </si>
  <si>
    <t>GSK211229QBH708</t>
  </si>
  <si>
    <t>GSK211230TDO369</t>
  </si>
  <si>
    <t>GSK211230IHX871</t>
  </si>
  <si>
    <t>GSK211230DPV701</t>
  </si>
  <si>
    <t>GSK211230BEH014</t>
  </si>
  <si>
    <t>GSK211230KHB023</t>
  </si>
  <si>
    <t>GSK211230BYK952</t>
  </si>
  <si>
    <t>GSK211230FSV934</t>
  </si>
  <si>
    <t>GSK211230UGQ284</t>
  </si>
  <si>
    <t>GSK211230SWE350</t>
  </si>
  <si>
    <t>GSK211230BHD027</t>
  </si>
  <si>
    <t>GSK211230NPZ541</t>
  </si>
  <si>
    <t>GSK211230YXD396</t>
  </si>
  <si>
    <t>GSK211230JYT251</t>
  </si>
  <si>
    <t>GSK211230YCA027</t>
  </si>
  <si>
    <t>GSK211230QZV132</t>
  </si>
  <si>
    <t>GSK211230UME607</t>
  </si>
  <si>
    <t>GSK211230DSC175</t>
  </si>
  <si>
    <t>GSK211230OSE416</t>
  </si>
  <si>
    <t>GSK211230IVE487</t>
  </si>
  <si>
    <t>GSK211229VWC702</t>
  </si>
  <si>
    <t>GSK211229CMT421</t>
  </si>
  <si>
    <t>GSK211230SJX692</t>
  </si>
  <si>
    <t>GSK211230WAQ569</t>
  </si>
  <si>
    <t>GSK211230GBF938</t>
  </si>
  <si>
    <t>GSK211230XPU192</t>
  </si>
  <si>
    <t>GSK211230JQT607</t>
  </si>
  <si>
    <t>GSK211230KSV710</t>
  </si>
  <si>
    <t>GSK211230VRP465</t>
  </si>
  <si>
    <t>GSK211230NSG943</t>
  </si>
  <si>
    <t>GSK211230GYW089</t>
  </si>
  <si>
    <t>GSK211230UGN236</t>
  </si>
  <si>
    <t>GSK211229XBT135</t>
  </si>
  <si>
    <t>GSK211229FJQ709</t>
  </si>
  <si>
    <t>GSK211230RMS864</t>
  </si>
  <si>
    <t>GSK211230QAG498</t>
  </si>
  <si>
    <t>GSK211230CSG368</t>
  </si>
  <si>
    <t>GSK211230UIE539</t>
  </si>
  <si>
    <t>GSK211230CFT541</t>
  </si>
  <si>
    <t>GSK211230BNT329</t>
  </si>
  <si>
    <t>GSK211230QGX180</t>
  </si>
  <si>
    <t>GSK211230FQB534</t>
  </si>
  <si>
    <t>GSK211230ZBN794</t>
  </si>
  <si>
    <t>GSK211230GCV021</t>
  </si>
  <si>
    <t>GSK211229TAG795</t>
  </si>
  <si>
    <t>GSK211230FWB826</t>
  </si>
  <si>
    <t>GSK211230RAM013</t>
  </si>
  <si>
    <t>GSK211230VSW938</t>
  </si>
  <si>
    <t>GSK211230ZTL263</t>
  </si>
  <si>
    <t>GSK211230CDP514</t>
  </si>
  <si>
    <t>GSK211230TFD105</t>
  </si>
  <si>
    <t>GSK211230XIQ091</t>
  </si>
  <si>
    <t>GSK211230CYO354</t>
  </si>
  <si>
    <t>GSK211230QJV325</t>
  </si>
  <si>
    <t>GSK211230XAW183</t>
  </si>
  <si>
    <t>GSK211230WZN241</t>
  </si>
  <si>
    <t>GSK211230YPB491</t>
  </si>
  <si>
    <t>GSK211230RQN639</t>
  </si>
  <si>
    <t>GSK211230HVI238</t>
  </si>
  <si>
    <t>GSK211230LPT891</t>
  </si>
  <si>
    <t>GSK211230WJG178</t>
  </si>
  <si>
    <t>GSK211230FZY935</t>
  </si>
  <si>
    <t>GSK211229WOQ853</t>
  </si>
  <si>
    <t>GSK211230JMG174</t>
  </si>
  <si>
    <t>GSK211230UNV510</t>
  </si>
  <si>
    <t>GSK211230IDM692</t>
  </si>
  <si>
    <t>GSK211230CPA845</t>
  </si>
  <si>
    <t>GSK211230MJB917</t>
  </si>
  <si>
    <t>GSK211230ZGB159</t>
  </si>
  <si>
    <t>GSK211230LMF571</t>
  </si>
  <si>
    <t>GSK211230BNK871</t>
  </si>
  <si>
    <t>GSK211230PAK490</t>
  </si>
  <si>
    <t>GSK211230VNF975</t>
  </si>
  <si>
    <t>GSK211230APZ429</t>
  </si>
  <si>
    <t>GSK211230BVF348</t>
  </si>
  <si>
    <t>GSK211230NDF325</t>
  </si>
  <si>
    <t>GSK211230DXK175</t>
  </si>
  <si>
    <t>GSK211230JWM476</t>
  </si>
  <si>
    <t>GSK211230FTC562</t>
  </si>
  <si>
    <t>GSK211230JXH401</t>
  </si>
  <si>
    <t>GSK211230SHI942</t>
  </si>
  <si>
    <t>GSK211230FCB246</t>
  </si>
  <si>
    <t>GSK211230MQC374</t>
  </si>
  <si>
    <t>GSK211230UGN491</t>
  </si>
  <si>
    <t>GSK211230GJI124</t>
  </si>
  <si>
    <t>GSK211230PWL087</t>
  </si>
  <si>
    <t>GSK211230TIB198</t>
  </si>
  <si>
    <t>GSK211230BXG354</t>
  </si>
  <si>
    <t>GSK211230INB618</t>
  </si>
  <si>
    <t>GSK211229WIE062</t>
  </si>
  <si>
    <t>GSK211230STC031</t>
  </si>
  <si>
    <t>GSK211230EJN687</t>
  </si>
  <si>
    <t>GSK211230LOJ471</t>
  </si>
  <si>
    <t>GSK211230HMI967</t>
  </si>
  <si>
    <t>GSK211230RCU054</t>
  </si>
  <si>
    <t>GSK211230JYB390</t>
  </si>
  <si>
    <t>DMD/2112/30/GNBX2589</t>
  </si>
  <si>
    <t>GSK211229KRM087</t>
  </si>
  <si>
    <t>GSK211229DLE491</t>
  </si>
  <si>
    <t>GSK211229IAB261</t>
  </si>
  <si>
    <t>GSK211230MWZ194</t>
  </si>
  <si>
    <t>GSK211230ZGI350</t>
  </si>
  <si>
    <t>GSK211230RFY172</t>
  </si>
  <si>
    <t>GSK211230GSA382</t>
  </si>
  <si>
    <t>GSK211230BSR708</t>
  </si>
  <si>
    <t>GSK211230FXE908</t>
  </si>
  <si>
    <t>GSK211230DEG064</t>
  </si>
  <si>
    <t>GSK211230MUZ713</t>
  </si>
  <si>
    <t>GSK211230BUH376</t>
  </si>
  <si>
    <t>GSK211230IXW051</t>
  </si>
  <si>
    <t>GSK211230KQR704</t>
  </si>
  <si>
    <t>GSK211230MZI164</t>
  </si>
  <si>
    <t>GSK211230ECX031</t>
  </si>
  <si>
    <t>GSK211230USC543</t>
  </si>
  <si>
    <t>GSK211230WEM427</t>
  </si>
  <si>
    <t>DMD/2112/30/HWNO6582</t>
  </si>
  <si>
    <t>GSK211230LXR816</t>
  </si>
  <si>
    <t>GSK211230BSE603</t>
  </si>
  <si>
    <t>GSK211230BAX185</t>
  </si>
  <si>
    <t>GSK211230EKA897</t>
  </si>
  <si>
    <t>GSK211230AXU278</t>
  </si>
  <si>
    <t>GSK211230TLO387</t>
  </si>
  <si>
    <t>GSK211230IGZ183</t>
  </si>
  <si>
    <t>GSK211230OVR021</t>
  </si>
  <si>
    <t>GSK211230LFB509</t>
  </si>
  <si>
    <t>GSK211230ZPC275</t>
  </si>
  <si>
    <t>GSK211230GED371</t>
  </si>
  <si>
    <t>GSK211230LPJ017</t>
  </si>
  <si>
    <t>GSK211230SAR250</t>
  </si>
  <si>
    <t>GSK211230WIK271</t>
  </si>
  <si>
    <t>GSK211230NFL271</t>
  </si>
  <si>
    <t>GSK211230XNF349</t>
  </si>
  <si>
    <t>GSK211230FEP134</t>
  </si>
  <si>
    <t>GSK211230ANK245</t>
  </si>
  <si>
    <t>GSK211230QDO145</t>
  </si>
  <si>
    <t>GSK211230CMZ643</t>
  </si>
  <si>
    <t>GSK211230SCR682</t>
  </si>
  <si>
    <t>GSK211230NSY962</t>
  </si>
  <si>
    <t>GSK211230IPU492</t>
  </si>
  <si>
    <t>GSK211230XUR021</t>
  </si>
  <si>
    <t>GSK211230FKM168</t>
  </si>
  <si>
    <t>GSK211230GKD847</t>
  </si>
  <si>
    <t>GSK211230IVR218</t>
  </si>
  <si>
    <t>GSK211230KRC874</t>
  </si>
  <si>
    <t>GSK211230WRH914</t>
  </si>
  <si>
    <t>GSK211230SMG712</t>
  </si>
  <si>
    <t>DMD/2112/31/KHBR6452</t>
  </si>
  <si>
    <t>GSK211230LFV865</t>
  </si>
  <si>
    <t>DMD/2112/31/PVAD4802</t>
  </si>
  <si>
    <t>GSK211227YOM374</t>
  </si>
  <si>
    <t>GSK211231BUS704</t>
  </si>
  <si>
    <t>GSK211229QDE640</t>
  </si>
  <si>
    <t>GSK211228EID638</t>
  </si>
  <si>
    <t>GSK211228AWY637</t>
  </si>
  <si>
    <t>GSK211229QHK146</t>
  </si>
  <si>
    <t>GSK211229PIO541</t>
  </si>
  <si>
    <t>GSK211229JTW890</t>
  </si>
  <si>
    <t>GSK211229NGQ740</t>
  </si>
  <si>
    <t>GSK211228FGZ051</t>
  </si>
  <si>
    <t>GSK211231RZJ528</t>
  </si>
  <si>
    <t>GSK211231UHZ986</t>
  </si>
  <si>
    <t>GSK211229HDX874</t>
  </si>
  <si>
    <t>GSK211228YZU857</t>
  </si>
  <si>
    <t>GSK211231PFQ839</t>
  </si>
  <si>
    <t>GSK211231LRJ249</t>
  </si>
  <si>
    <t>GSK211231EON908</t>
  </si>
  <si>
    <t>GSK211230ACO906</t>
  </si>
  <si>
    <t>GSK211231LJD948</t>
  </si>
  <si>
    <t>GSK211231KZE034</t>
  </si>
  <si>
    <t>GSK211231JKU091</t>
  </si>
  <si>
    <t>GSK211231GSB319</t>
  </si>
  <si>
    <t>GSK211231AIV903</t>
  </si>
  <si>
    <t>GSK211231JKS812</t>
  </si>
  <si>
    <t>GSK211230ZXW708</t>
  </si>
  <si>
    <t>GSK211230FJI085</t>
  </si>
  <si>
    <t>GSK211230AVT579</t>
  </si>
  <si>
    <t>GSK211231YLB760</t>
  </si>
  <si>
    <t>GSK211231PDW839</t>
  </si>
  <si>
    <t>GSK211229IDS524</t>
  </si>
  <si>
    <t>GSK211231VTS801</t>
  </si>
  <si>
    <t>GSK211231DON038</t>
  </si>
  <si>
    <t>GSK211231OTC467</t>
  </si>
  <si>
    <t>GSK211230ATB981</t>
  </si>
  <si>
    <t>GSK211231JOW809</t>
  </si>
  <si>
    <t>GSK211230YED967</t>
  </si>
  <si>
    <t>GSK211231YJU461</t>
  </si>
  <si>
    <t>GSK211231UKP247</t>
  </si>
  <si>
    <t>GSK211231VTW075</t>
  </si>
  <si>
    <t>GSK211231WUM732</t>
  </si>
  <si>
    <t>GSK211230TKE374</t>
  </si>
  <si>
    <t>GSK211231CIK184</t>
  </si>
  <si>
    <t>GSK211231RMF410</t>
  </si>
  <si>
    <t>GSK211231VRF260</t>
  </si>
  <si>
    <t>GSK211231RBN927</t>
  </si>
  <si>
    <t>GSK211231MUK071</t>
  </si>
  <si>
    <t>GSK211231CTE403</t>
  </si>
  <si>
    <t>GSK211231QGS168</t>
  </si>
  <si>
    <t>GSK211231MKP920</t>
  </si>
  <si>
    <t>GSK211231FDR364</t>
  </si>
  <si>
    <t>GSK211231RYE549</t>
  </si>
  <si>
    <t>GSK211231QHK905</t>
  </si>
  <si>
    <t>GSK211231WOR796</t>
  </si>
  <si>
    <t>GSK211228YJT482</t>
  </si>
  <si>
    <t>GSK211228VPD158</t>
  </si>
  <si>
    <t>GSK211229WOC891</t>
  </si>
  <si>
    <t>GSK211231SJY134</t>
  </si>
  <si>
    <t>GSK211231FUM580</t>
  </si>
  <si>
    <t>GSK211231YNF632</t>
  </si>
  <si>
    <t>GSK211231VUI943</t>
  </si>
  <si>
    <t>GSK211231YGP291</t>
  </si>
  <si>
    <t>GSK211231XCZ014</t>
  </si>
  <si>
    <t>GSK211231ZJV198</t>
  </si>
  <si>
    <t>GSK211228VIA198</t>
  </si>
  <si>
    <t>GSK211231BCD874</t>
  </si>
  <si>
    <t>GSK211231GNZ569</t>
  </si>
  <si>
    <t>GSK211229SNJ586</t>
  </si>
  <si>
    <t>GSK211228COZ208</t>
  </si>
  <si>
    <t>GSK211231RDO098</t>
  </si>
  <si>
    <t>GSK211231ZAC725</t>
  </si>
  <si>
    <t xml:space="preserve">DMD/2112/31/VCRB8563 </t>
  </si>
  <si>
    <t>GSK211229QMY521</t>
  </si>
  <si>
    <t>GSK211229MRT971</t>
  </si>
  <si>
    <t>GSK211228ABC374</t>
  </si>
  <si>
    <t>GSK211228RIJ915</t>
  </si>
  <si>
    <t>GSK211229SOD362</t>
  </si>
  <si>
    <t>GSK211229BKN263</t>
  </si>
  <si>
    <t>GSK211231ADV431</t>
  </si>
  <si>
    <t>GSK211231SPM127</t>
  </si>
  <si>
    <t>GSK211231YWR470</t>
  </si>
  <si>
    <t>GSK211228RXC904</t>
  </si>
  <si>
    <t>GSK211229OUC095</t>
  </si>
  <si>
    <t>GSK211228GID987</t>
  </si>
  <si>
    <t>GSK211228KHR832</t>
  </si>
  <si>
    <t>GSK211229NIC591</t>
  </si>
  <si>
    <t>GSK211229BQA906</t>
  </si>
  <si>
    <t>GSK211228LBE504</t>
  </si>
  <si>
    <t>GSK211229ZHG829</t>
  </si>
  <si>
    <t>GSK211231QFU471</t>
  </si>
  <si>
    <t>GSK211228WTE829</t>
  </si>
  <si>
    <t>GSK211228NLZ283</t>
  </si>
  <si>
    <t>GSK211228GTU426</t>
  </si>
  <si>
    <t>DMD/2112/31/JTLG5842</t>
  </si>
  <si>
    <t>GSK211228GEY075</t>
  </si>
  <si>
    <t xml:space="preserve"> DMD/2112/31/DYWM8513</t>
  </si>
  <si>
    <t>GSK211231LEM937</t>
  </si>
  <si>
    <t>GSK211231RBD610</t>
  </si>
  <si>
    <t>GSK211231GTR082</t>
  </si>
  <si>
    <t>GSK211231FHW219</t>
  </si>
  <si>
    <t>GSK211231HQM760</t>
  </si>
  <si>
    <t>GSK211231JNW724</t>
  </si>
  <si>
    <t>GSK211231UAI726</t>
  </si>
  <si>
    <t>GSK211231HKU690</t>
  </si>
  <si>
    <t>GSK211231GHX576</t>
  </si>
  <si>
    <t>GSK211230APW872</t>
  </si>
  <si>
    <t>GSK211231PKR086</t>
  </si>
  <si>
    <t>GSK211231GHD345</t>
  </si>
  <si>
    <t>GSK211231VJZ389</t>
  </si>
  <si>
    <t>GSK211231LGX624</t>
  </si>
  <si>
    <t>GSK211231ULG204</t>
  </si>
  <si>
    <t>GSK211231NRC549</t>
  </si>
  <si>
    <t>GSK211231SQL956</t>
  </si>
  <si>
    <t>GSK211230MKW140</t>
  </si>
  <si>
    <t>GSK211231YLJ490</t>
  </si>
  <si>
    <t>GSK211231LIV418</t>
  </si>
  <si>
    <t>GSK211231KSB032</t>
  </si>
  <si>
    <t>GSK211231MOW142</t>
  </si>
  <si>
    <t>GSK211231SAD712</t>
  </si>
  <si>
    <t>GSK211231XAJ457</t>
  </si>
  <si>
    <t>GSK211231KCF691</t>
  </si>
  <si>
    <t>GSK211231IFO093</t>
  </si>
  <si>
    <t>GSK211231JOB317</t>
  </si>
  <si>
    <t>GSK211231LET056</t>
  </si>
  <si>
    <t>GSK211231BSH653</t>
  </si>
  <si>
    <t>GSK211231MPO085</t>
  </si>
  <si>
    <t>GSK211231VDF086</t>
  </si>
  <si>
    <t>GSK211231WYG371</t>
  </si>
  <si>
    <t>GSK211231CEW130</t>
  </si>
  <si>
    <t>GSK211231JUD901</t>
  </si>
  <si>
    <t>GSK211231JGW041</t>
  </si>
  <si>
    <t>GSK211231OMZ049</t>
  </si>
  <si>
    <t>GSK211231JMA713</t>
  </si>
  <si>
    <t>GSK211231IDS204</t>
  </si>
  <si>
    <t>GSK211231OCX921</t>
  </si>
  <si>
    <t>GSK211231BID762</t>
  </si>
  <si>
    <t xml:space="preserve">DMD/2112/31/UXHN1680 </t>
  </si>
  <si>
    <t>GSK211231SJX250</t>
  </si>
  <si>
    <t>GSK211231NLR769</t>
  </si>
  <si>
    <t xml:space="preserve">DMD/2112/31/EONI6928 </t>
  </si>
  <si>
    <t>GSK211230AIT692</t>
  </si>
  <si>
    <t>GSK211229MXQ678</t>
  </si>
  <si>
    <t>GSK211230RGP049</t>
  </si>
  <si>
    <t>GSK211230KRD267</t>
  </si>
  <si>
    <t>GSK211229CIY657</t>
  </si>
  <si>
    <t>GSK211231GKN120</t>
  </si>
  <si>
    <t>GSK211229AIU069</t>
  </si>
  <si>
    <t>GSK211230RGM671</t>
  </si>
  <si>
    <t>GSK211230GTJ391</t>
  </si>
  <si>
    <t>GSK211230GUY973</t>
  </si>
  <si>
    <t>GSK211230OWA213</t>
  </si>
  <si>
    <t>GSK211229SLG046</t>
  </si>
  <si>
    <t>GSK211230XIM189</t>
  </si>
  <si>
    <t>GSK211230WQZ091</t>
  </si>
  <si>
    <t>GSK211230ZAK714</t>
  </si>
  <si>
    <t>GSK211229ZED728</t>
  </si>
  <si>
    <t>GSK211229RJW045</t>
  </si>
  <si>
    <t>GSK211230PZR901</t>
  </si>
  <si>
    <t>GSK211229COQ120</t>
  </si>
  <si>
    <t>GSK211230KHV476</t>
  </si>
  <si>
    <t>GSK211229HKD608</t>
  </si>
  <si>
    <t>GSK211229LGR962</t>
  </si>
  <si>
    <t>GSK211229CIH937</t>
  </si>
  <si>
    <t>GSK211230HCN346</t>
  </si>
  <si>
    <t>GSK211230TLN127</t>
  </si>
  <si>
    <t>GSK211229DJT876</t>
  </si>
  <si>
    <t>GSK211229SRI912</t>
  </si>
  <si>
    <t>GSK211230HRZ804</t>
  </si>
  <si>
    <t>GSK211229IWY453</t>
  </si>
  <si>
    <t>GSK211229EXV834</t>
  </si>
  <si>
    <t>GSK211230UYV259</t>
  </si>
  <si>
    <t>GSK211229RDN215</t>
  </si>
  <si>
    <t>GSK211230ZPS480</t>
  </si>
  <si>
    <t>GSK211229SZU785</t>
  </si>
  <si>
    <t>GSK211230HEP063</t>
  </si>
  <si>
    <t>GSK211229REX304</t>
  </si>
  <si>
    <t>GSK211229GVB802</t>
  </si>
  <si>
    <t>GSK211230ASB253</t>
  </si>
  <si>
    <t>GSK211229VYA129</t>
  </si>
  <si>
    <t>GSK211229BRG160</t>
  </si>
  <si>
    <t>GSK211229FIE672</t>
  </si>
  <si>
    <t>GSK211230JVO937</t>
  </si>
  <si>
    <t>GSK211229FGT165</t>
  </si>
  <si>
    <t>GSK211230VNM702</t>
  </si>
  <si>
    <t>GSK211230AEB784</t>
  </si>
  <si>
    <t>GSK211229COE935</t>
  </si>
  <si>
    <t>GSK211230ZNV423</t>
  </si>
  <si>
    <t>GSK211229LNC041</t>
  </si>
  <si>
    <t>GSK211229RUN190</t>
  </si>
  <si>
    <t>DMD/2112/31/TJGH4179</t>
  </si>
  <si>
    <t>GSK211231PDR217</t>
  </si>
  <si>
    <t>GSK211231AKD980</t>
  </si>
  <si>
    <t>GSK211231UNW987</t>
  </si>
  <si>
    <t>GSK211231ZCM894</t>
  </si>
  <si>
    <t>GSK211231LVU062</t>
  </si>
  <si>
    <t>GSK211231CAS561</t>
  </si>
  <si>
    <t>GSK211231IFR629</t>
  </si>
  <si>
    <t>GSK211231OXF319</t>
  </si>
  <si>
    <t>GSK211231TZQ648</t>
  </si>
  <si>
    <t>GSK211231DLE792</t>
  </si>
  <si>
    <t>GSK211231RST652</t>
  </si>
  <si>
    <t>GSK211231VJY261</t>
  </si>
  <si>
    <t>GSK211231PTE346</t>
  </si>
  <si>
    <t>GSK211231IOC850</t>
  </si>
  <si>
    <t>GSK211231PLH578</t>
  </si>
  <si>
    <t>GSK211231EON031</t>
  </si>
  <si>
    <t>GSK211231SHJ523</t>
  </si>
  <si>
    <t>GSK211231OJV163</t>
  </si>
  <si>
    <t>GSK211231BOD642</t>
  </si>
  <si>
    <t>GSK211231VJQ972</t>
  </si>
  <si>
    <t>GSK211231AGT781</t>
  </si>
  <si>
    <t>GSK211231FAN836</t>
  </si>
  <si>
    <t>GSK211231UNR476</t>
  </si>
  <si>
    <t>GSK211231ZTW328</t>
  </si>
  <si>
    <t>GSK211231TVC849</t>
  </si>
  <si>
    <t>GSK211231ZFR579</t>
  </si>
  <si>
    <t>GSK211231DWP682</t>
  </si>
  <si>
    <t>GSK211231GMX561</t>
  </si>
  <si>
    <t>GSK211231VQH029</t>
  </si>
  <si>
    <t>GSK211231ZRF431</t>
  </si>
  <si>
    <t>GSK211231BZJ931</t>
  </si>
  <si>
    <t>GSK211231QGV596</t>
  </si>
  <si>
    <t>GSK211231YPH240</t>
  </si>
  <si>
    <t>GSK211231VLK140</t>
  </si>
  <si>
    <t>GSK211231CIX128</t>
  </si>
  <si>
    <t>GSK211231QHI723</t>
  </si>
  <si>
    <t>GSK211231HVF639</t>
  </si>
  <si>
    <t>GSK211231HGY107</t>
  </si>
  <si>
    <t>GSK211231WAE842</t>
  </si>
  <si>
    <t>GSK211231BCO409</t>
  </si>
  <si>
    <t>GSK211231UEM670</t>
  </si>
  <si>
    <t>GSK211231PNO634</t>
  </si>
  <si>
    <t>GSK211231MZN819</t>
  </si>
  <si>
    <t>GSK211231GPR270</t>
  </si>
  <si>
    <t>GSK211231XOE369</t>
  </si>
  <si>
    <t>GSK211231IHE980</t>
  </si>
  <si>
    <t>GSK211231TUF937</t>
  </si>
  <si>
    <t>GSK211231QVG659</t>
  </si>
  <si>
    <t>GSK211231CMR281</t>
  </si>
  <si>
    <t>GSK211231DFU487</t>
  </si>
  <si>
    <t>GSK211231XSU276</t>
  </si>
  <si>
    <t>GSK211231HEX567</t>
  </si>
  <si>
    <t>GSK211231CZQ810</t>
  </si>
  <si>
    <t>GSK211231NWC978</t>
  </si>
  <si>
    <t>GSK211231LTJ837</t>
  </si>
  <si>
    <t>GSK211231HBJ123</t>
  </si>
  <si>
    <t>GSK211231PQN584</t>
  </si>
  <si>
    <t>GSK211231XDE957</t>
  </si>
  <si>
    <t>GSK211231ORG245</t>
  </si>
  <si>
    <t>GSK211231HPQ159</t>
  </si>
  <si>
    <t>GSK211231EFP192</t>
  </si>
  <si>
    <t>GSK211231NCM284</t>
  </si>
  <si>
    <t>GSK211231UVN037</t>
  </si>
  <si>
    <t>GSK211231PBL268</t>
  </si>
  <si>
    <t>GSK211231AQI036</t>
  </si>
  <si>
    <t>GSK211231LCQ069</t>
  </si>
  <si>
    <t>GSK211231FYM190</t>
  </si>
  <si>
    <t>GSK211231RLK012</t>
  </si>
  <si>
    <t>GSK211231RJX076</t>
  </si>
  <si>
    <t>GSK211231KTY086</t>
  </si>
  <si>
    <t>GSK211231CBI857</t>
  </si>
  <si>
    <t>GSK211231DOL508</t>
  </si>
  <si>
    <t>GSK211231VHT502</t>
  </si>
  <si>
    <t>GSK211231FHC981</t>
  </si>
  <si>
    <t>GSK211231MBQ176</t>
  </si>
  <si>
    <t>GSK211231RPU085</t>
  </si>
  <si>
    <t>GSK211231XDY458</t>
  </si>
  <si>
    <t>GSK211231WPF916</t>
  </si>
  <si>
    <t>GSK211231YSL487</t>
  </si>
  <si>
    <t>GSK211231HUJ251</t>
  </si>
  <si>
    <t>GSK211230RNM687</t>
  </si>
  <si>
    <t>GSK211231HER586</t>
  </si>
  <si>
    <t>GSK211231QHY108</t>
  </si>
  <si>
    <t>GSK211231CEV546</t>
  </si>
  <si>
    <t>GSK211231HEL241</t>
  </si>
  <si>
    <t>GSK211231YLH412</t>
  </si>
  <si>
    <t>GSK211231TZU574</t>
  </si>
  <si>
    <t>GSK211231NBY875</t>
  </si>
  <si>
    <t>GSK211231TFU591</t>
  </si>
  <si>
    <t>GSK211231GAF850</t>
  </si>
  <si>
    <t>GSK211231GFU784</t>
  </si>
  <si>
    <t>GSK211231RMF326</t>
  </si>
  <si>
    <t>GSK211231TVZ930</t>
  </si>
  <si>
    <t>GSK211231NWG092</t>
  </si>
  <si>
    <t>GSK211231USO106</t>
  </si>
  <si>
    <t>GSK211231YXS548</t>
  </si>
  <si>
    <t>GSK211231WGA389</t>
  </si>
  <si>
    <t>GSK211231ZFG739</t>
  </si>
  <si>
    <t>GSK211231DJV612</t>
  </si>
  <si>
    <t>GSK211231DMZ513</t>
  </si>
  <si>
    <t>GSK211231ZUM285</t>
  </si>
  <si>
    <t>GSK211231ASU087</t>
  </si>
  <si>
    <t>GSK211231ETC140</t>
  </si>
  <si>
    <t>GSK211231RXD620</t>
  </si>
  <si>
    <t>GSK211231ROP026</t>
  </si>
  <si>
    <t>GSK211231KUB349</t>
  </si>
  <si>
    <t>GSK211231AFN716</t>
  </si>
  <si>
    <t>GSK211231XSC501</t>
  </si>
  <si>
    <t>GSK211231KRF478</t>
  </si>
  <si>
    <t>GSK211231CPY384</t>
  </si>
  <si>
    <t>GSK211231OIG485</t>
  </si>
  <si>
    <t>GSK211231GUE327</t>
  </si>
  <si>
    <t>GSK211231LZG659</t>
  </si>
  <si>
    <t>GSK211231FJW159</t>
  </si>
  <si>
    <t>GSK211231DIJ614</t>
  </si>
  <si>
    <t>GSK211231BYW726</t>
  </si>
  <si>
    <t>GSK211230KMO057</t>
  </si>
  <si>
    <t>GSK211231TSW867</t>
  </si>
  <si>
    <t>GSK211231LFT932</t>
  </si>
  <si>
    <t>GSK211231NAV791</t>
  </si>
  <si>
    <t>GSK211231ZHG529</t>
  </si>
  <si>
    <t>GSK211231IGO296</t>
  </si>
  <si>
    <t>GSK211231PCE947</t>
  </si>
  <si>
    <t>GSK211231BLN316</t>
  </si>
  <si>
    <t>GSK211231BDS479</t>
  </si>
  <si>
    <t>GSK211231QOB402</t>
  </si>
  <si>
    <t>GSK211231AYL913</t>
  </si>
  <si>
    <t>GSK211231XKF156</t>
  </si>
  <si>
    <t>GSK211231PVN386</t>
  </si>
  <si>
    <t>GSK211231DUM480</t>
  </si>
  <si>
    <t>GSK211231NCU531</t>
  </si>
  <si>
    <t>GSK211231LKC698</t>
  </si>
  <si>
    <t>GSK211231GYO314</t>
  </si>
  <si>
    <t>GSK211231KUN275</t>
  </si>
  <si>
    <t>GSK211231OER146</t>
  </si>
  <si>
    <t>GSK211231GVE842</t>
  </si>
  <si>
    <t>GSK211231IXL469</t>
  </si>
  <si>
    <t>GSK211231MOR971</t>
  </si>
  <si>
    <t>GSK211231GKF408</t>
  </si>
  <si>
    <t>GSK211231GUT156</t>
  </si>
  <si>
    <t>GSK211231RNL295</t>
  </si>
  <si>
    <t>GSK211231UQH502</t>
  </si>
  <si>
    <t>GSK211231WRO832</t>
  </si>
  <si>
    <t>GSK211231SBP259</t>
  </si>
  <si>
    <t>GSK211231UVC367</t>
  </si>
  <si>
    <t>GSK211231HBO271</t>
  </si>
  <si>
    <t>GSK211231VQA247</t>
  </si>
  <si>
    <t>GSK211231SUL920</t>
  </si>
  <si>
    <t>GSK211231DFP204</t>
  </si>
  <si>
    <t>GSK211231AYH420</t>
  </si>
  <si>
    <t>GSK211231ZHX649</t>
  </si>
  <si>
    <t>GSK211231JNV425</t>
  </si>
  <si>
    <t>GSK211230LWV893</t>
  </si>
  <si>
    <t>GSK211231NKS231</t>
  </si>
  <si>
    <t>GSK211231BGZ961</t>
  </si>
  <si>
    <t>GSK211231PTY861</t>
  </si>
  <si>
    <t>GSK211231FDV186</t>
  </si>
  <si>
    <t>GSK211231WIT463</t>
  </si>
  <si>
    <t>GSK211231ECY694</t>
  </si>
  <si>
    <t>GSK211230AMN503</t>
  </si>
  <si>
    <t>GSK211231JUL763</t>
  </si>
  <si>
    <t>GSK211231SPJ614</t>
  </si>
  <si>
    <t>GSK211231BMN571</t>
  </si>
  <si>
    <t>GSK211231HZC520</t>
  </si>
  <si>
    <t>GSK211231LPY468</t>
  </si>
  <si>
    <t>DMD/2112/31/DQSZ8507</t>
  </si>
  <si>
    <t>GSK211229OXL154</t>
  </si>
  <si>
    <t>GSK211231HST891</t>
  </si>
  <si>
    <t xml:space="preserve">DMD/2112/31/XFTK9328 </t>
  </si>
  <si>
    <t>GSK211230VPW593</t>
  </si>
  <si>
    <t>GSK211230DQN065</t>
  </si>
  <si>
    <t>GSK211229ZGD945</t>
  </si>
  <si>
    <t>DMD/2112/31/ZWKY9281</t>
  </si>
  <si>
    <t>GSK211231HPU038</t>
  </si>
  <si>
    <t>GSK211231ICZ162</t>
  </si>
  <si>
    <t>GSK211231DJM085</t>
  </si>
  <si>
    <t>GSK211231ZRE403</t>
  </si>
  <si>
    <t>GSK211231PXR129</t>
  </si>
  <si>
    <t>GSK211231GDJ904</t>
  </si>
  <si>
    <t xml:space="preserve">DMD/2112/31/HGUS2075 </t>
  </si>
  <si>
    <t>GSK211231ICF104</t>
  </si>
  <si>
    <t>GSK211231CHV438</t>
  </si>
  <si>
    <t>GSK211231STH470</t>
  </si>
  <si>
    <t>GSK211231XZU245</t>
  </si>
  <si>
    <t>GSK211231WLB968</t>
  </si>
  <si>
    <t>GSK211231HUP904</t>
  </si>
  <si>
    <t>GSK211231CHZ457</t>
  </si>
  <si>
    <t>GSK211231ITX538</t>
  </si>
  <si>
    <t>GSK211231NLT208</t>
  </si>
  <si>
    <t>GSK211231RWI960</t>
  </si>
  <si>
    <t>GSK211231FMY812</t>
  </si>
  <si>
    <t>GSK211231EIV293</t>
  </si>
  <si>
    <t xml:space="preserve">DMD/2112/31/FJXY8129  </t>
  </si>
  <si>
    <t>GSK211231KPE756</t>
  </si>
  <si>
    <t>GSK211230SWN652</t>
  </si>
  <si>
    <t>GSK211230JAE819</t>
  </si>
  <si>
    <t>GSK211230CXW582</t>
  </si>
  <si>
    <t>GSK211230PCR290</t>
  </si>
  <si>
    <t>GSK211231RMZ092</t>
  </si>
  <si>
    <t>GSK211230JPV198</t>
  </si>
  <si>
    <t>GSK211230SLR968</t>
  </si>
  <si>
    <t>GSK211230ZLF620</t>
  </si>
  <si>
    <t>GSK211231YOP164</t>
  </si>
  <si>
    <t>GSK211230TXZ356</t>
  </si>
  <si>
    <t>GSK211230NYJ324</t>
  </si>
  <si>
    <t>GSK211230OTR251</t>
  </si>
  <si>
    <t>GSK211230USW486</t>
  </si>
  <si>
    <t>GSK211230INA352</t>
  </si>
  <si>
    <t>GSK211230HVW038</t>
  </si>
  <si>
    <t>GSK211230LKW307</t>
  </si>
  <si>
    <t>GSK211230CLV640</t>
  </si>
  <si>
    <t>GSK211230LZA089</t>
  </si>
  <si>
    <t>GSK211230IMA420</t>
  </si>
  <si>
    <t>GSK211231IGP015</t>
  </si>
  <si>
    <t>GSK211230HYL065</t>
  </si>
  <si>
    <t>GSK211230CVO890</t>
  </si>
  <si>
    <t>GSK211231ZUJ194</t>
  </si>
  <si>
    <t>GSK211230PZF351</t>
  </si>
  <si>
    <t>GSK211230UOA105</t>
  </si>
  <si>
    <t>GSK211230CSI813</t>
  </si>
  <si>
    <t>GSK211230MVS687</t>
  </si>
  <si>
    <t>GSK211230CQR593</t>
  </si>
  <si>
    <t>GSK211230MOD754</t>
  </si>
  <si>
    <t>GSK211230NHR490</t>
  </si>
  <si>
    <t>GSK211230BKE956</t>
  </si>
  <si>
    <t>GSK211231FSO307</t>
  </si>
  <si>
    <t>GSK211230FHY796</t>
  </si>
  <si>
    <t>GSK211230BRV892</t>
  </si>
  <si>
    <t>GSK211230UXR390</t>
  </si>
  <si>
    <t>01/05/2022 FARHAN</t>
  </si>
  <si>
    <t>PENGIRIMAN BARANG TUJUAN PONTIANAK</t>
  </si>
  <si>
    <t xml:space="preserve"> 059/PCI/PI/I/22</t>
  </si>
  <si>
    <t xml:space="preserve"> 14 Januari 2022</t>
  </si>
  <si>
    <t>PONTIANAK</t>
  </si>
  <si>
    <t>16-31 DES 2022</t>
  </si>
  <si>
    <t>DMD/2112/16/GDVO8690</t>
  </si>
  <si>
    <t>GSK211214INL820</t>
  </si>
  <si>
    <t>DMD/2112/16/BGOD2063</t>
  </si>
  <si>
    <t>GSK211216SJK037</t>
  </si>
  <si>
    <t>DMD/2112/16/WJHO8910</t>
  </si>
  <si>
    <t>GSK211216FXH028</t>
  </si>
  <si>
    <t>GSK211216IQX236</t>
  </si>
  <si>
    <t>GSK211216ICQ846</t>
  </si>
  <si>
    <t>GSK211216SYO460</t>
  </si>
  <si>
    <t>GSK211216QMR842</t>
  </si>
  <si>
    <t>GSK211216GQY298</t>
  </si>
  <si>
    <t>GSK211216IBK843</t>
  </si>
  <si>
    <t>GSK211216FYN539</t>
  </si>
  <si>
    <t>GSK211216OCE901</t>
  </si>
  <si>
    <t>GSK211216AZR431</t>
  </si>
  <si>
    <t>GSK211216YVT503</t>
  </si>
  <si>
    <t>GSK211216DVK612</t>
  </si>
  <si>
    <t>GSK211216NQV136</t>
  </si>
  <si>
    <t>GSK211216QYW398</t>
  </si>
  <si>
    <t>GSK211216HKD418</t>
  </si>
  <si>
    <t>GSK211216IBW821</t>
  </si>
  <si>
    <t>GSK211216BWX698</t>
  </si>
  <si>
    <t>GSK211216OTL129</t>
  </si>
  <si>
    <t>GSK211216DOT143</t>
  </si>
  <si>
    <t>DMD/2112/16/AQST5649</t>
  </si>
  <si>
    <t>GSK211216IHQ524</t>
  </si>
  <si>
    <t>GSK211216EBO924</t>
  </si>
  <si>
    <t>GSK211216ZQH976</t>
  </si>
  <si>
    <t>GSK211216XFZ435</t>
  </si>
  <si>
    <t>GSK211216MCZ264</t>
  </si>
  <si>
    <t>GSK211216OZD973</t>
  </si>
  <si>
    <t>GSK211216DOB742</t>
  </si>
  <si>
    <t>GSK211216UFB073</t>
  </si>
  <si>
    <t>GSK211216GHT601</t>
  </si>
  <si>
    <t>GSK211216GTF041</t>
  </si>
  <si>
    <t>GSK211216RLI520</t>
  </si>
  <si>
    <t>GSK211216QKZ864</t>
  </si>
  <si>
    <t>GSK211216IMC142</t>
  </si>
  <si>
    <t>GSK211216DWM410</t>
  </si>
  <si>
    <t>GSK211216EVL286</t>
  </si>
  <si>
    <t>GSK211216QYR081</t>
  </si>
  <si>
    <t>GSK211216TRY218</t>
  </si>
  <si>
    <t>GSK211216STG179</t>
  </si>
  <si>
    <t>GSK211216BKI569</t>
  </si>
  <si>
    <t>GSK211216JRY051</t>
  </si>
  <si>
    <t>GSK211216PEO864</t>
  </si>
  <si>
    <t>GSK211216RFE347</t>
  </si>
  <si>
    <t>GSK211216DEV498</t>
  </si>
  <si>
    <t>S</t>
  </si>
  <si>
    <r>
      <t xml:space="preserve">Say </t>
    </r>
    <r>
      <rPr>
        <b/>
        <i/>
        <sz val="12"/>
        <color theme="2" tint="-0.749992370372631"/>
        <rFont val="Calibri"/>
        <family val="2"/>
        <scheme val="minor"/>
      </rPr>
      <t>: Tiga Ratus Delapan Juta Dua Ratus Sembilan Puluh Empat Ribu Delapan Ratus Delapan Puluh Rupiah.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</si>
</sst>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164" formatCode="_(* #,##0_);_(* \(#,##0\);_(* &quot;-&quot;_);_(@_)"/>
    <numFmt numFmtId="165" formatCode="_(* #,##0.00_);_(* \(#,##0.00\);_(* &quot;-&quot;??_);_(@_)"/>
    <numFmt numFmtId="166" formatCode="dd/mm/yy;@"/>
    <numFmt numFmtId="167" formatCode="_(* #,##0_);_(* \(#,##0\);_(* &quot;-&quot;??_);_(@_)"/>
    <numFmt numFmtId="168" formatCode="[$-F800]dddd\,\ mmmm\ dd\,\ yyyy"/>
    <numFmt numFmtId="169" formatCode="_(&quot;Rp&quot;* #,##0_);_(&quot;Rp&quot;* \(#,##0\);_(&quot;Rp&quot;* &quot;-&quot;_);_(@_)"/>
  </numFmts>
  <fonts count="18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2"/>
      <color theme="2" tint="-0.749992370372631"/>
      <name val="Calibri"/>
      <family val="2"/>
      <scheme val="minor"/>
    </font>
    <font>
      <sz val="12"/>
      <color theme="2" tint="-0.749992370372631"/>
      <name val="Calibri"/>
      <family val="2"/>
      <scheme val="minor"/>
    </font>
    <font>
      <sz val="10"/>
      <color theme="2" tint="-0.749992370372631"/>
      <name val="Calibri"/>
      <family val="2"/>
      <scheme val="minor"/>
    </font>
    <font>
      <b/>
      <sz val="14"/>
      <color theme="2" tint="-0.749992370372631"/>
      <name val="Calibri"/>
      <family val="2"/>
      <scheme val="minor"/>
    </font>
    <font>
      <sz val="12"/>
      <color theme="1"/>
      <name val="Calibri"/>
      <family val="2"/>
      <scheme val="minor"/>
    </font>
    <font>
      <b/>
      <i/>
      <sz val="12"/>
      <color theme="2" tint="-0.749992370372631"/>
      <name val="Calibri"/>
      <family val="2"/>
      <scheme val="minor"/>
    </font>
    <font>
      <sz val="12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0"/>
      <color theme="1"/>
      <name val="Calibri"/>
      <family val="2"/>
      <scheme val="minor"/>
    </font>
    <font>
      <b/>
      <sz val="11"/>
      <color theme="2" tint="-0.74999237037263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</fills>
  <borders count="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</borders>
  <cellStyleXfs count="4">
    <xf numFmtId="0" fontId="0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</cellStyleXfs>
  <cellXfs count="128">
    <xf numFmtId="0" fontId="0" fillId="0" borderId="0" xfId="0"/>
    <xf numFmtId="0" fontId="2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center" vertical="center"/>
    </xf>
    <xf numFmtId="0" fontId="1" fillId="0" borderId="0" xfId="0" applyFont="1"/>
    <xf numFmtId="166" fontId="1" fillId="0" borderId="0" xfId="0" applyNumberFormat="1" applyFont="1" applyAlignment="1">
      <alignment horizontal="left" vertical="center"/>
    </xf>
    <xf numFmtId="166" fontId="1" fillId="0" borderId="0" xfId="0" applyNumberFormat="1" applyFont="1"/>
    <xf numFmtId="0" fontId="3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vertical="center"/>
    </xf>
    <xf numFmtId="166" fontId="2" fillId="0" borderId="1" xfId="0" applyNumberFormat="1" applyFont="1" applyBorder="1" applyAlignment="1">
      <alignment vertical="center" wrapText="1"/>
    </xf>
    <xf numFmtId="0" fontId="1" fillId="0" borderId="0" xfId="0" applyFont="1" applyAlignment="1">
      <alignment vertical="center"/>
    </xf>
    <xf numFmtId="166" fontId="1" fillId="0" borderId="0" xfId="0" applyNumberFormat="1" applyFont="1" applyAlignment="1">
      <alignment horizontal="center" vertical="center"/>
    </xf>
    <xf numFmtId="166" fontId="2" fillId="0" borderId="1" xfId="0" applyNumberFormat="1" applyFont="1" applyBorder="1" applyAlignment="1">
      <alignment horizontal="center" vertical="center"/>
    </xf>
    <xf numFmtId="0" fontId="1" fillId="0" borderId="3" xfId="0" applyFont="1" applyBorder="1" applyAlignment="1">
      <alignment vertical="center" wrapText="1"/>
    </xf>
    <xf numFmtId="0" fontId="5" fillId="0" borderId="0" xfId="0" applyFont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8" fillId="0" borderId="0" xfId="0" applyFont="1"/>
    <xf numFmtId="0" fontId="9" fillId="0" borderId="0" xfId="0" applyFont="1"/>
    <xf numFmtId="167" fontId="9" fillId="0" borderId="0" xfId="3" applyNumberFormat="1" applyFont="1"/>
    <xf numFmtId="0" fontId="10" fillId="0" borderId="0" xfId="0" applyFont="1"/>
    <xf numFmtId="0" fontId="9" fillId="0" borderId="5" xfId="0" applyFont="1" applyBorder="1"/>
    <xf numFmtId="167" fontId="9" fillId="0" borderId="5" xfId="3" applyNumberFormat="1" applyFont="1" applyBorder="1"/>
    <xf numFmtId="167" fontId="9" fillId="0" borderId="0" xfId="3" applyNumberFormat="1" applyFont="1" applyAlignment="1">
      <alignment horizontal="center"/>
    </xf>
    <xf numFmtId="0" fontId="12" fillId="0" borderId="0" xfId="0" applyFont="1"/>
    <xf numFmtId="168" fontId="9" fillId="0" borderId="0" xfId="0" quotePrefix="1" applyNumberFormat="1" applyFont="1"/>
    <xf numFmtId="0" fontId="8" fillId="3" borderId="9" xfId="0" applyFont="1" applyFill="1" applyBorder="1" applyAlignment="1">
      <alignment horizontal="center" vertical="center"/>
    </xf>
    <xf numFmtId="0" fontId="8" fillId="3" borderId="10" xfId="0" applyFont="1" applyFill="1" applyBorder="1" applyAlignment="1">
      <alignment horizontal="center" vertical="center"/>
    </xf>
    <xf numFmtId="0" fontId="8" fillId="3" borderId="11" xfId="0" applyFont="1" applyFill="1" applyBorder="1" applyAlignment="1">
      <alignment horizontal="center" vertical="center"/>
    </xf>
    <xf numFmtId="0" fontId="8" fillId="3" borderId="13" xfId="0" applyFont="1" applyFill="1" applyBorder="1" applyAlignment="1">
      <alignment horizontal="center" vertical="center"/>
    </xf>
    <xf numFmtId="0" fontId="9" fillId="4" borderId="14" xfId="0" applyFont="1" applyFill="1" applyBorder="1" applyAlignment="1">
      <alignment horizontal="center" vertical="center"/>
    </xf>
    <xf numFmtId="15" fontId="9" fillId="4" borderId="1" xfId="0" quotePrefix="1" applyNumberFormat="1" applyFont="1" applyFill="1" applyBorder="1" applyAlignment="1">
      <alignment horizontal="center" vertical="center"/>
    </xf>
    <xf numFmtId="167" fontId="9" fillId="4" borderId="1" xfId="3" applyNumberFormat="1" applyFont="1" applyFill="1" applyBorder="1" applyAlignment="1">
      <alignment horizontal="center" vertical="center" wrapText="1"/>
    </xf>
    <xf numFmtId="0" fontId="9" fillId="4" borderId="4" xfId="3" applyNumberFormat="1" applyFont="1" applyFill="1" applyBorder="1" applyAlignment="1">
      <alignment horizontal="center" vertical="center" wrapText="1"/>
    </xf>
    <xf numFmtId="167" fontId="9" fillId="0" borderId="17" xfId="3" applyNumberFormat="1" applyFont="1" applyBorder="1" applyAlignment="1">
      <alignment horizontal="center" vertical="center"/>
    </xf>
    <xf numFmtId="164" fontId="9" fillId="0" borderId="21" xfId="0" applyNumberFormat="1" applyFont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167" fontId="9" fillId="0" borderId="0" xfId="3" applyNumberFormat="1" applyFont="1" applyAlignment="1">
      <alignment horizontal="center" vertical="center"/>
    </xf>
    <xf numFmtId="169" fontId="9" fillId="0" borderId="0" xfId="0" applyNumberFormat="1" applyFont="1" applyAlignment="1">
      <alignment horizontal="center" vertical="center"/>
    </xf>
    <xf numFmtId="167" fontId="8" fillId="0" borderId="0" xfId="3" applyNumberFormat="1" applyFont="1" applyAlignment="1">
      <alignment horizontal="left" vertical="center"/>
    </xf>
    <xf numFmtId="164" fontId="9" fillId="0" borderId="0" xfId="0" applyNumberFormat="1" applyFont="1"/>
    <xf numFmtId="169" fontId="9" fillId="0" borderId="5" xfId="0" applyNumberFormat="1" applyFont="1" applyBorder="1" applyAlignment="1">
      <alignment horizontal="center" vertical="center"/>
    </xf>
    <xf numFmtId="167" fontId="8" fillId="0" borderId="0" xfId="3" applyNumberFormat="1" applyFont="1"/>
    <xf numFmtId="169" fontId="8" fillId="0" borderId="0" xfId="0" applyNumberFormat="1" applyFont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8" fillId="0" borderId="0" xfId="0" applyFont="1" applyBorder="1"/>
    <xf numFmtId="0" fontId="9" fillId="0" borderId="0" xfId="0" applyFont="1" applyBorder="1"/>
    <xf numFmtId="0" fontId="15" fillId="0" borderId="0" xfId="0" applyFont="1" applyAlignment="1">
      <alignment horizontal="left"/>
    </xf>
    <xf numFmtId="0" fontId="9" fillId="0" borderId="0" xfId="0" applyFont="1" applyBorder="1" applyAlignment="1">
      <alignment horizontal="left"/>
    </xf>
    <xf numFmtId="0" fontId="15" fillId="0" borderId="0" xfId="0" quotePrefix="1" applyFont="1" applyAlignment="1">
      <alignment horizontal="left"/>
    </xf>
    <xf numFmtId="0" fontId="8" fillId="0" borderId="0" xfId="0" quotePrefix="1" applyFont="1" applyBorder="1" applyAlignment="1">
      <alignment horizontal="left"/>
    </xf>
    <xf numFmtId="0" fontId="8" fillId="0" borderId="0" xfId="0" quotePrefix="1" applyFont="1" applyAlignment="1">
      <alignment horizontal="left"/>
    </xf>
    <xf numFmtId="0" fontId="9" fillId="0" borderId="0" xfId="0" applyFont="1" applyAlignment="1">
      <alignment horizontal="right"/>
    </xf>
    <xf numFmtId="166" fontId="7" fillId="0" borderId="0" xfId="0" applyNumberFormat="1" applyFont="1"/>
    <xf numFmtId="166" fontId="16" fillId="0" borderId="0" xfId="0" applyNumberFormat="1" applyFont="1"/>
    <xf numFmtId="0" fontId="16" fillId="0" borderId="0" xfId="0" applyFont="1"/>
    <xf numFmtId="164" fontId="5" fillId="0" borderId="0" xfId="0" applyNumberFormat="1" applyFont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166" fontId="3" fillId="2" borderId="1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left" vertical="center"/>
    </xf>
    <xf numFmtId="166" fontId="1" fillId="0" borderId="0" xfId="0" applyNumberFormat="1" applyFont="1" applyAlignment="1">
      <alignment vertical="center"/>
    </xf>
    <xf numFmtId="164" fontId="3" fillId="0" borderId="1" xfId="2" applyFont="1" applyBorder="1" applyAlignment="1">
      <alignment horizontal="center" vertical="center"/>
    </xf>
    <xf numFmtId="167" fontId="3" fillId="0" borderId="1" xfId="1" applyNumberFormat="1" applyFont="1" applyBorder="1" applyAlignment="1">
      <alignment horizontal="center" vertical="center"/>
    </xf>
    <xf numFmtId="0" fontId="5" fillId="0" borderId="23" xfId="0" applyFont="1" applyBorder="1" applyAlignment="1">
      <alignment horizontal="left" vertical="center"/>
    </xf>
    <xf numFmtId="0" fontId="5" fillId="0" borderId="23" xfId="0" applyFont="1" applyBorder="1" applyAlignment="1">
      <alignment horizontal="center" vertical="center"/>
    </xf>
    <xf numFmtId="167" fontId="5" fillId="0" borderId="1" xfId="1" applyNumberFormat="1" applyFont="1" applyBorder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167" fontId="5" fillId="0" borderId="23" xfId="0" applyNumberFormat="1" applyFont="1" applyBorder="1" applyAlignment="1">
      <alignment horizontal="center" vertical="center"/>
    </xf>
    <xf numFmtId="167" fontId="5" fillId="0" borderId="0" xfId="1" applyNumberFormat="1" applyFont="1" applyAlignment="1">
      <alignment horizontal="center" vertical="center"/>
    </xf>
    <xf numFmtId="0" fontId="3" fillId="0" borderId="1" xfId="0" applyNumberFormat="1" applyFont="1" applyBorder="1" applyAlignment="1">
      <alignment horizontal="center" vertical="center"/>
    </xf>
    <xf numFmtId="0" fontId="2" fillId="0" borderId="1" xfId="0" applyFont="1" applyFill="1" applyBorder="1" applyAlignment="1">
      <alignment vertical="center"/>
    </xf>
    <xf numFmtId="0" fontId="1" fillId="0" borderId="2" xfId="0" applyFont="1" applyBorder="1" applyAlignment="1">
      <alignment horizontal="left" vertical="center" wrapText="1"/>
    </xf>
    <xf numFmtId="0" fontId="1" fillId="0" borderId="3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166" fontId="2" fillId="0" borderId="1" xfId="0" applyNumberFormat="1" applyFont="1" applyFill="1" applyBorder="1" applyAlignment="1">
      <alignment vertical="center" wrapText="1"/>
    </xf>
    <xf numFmtId="0" fontId="2" fillId="0" borderId="1" xfId="0" applyFont="1" applyFill="1" applyBorder="1" applyAlignment="1">
      <alignment horizontal="center" vertical="center" wrapText="1"/>
    </xf>
    <xf numFmtId="2" fontId="0" fillId="0" borderId="1" xfId="0" applyNumberFormat="1" applyFont="1" applyBorder="1" applyAlignment="1">
      <alignment vertical="center"/>
    </xf>
    <xf numFmtId="2" fontId="2" fillId="0" borderId="1" xfId="0" applyNumberFormat="1" applyFont="1" applyBorder="1" applyAlignment="1">
      <alignment horizontal="center" vertical="center"/>
    </xf>
    <xf numFmtId="2" fontId="2" fillId="0" borderId="1" xfId="0" applyNumberFormat="1" applyFont="1" applyFill="1" applyBorder="1" applyAlignment="1">
      <alignment horizontal="center" vertical="center"/>
    </xf>
    <xf numFmtId="167" fontId="9" fillId="0" borderId="0" xfId="1" applyNumberFormat="1" applyFont="1"/>
    <xf numFmtId="0" fontId="1" fillId="0" borderId="2" xfId="0" applyFont="1" applyBorder="1" applyAlignment="1">
      <alignment vertical="center" wrapText="1"/>
    </xf>
    <xf numFmtId="0" fontId="9" fillId="4" borderId="1" xfId="0" quotePrefix="1" applyNumberFormat="1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15" fillId="0" borderId="0" xfId="0" applyFont="1" applyBorder="1" applyAlignment="1">
      <alignment horizontal="center" vertical="center"/>
    </xf>
    <xf numFmtId="2" fontId="0" fillId="0" borderId="0" xfId="0" applyNumberFormat="1" applyFont="1" applyBorder="1" applyAlignment="1">
      <alignment vertical="center"/>
    </xf>
    <xf numFmtId="0" fontId="5" fillId="0" borderId="0" xfId="1" applyNumberFormat="1" applyFont="1" applyBorder="1" applyAlignment="1">
      <alignment horizontal="left" vertical="center"/>
    </xf>
    <xf numFmtId="167" fontId="5" fillId="0" borderId="0" xfId="1" applyNumberFormat="1" applyFont="1" applyBorder="1" applyAlignment="1">
      <alignment horizontal="center" vertical="center"/>
    </xf>
    <xf numFmtId="0" fontId="5" fillId="0" borderId="5" xfId="1" applyNumberFormat="1" applyFont="1" applyBorder="1" applyAlignment="1">
      <alignment horizontal="left" vertical="center"/>
    </xf>
    <xf numFmtId="167" fontId="5" fillId="0" borderId="5" xfId="1" applyNumberFormat="1" applyFont="1" applyBorder="1" applyAlignment="1">
      <alignment horizontal="center" vertical="center"/>
    </xf>
    <xf numFmtId="167" fontId="17" fillId="0" borderId="0" xfId="3" applyNumberFormat="1" applyFont="1" applyBorder="1" applyAlignment="1">
      <alignment horizontal="left" vertical="center"/>
    </xf>
    <xf numFmtId="167" fontId="9" fillId="0" borderId="0" xfId="3" applyNumberFormat="1" applyFont="1" applyBorder="1" applyAlignment="1">
      <alignment horizontal="center" vertical="center"/>
    </xf>
    <xf numFmtId="167" fontId="8" fillId="0" borderId="5" xfId="3" applyNumberFormat="1" applyFont="1" applyBorder="1" applyAlignment="1">
      <alignment horizontal="left" vertical="center"/>
    </xf>
    <xf numFmtId="169" fontId="8" fillId="0" borderId="0" xfId="0" applyNumberFormat="1" applyFont="1" applyBorder="1" applyAlignment="1">
      <alignment horizontal="center" vertical="center"/>
    </xf>
    <xf numFmtId="1" fontId="3" fillId="0" borderId="1" xfId="0" applyNumberFormat="1" applyFont="1" applyBorder="1" applyAlignment="1">
      <alignment horizontal="center" vertical="center"/>
    </xf>
    <xf numFmtId="165" fontId="2" fillId="0" borderId="1" xfId="3" applyFont="1" applyFill="1" applyBorder="1" applyAlignment="1">
      <alignment horizontal="center" vertical="center"/>
    </xf>
    <xf numFmtId="0" fontId="1" fillId="0" borderId="4" xfId="0" applyFont="1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 wrapText="1"/>
    </xf>
    <xf numFmtId="0" fontId="1" fillId="0" borderId="4" xfId="0" applyFont="1" applyBorder="1" applyAlignment="1">
      <alignment vertical="center" wrapText="1"/>
    </xf>
    <xf numFmtId="167" fontId="0" fillId="0" borderId="1" xfId="1" applyNumberFormat="1" applyFont="1" applyBorder="1" applyAlignment="1">
      <alignment vertical="center"/>
    </xf>
    <xf numFmtId="1" fontId="3" fillId="0" borderId="1" xfId="3" applyNumberFormat="1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1" fontId="9" fillId="4" borderId="1" xfId="3" applyNumberFormat="1" applyFont="1" applyFill="1" applyBorder="1" applyAlignment="1">
      <alignment horizontal="center" vertical="center" wrapText="1"/>
    </xf>
    <xf numFmtId="1" fontId="9" fillId="4" borderId="4" xfId="3" applyNumberFormat="1" applyFont="1" applyFill="1" applyBorder="1" applyAlignment="1">
      <alignment horizontal="center" vertical="center" wrapText="1"/>
    </xf>
    <xf numFmtId="1" fontId="3" fillId="0" borderId="1" xfId="0" applyNumberFormat="1" applyFont="1" applyFill="1" applyBorder="1" applyAlignment="1">
      <alignment horizontal="center" vertical="center"/>
    </xf>
    <xf numFmtId="1" fontId="8" fillId="0" borderId="0" xfId="0" applyNumberFormat="1" applyFont="1" applyAlignment="1">
      <alignment horizontal="center" vertical="center"/>
    </xf>
    <xf numFmtId="167" fontId="9" fillId="0" borderId="15" xfId="3" applyNumberFormat="1" applyFont="1" applyBorder="1" applyAlignment="1">
      <alignment horizontal="center" vertical="center"/>
    </xf>
    <xf numFmtId="167" fontId="9" fillId="0" borderId="16" xfId="3" applyNumberFormat="1" applyFont="1" applyBorder="1" applyAlignment="1">
      <alignment horizontal="center" vertical="center"/>
    </xf>
    <xf numFmtId="168" fontId="9" fillId="0" borderId="0" xfId="0" applyNumberFormat="1" applyFont="1" applyAlignment="1">
      <alignment horizontal="center"/>
    </xf>
    <xf numFmtId="0" fontId="9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167" fontId="9" fillId="0" borderId="0" xfId="3" applyNumberFormat="1" applyFont="1" applyAlignment="1">
      <alignment horizontal="left"/>
    </xf>
    <xf numFmtId="0" fontId="11" fillId="0" borderId="6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0" fontId="8" fillId="3" borderId="11" xfId="0" applyFont="1" applyFill="1" applyBorder="1" applyAlignment="1">
      <alignment horizontal="center" vertical="center"/>
    </xf>
    <xf numFmtId="0" fontId="8" fillId="3" borderId="12" xfId="0" applyFont="1" applyFill="1" applyBorder="1" applyAlignment="1">
      <alignment horizontal="center" vertical="center"/>
    </xf>
    <xf numFmtId="0" fontId="8" fillId="0" borderId="18" xfId="0" applyFont="1" applyBorder="1" applyAlignment="1">
      <alignment horizontal="center" vertical="center"/>
    </xf>
    <xf numFmtId="0" fontId="8" fillId="0" borderId="19" xfId="0" applyFont="1" applyBorder="1" applyAlignment="1">
      <alignment horizontal="center" vertical="center"/>
    </xf>
    <xf numFmtId="0" fontId="8" fillId="0" borderId="20" xfId="0" applyFont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5" fillId="0" borderId="15" xfId="0" applyFont="1" applyBorder="1" applyAlignment="1">
      <alignment horizontal="center" vertical="center"/>
    </xf>
    <xf numFmtId="0" fontId="15" fillId="0" borderId="22" xfId="0" applyFont="1" applyBorder="1" applyAlignment="1">
      <alignment horizontal="center" vertical="center"/>
    </xf>
    <xf numFmtId="0" fontId="15" fillId="0" borderId="16" xfId="0" applyFont="1" applyBorder="1" applyAlignment="1">
      <alignment horizontal="center" vertical="center"/>
    </xf>
    <xf numFmtId="167" fontId="5" fillId="0" borderId="15" xfId="1" applyNumberFormat="1" applyFont="1" applyBorder="1" applyAlignment="1">
      <alignment horizontal="center" vertical="center"/>
    </xf>
    <xf numFmtId="167" fontId="5" fillId="0" borderId="16" xfId="1" applyNumberFormat="1" applyFont="1" applyBorder="1" applyAlignment="1">
      <alignment horizontal="center" vertical="center"/>
    </xf>
  </cellXfs>
  <cellStyles count="4">
    <cellStyle name="Comma" xfId="1" builtinId="3"/>
    <cellStyle name="Comma [0]" xfId="2" builtinId="6"/>
    <cellStyle name="Comma 2" xfId="3"/>
    <cellStyle name="Normal" xfId="0" builtinId="0"/>
  </cellStyles>
  <dxfs count="934"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</dxfs>
  <tableStyles count="1" defaultTableStyle="TableStyleMedium2" defaultPivotStyle="PivotStyleLight16">
    <tableStyle name="Table Style 1" pivot="0" count="0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180975</xdr:colOff>
      <xdr:row>1</xdr:row>
      <xdr:rowOff>108138</xdr:rowOff>
    </xdr:from>
    <xdr:ext cx="2460768" cy="1225362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91125" y="308163"/>
          <a:ext cx="2460768" cy="1225362"/>
        </a:xfrm>
        <a:prstGeom prst="rect">
          <a:avLst/>
        </a:prstGeom>
      </xdr:spPr>
    </xdr:pic>
    <xdr:clientData/>
  </xdr:oneCellAnchor>
  <xdr:twoCellAnchor editAs="oneCell">
    <xdr:from>
      <xdr:col>6</xdr:col>
      <xdr:colOff>304800</xdr:colOff>
      <xdr:row>91</xdr:row>
      <xdr:rowOff>153704</xdr:rowOff>
    </xdr:from>
    <xdr:to>
      <xdr:col>10</xdr:col>
      <xdr:colOff>285750</xdr:colOff>
      <xdr:row>97</xdr:row>
      <xdr:rowOff>200024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14950" y="42168479"/>
          <a:ext cx="2762250" cy="1294095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1" name="Table224578910112" displayName="Table224578910112" ref="C2:N70" totalsRowShown="0" headerRowDxfId="932" dataDxfId="930" headerRowBorderDxfId="931">
  <autoFilter ref="C2:N70"/>
  <tableColumns count="12">
    <tableColumn id="1" name="NOMOR" dataDxfId="929" dataCellStyle="Normal"/>
    <tableColumn id="3" name="TUJUAN" dataDxfId="928" dataCellStyle="Normal"/>
    <tableColumn id="16" name="Pick Up" dataDxfId="927"/>
    <tableColumn id="14" name="KAPAL" dataDxfId="926"/>
    <tableColumn id="15" name="ETD Kapal" dataDxfId="925"/>
    <tableColumn id="10" name="KETERANGAN" dataDxfId="924" dataCellStyle="Normal"/>
    <tableColumn id="5" name="P" dataDxfId="923" dataCellStyle="Normal"/>
    <tableColumn id="6" name="L" dataDxfId="922" dataCellStyle="Normal"/>
    <tableColumn id="7" name="T" dataDxfId="921" dataCellStyle="Normal"/>
    <tableColumn id="4" name="ACT KG" dataDxfId="920" dataCellStyle="Normal"/>
    <tableColumn id="8" name="KG VOLUME" dataDxfId="919" dataCellStyle="Normal"/>
    <tableColumn id="19" name="PEMBULATAN" dataDxfId="918"/>
  </tableColumns>
  <tableStyleInfo name="Table Style 1" showFirstColumn="0" showLastColumn="0" showRowStripes="1" showColumnStripes="0"/>
</table>
</file>

<file path=xl/tables/table2.xml><?xml version="1.0" encoding="utf-8"?>
<table xmlns="http://schemas.openxmlformats.org/spreadsheetml/2006/main" id="2" name="Table2245789101123" displayName="Table2245789101123" ref="C2:N400" totalsRowShown="0" headerRowDxfId="916" dataDxfId="914" headerRowBorderDxfId="915">
  <tableColumns count="12">
    <tableColumn id="1" name="NOMOR" dataDxfId="913" dataCellStyle="Normal"/>
    <tableColumn id="3" name="TUJUAN" dataDxfId="912" dataCellStyle="Normal"/>
    <tableColumn id="16" name="Pick Up" dataDxfId="911"/>
    <tableColumn id="14" name="KAPAL" dataDxfId="910"/>
    <tableColumn id="15" name="ETD Kapal" dataDxfId="909"/>
    <tableColumn id="10" name="KETERANGAN" dataDxfId="908" dataCellStyle="Normal"/>
    <tableColumn id="5" name="P" dataDxfId="907" dataCellStyle="Normal"/>
    <tableColumn id="6" name="L" dataDxfId="906" dataCellStyle="Normal"/>
    <tableColumn id="7" name="T" dataDxfId="905" dataCellStyle="Normal"/>
    <tableColumn id="4" name="ACT KG" dataDxfId="904" dataCellStyle="Normal"/>
    <tableColumn id="8" name="KG VOLUME" dataDxfId="903" dataCellStyle="Normal"/>
    <tableColumn id="19" name="PEMBULATAN" dataDxfId="902"/>
  </tableColumns>
  <tableStyleInfo name="Table Style 1" showFirstColumn="0" showLastColumn="0" showRowStripes="1" showColumnStripes="0"/>
</table>
</file>

<file path=xl/tables/table3.xml><?xml version="1.0" encoding="utf-8"?>
<table xmlns="http://schemas.openxmlformats.org/spreadsheetml/2006/main" id="3" name="Table22457891011234" displayName="Table22457891011234" ref="C2:N114" totalsRowShown="0" headerRowDxfId="898" dataDxfId="896" headerRowBorderDxfId="897">
  <tableColumns count="12">
    <tableColumn id="1" name="NOMOR" dataDxfId="895" dataCellStyle="Normal"/>
    <tableColumn id="3" name="TUJUAN" dataDxfId="894" dataCellStyle="Normal"/>
    <tableColumn id="16" name="Pick Up" dataDxfId="893"/>
    <tableColumn id="14" name="KAPAL" dataDxfId="892"/>
    <tableColumn id="15" name="ETD Kapal" dataDxfId="891"/>
    <tableColumn id="10" name="KETERANGAN" dataDxfId="890" dataCellStyle="Normal"/>
    <tableColumn id="5" name="P" dataDxfId="889" dataCellStyle="Normal"/>
    <tableColumn id="6" name="L" dataDxfId="888" dataCellStyle="Normal"/>
    <tableColumn id="7" name="T" dataDxfId="887" dataCellStyle="Normal"/>
    <tableColumn id="4" name="ACT KG" dataDxfId="886" dataCellStyle="Normal"/>
    <tableColumn id="8" name="KG VOLUME" dataDxfId="885" dataCellStyle="Normal"/>
    <tableColumn id="19" name="PEMBULATAN" dataDxfId="884"/>
  </tableColumns>
  <tableStyleInfo name="Table Style 1" showFirstColumn="0" showLastColumn="0" showRowStripes="1" showColumnStripes="0"/>
</table>
</file>

<file path=xl/tables/table4.xml><?xml version="1.0" encoding="utf-8"?>
<table xmlns="http://schemas.openxmlformats.org/spreadsheetml/2006/main" id="41" name="Table2245789101123442" displayName="Table2245789101123442" ref="C2:N46" totalsRowShown="0" headerRowDxfId="882" dataDxfId="880" headerRowBorderDxfId="881">
  <tableColumns count="12">
    <tableColumn id="1" name="NOMOR" dataDxfId="879" dataCellStyle="Normal"/>
    <tableColumn id="3" name="TUJUAN" dataDxfId="878" dataCellStyle="Normal"/>
    <tableColumn id="16" name="Pick Up" dataDxfId="877"/>
    <tableColumn id="14" name="KAPAL" dataDxfId="876"/>
    <tableColumn id="15" name="ETD Kapal" dataDxfId="875"/>
    <tableColumn id="10" name="KETERANGAN" dataDxfId="874" dataCellStyle="Normal"/>
    <tableColumn id="5" name="P" dataDxfId="873" dataCellStyle="Normal"/>
    <tableColumn id="6" name="L" dataDxfId="872" dataCellStyle="Normal"/>
    <tableColumn id="7" name="T" dataDxfId="871" dataCellStyle="Normal"/>
    <tableColumn id="4" name="ACT KG" dataDxfId="870" dataCellStyle="Normal"/>
    <tableColumn id="8" name="KG VOLUME" dataDxfId="869" dataCellStyle="Normal"/>
    <tableColumn id="19" name="PEMBULATAN" dataDxfId="868"/>
  </tableColumns>
  <tableStyleInfo name="Table Style 1" showFirstColumn="0" showLastColumn="0" showRowStripes="1" showColumnStripes="0"/>
</table>
</file>

<file path=xl/tables/table5.xml><?xml version="1.0" encoding="utf-8"?>
<table xmlns="http://schemas.openxmlformats.org/spreadsheetml/2006/main" id="4" name="Table224578910112345" displayName="Table224578910112345" ref="C2:N14" totalsRowShown="0" headerRowDxfId="866" dataDxfId="864" headerRowBorderDxfId="865">
  <tableColumns count="12">
    <tableColumn id="1" name="NOMOR" dataDxfId="863" dataCellStyle="Normal"/>
    <tableColumn id="3" name="TUJUAN" dataDxfId="862" dataCellStyle="Normal"/>
    <tableColumn id="16" name="Pick Up" dataDxfId="861"/>
    <tableColumn id="14" name="KAPAL" dataDxfId="860"/>
    <tableColumn id="15" name="ETD Kapal" dataDxfId="859"/>
    <tableColumn id="10" name="KETERANGAN" dataDxfId="858" dataCellStyle="Normal"/>
    <tableColumn id="5" name="P" dataDxfId="857" dataCellStyle="Normal"/>
    <tableColumn id="6" name="L" dataDxfId="856" dataCellStyle="Normal"/>
    <tableColumn id="7" name="T" dataDxfId="855" dataCellStyle="Normal"/>
    <tableColumn id="4" name="ACT KG" dataDxfId="854" dataCellStyle="Normal"/>
    <tableColumn id="8" name="KG VOLUME" dataDxfId="853" dataCellStyle="Normal"/>
    <tableColumn id="19" name="PEMBULATAN" dataDxfId="852"/>
  </tableColumns>
  <tableStyleInfo name="Table Style 1" showFirstColumn="0" showLastColumn="0" showRowStripes="1" showColumnStripes="0"/>
</table>
</file>

<file path=xl/tables/table6.xml><?xml version="1.0" encoding="utf-8"?>
<table xmlns="http://schemas.openxmlformats.org/spreadsheetml/2006/main" id="5" name="Table2245789101123456" displayName="Table2245789101123456" ref="C2:N44" totalsRowShown="0" headerRowDxfId="848" dataDxfId="846" headerRowBorderDxfId="847">
  <tableColumns count="12">
    <tableColumn id="1" name="NOMOR" dataDxfId="845" dataCellStyle="Normal"/>
    <tableColumn id="3" name="TUJUAN" dataDxfId="844" dataCellStyle="Normal"/>
    <tableColumn id="16" name="Pick Up" dataDxfId="843"/>
    <tableColumn id="14" name="KAPAL" dataDxfId="842"/>
    <tableColumn id="15" name="ETD Kapal" dataDxfId="841"/>
    <tableColumn id="10" name="KETERANGAN" dataDxfId="840" dataCellStyle="Normal"/>
    <tableColumn id="5" name="P" dataDxfId="839" dataCellStyle="Normal"/>
    <tableColumn id="6" name="L" dataDxfId="838" dataCellStyle="Normal"/>
    <tableColumn id="7" name="T" dataDxfId="837" dataCellStyle="Normal"/>
    <tableColumn id="4" name="ACT KG" dataDxfId="836" dataCellStyle="Normal"/>
    <tableColumn id="8" name="KG VOLUME" dataDxfId="835" dataCellStyle="Normal"/>
    <tableColumn id="19" name="PEMBULATAN" dataDxfId="834"/>
  </tableColumns>
  <tableStyleInfo name="Table Style 1" showFirstColumn="0" showLastColumn="0" showRowStripes="1" showColumnStripes="0"/>
</table>
</file>

<file path=xl/tables/table7.xml><?xml version="1.0" encoding="utf-8"?>
<table xmlns="http://schemas.openxmlformats.org/spreadsheetml/2006/main" id="6" name="Table22457891011234567" displayName="Table22457891011234567" ref="C2:N73" totalsRowShown="0" headerRowDxfId="832" dataDxfId="830" headerRowBorderDxfId="831">
  <tableColumns count="12">
    <tableColumn id="1" name="NOMOR" dataDxfId="829" dataCellStyle="Normal"/>
    <tableColumn id="3" name="TUJUAN" dataDxfId="828" dataCellStyle="Normal"/>
    <tableColumn id="16" name="Pick Up" dataDxfId="827"/>
    <tableColumn id="14" name="KAPAL" dataDxfId="826"/>
    <tableColumn id="15" name="ETD Kapal" dataDxfId="825"/>
    <tableColumn id="10" name="KETERANGAN" dataDxfId="824" dataCellStyle="Normal"/>
    <tableColumn id="5" name="P" dataDxfId="823" dataCellStyle="Normal"/>
    <tableColumn id="6" name="L" dataDxfId="822" dataCellStyle="Normal"/>
    <tableColumn id="7" name="T" dataDxfId="821" dataCellStyle="Normal"/>
    <tableColumn id="4" name="ACT KG" dataDxfId="820" dataCellStyle="Normal"/>
    <tableColumn id="8" name="KG VOLUME" dataDxfId="819" dataCellStyle="Normal"/>
    <tableColumn id="19" name="PEMBULATAN" dataDxfId="818"/>
  </tableColumns>
  <tableStyleInfo name="Table Style 1" showFirstColumn="0" showLastColumn="0" showRowStripes="1" showColumnStripes="0"/>
</table>
</file>

<file path=xl/tables/table8.xml><?xml version="1.0" encoding="utf-8"?>
<table xmlns="http://schemas.openxmlformats.org/spreadsheetml/2006/main" id="7" name="Table224578910112345678" displayName="Table224578910112345678" ref="C2:N236" totalsRowShown="0" headerRowDxfId="814" dataDxfId="812" headerRowBorderDxfId="813">
  <tableColumns count="12">
    <tableColumn id="1" name="NOMOR" dataDxfId="811" dataCellStyle="Normal"/>
    <tableColumn id="3" name="TUJUAN" dataDxfId="810" dataCellStyle="Normal"/>
    <tableColumn id="16" name="Pick Up" dataDxfId="809"/>
    <tableColumn id="14" name="KAPAL" dataDxfId="808"/>
    <tableColumn id="15" name="ETD Kapal" dataDxfId="807"/>
    <tableColumn id="10" name="KETERANGAN" dataDxfId="806" dataCellStyle="Normal"/>
    <tableColumn id="5" name="P" dataDxfId="805" dataCellStyle="Normal"/>
    <tableColumn id="6" name="L" dataDxfId="804" dataCellStyle="Normal"/>
    <tableColumn id="7" name="T" dataDxfId="803" dataCellStyle="Normal"/>
    <tableColumn id="4" name="ACT KG" dataDxfId="802" dataCellStyle="Normal"/>
    <tableColumn id="8" name="KG VOLUME" dataDxfId="801" dataCellStyle="Normal"/>
    <tableColumn id="19" name="PEMBULATAN" dataDxfId="800"/>
  </tableColumns>
  <tableStyleInfo name="Table Style 1" showFirstColumn="0" showLastColumn="0" showRowStripes="1" showColumnStripes="0"/>
</table>
</file>

<file path=xl/tables/table9.xml><?xml version="1.0" encoding="utf-8"?>
<table xmlns="http://schemas.openxmlformats.org/spreadsheetml/2006/main" id="8" name="Table2245789101123456789" displayName="Table2245789101123456789" ref="C2:N69" totalsRowShown="0" headerRowDxfId="798" dataDxfId="796" headerRowBorderDxfId="797">
  <tableColumns count="12">
    <tableColumn id="1" name="NOMOR" dataDxfId="795" dataCellStyle="Normal"/>
    <tableColumn id="3" name="TUJUAN" dataDxfId="794" dataCellStyle="Normal"/>
    <tableColumn id="16" name="Pick Up" dataDxfId="793"/>
    <tableColumn id="14" name="KAPAL" dataDxfId="792"/>
    <tableColumn id="15" name="ETD Kapal" dataDxfId="791"/>
    <tableColumn id="10" name="KETERANGAN" dataDxfId="790" dataCellStyle="Normal"/>
    <tableColumn id="5" name="P" dataDxfId="789" dataCellStyle="Normal"/>
    <tableColumn id="6" name="L" dataDxfId="788" dataCellStyle="Normal"/>
    <tableColumn id="7" name="T" dataDxfId="787" dataCellStyle="Normal"/>
    <tableColumn id="4" name="ACT KG" dataDxfId="786" dataCellStyle="Normal"/>
    <tableColumn id="8" name="KG VOLUME" dataDxfId="785" dataCellStyle="Normal"/>
    <tableColumn id="19" name="PEMBULATAN" dataDxfId="784"/>
  </tableColumns>
  <tableStyleInfo name="Table Style 1" showFirstColumn="0" showLastColumn="0" showRowStripes="1" showColumnStripes="0"/>
</table>
</file>

<file path=xl/tables/table10.xml><?xml version="1.0" encoding="utf-8"?>
<table xmlns="http://schemas.openxmlformats.org/spreadsheetml/2006/main" id="9" name="Table224578910112345678910" displayName="Table224578910112345678910" ref="C2:N67" totalsRowShown="0" headerRowDxfId="782" dataDxfId="780" headerRowBorderDxfId="781">
  <tableColumns count="12">
    <tableColumn id="1" name="NOMOR" dataDxfId="779" dataCellStyle="Normal"/>
    <tableColumn id="3" name="TUJUAN" dataDxfId="778" dataCellStyle="Normal"/>
    <tableColumn id="16" name="Pick Up" dataDxfId="777"/>
    <tableColumn id="14" name="KAPAL" dataDxfId="776"/>
    <tableColumn id="15" name="ETD Kapal" dataDxfId="775"/>
    <tableColumn id="10" name="KETERANGAN" dataDxfId="774" dataCellStyle="Normal"/>
    <tableColumn id="5" name="P" dataDxfId="773" dataCellStyle="Normal"/>
    <tableColumn id="6" name="L" dataDxfId="772" dataCellStyle="Normal"/>
    <tableColumn id="7" name="T" dataDxfId="771" dataCellStyle="Normal"/>
    <tableColumn id="4" name="ACT KG" dataDxfId="770" dataCellStyle="Normal"/>
    <tableColumn id="8" name="KG VOLUME" dataDxfId="769" dataCellStyle="Normal"/>
    <tableColumn id="19" name="PEMBULATAN" dataDxfId="768"/>
  </tableColumns>
  <tableStyleInfo name="Table Style 1" showFirstColumn="0" showLastColumn="0" showRowStripes="1" showColumnStripes="0"/>
</table>
</file>

<file path=xl/tables/table11.xml><?xml version="1.0" encoding="utf-8"?>
<table xmlns="http://schemas.openxmlformats.org/spreadsheetml/2006/main" id="10" name="Table22457891011234567891011" displayName="Table22457891011234567891011" ref="C2:N243" totalsRowShown="0" headerRowDxfId="766" dataDxfId="764" headerRowBorderDxfId="765">
  <tableColumns count="12">
    <tableColumn id="1" name="NOMOR" dataDxfId="763" dataCellStyle="Normal"/>
    <tableColumn id="3" name="TUJUAN" dataDxfId="762" dataCellStyle="Normal"/>
    <tableColumn id="16" name="Pick Up" dataDxfId="761"/>
    <tableColumn id="14" name="KAPAL" dataDxfId="760"/>
    <tableColumn id="15" name="ETD Kapal" dataDxfId="759"/>
    <tableColumn id="10" name="KETERANGAN" dataDxfId="758" dataCellStyle="Normal"/>
    <tableColumn id="5" name="P" dataDxfId="757" dataCellStyle="Normal"/>
    <tableColumn id="6" name="L" dataDxfId="756" dataCellStyle="Normal"/>
    <tableColumn id="7" name="T" dataDxfId="755" dataCellStyle="Normal"/>
    <tableColumn id="4" name="ACT KG" dataDxfId="754" dataCellStyle="Normal"/>
    <tableColumn id="8" name="KG VOLUME" dataDxfId="753" dataCellStyle="Normal"/>
    <tableColumn id="19" name="PEMBULATAN" dataDxfId="752"/>
  </tableColumns>
  <tableStyleInfo name="Table Style 1" showFirstColumn="0" showLastColumn="0" showRowStripes="1" showColumnStripes="0"/>
</table>
</file>

<file path=xl/tables/table12.xml><?xml version="1.0" encoding="utf-8"?>
<table xmlns="http://schemas.openxmlformats.org/spreadsheetml/2006/main" id="11" name="Table2245789101123456789101112" displayName="Table2245789101123456789101112" ref="C2:N18" totalsRowShown="0" headerRowDxfId="748" dataDxfId="746" headerRowBorderDxfId="747">
  <tableColumns count="12">
    <tableColumn id="1" name="NOMOR" dataDxfId="745" dataCellStyle="Normal"/>
    <tableColumn id="3" name="TUJUAN" dataDxfId="744" dataCellStyle="Normal"/>
    <tableColumn id="16" name="Pick Up" dataDxfId="743"/>
    <tableColumn id="14" name="KAPAL" dataDxfId="742"/>
    <tableColumn id="15" name="ETD Kapal" dataDxfId="741"/>
    <tableColumn id="10" name="KETERANGAN" dataDxfId="740" dataCellStyle="Normal"/>
    <tableColumn id="5" name="P" dataDxfId="739" dataCellStyle="Normal"/>
    <tableColumn id="6" name="L" dataDxfId="738" dataCellStyle="Normal"/>
    <tableColumn id="7" name="T" dataDxfId="737" dataCellStyle="Normal"/>
    <tableColumn id="4" name="ACT KG" dataDxfId="736" dataCellStyle="Normal"/>
    <tableColumn id="8" name="KG VOLUME" dataDxfId="735" dataCellStyle="Normal"/>
    <tableColumn id="19" name="PEMBULATAN" dataDxfId="734"/>
  </tableColumns>
  <tableStyleInfo name="Table Style 1" showFirstColumn="0" showLastColumn="0" showRowStripes="1" showColumnStripes="0"/>
</table>
</file>

<file path=xl/tables/table13.xml><?xml version="1.0" encoding="utf-8"?>
<table xmlns="http://schemas.openxmlformats.org/spreadsheetml/2006/main" id="12" name="Table224578910112345678910111213" displayName="Table224578910112345678910111213" ref="C2:N65" totalsRowShown="0" headerRowDxfId="732" dataDxfId="730" headerRowBorderDxfId="731">
  <tableColumns count="12">
    <tableColumn id="1" name="NOMOR" dataDxfId="729" dataCellStyle="Normal"/>
    <tableColumn id="3" name="TUJUAN" dataDxfId="728" dataCellStyle="Normal"/>
    <tableColumn id="16" name="Pick Up" dataDxfId="727"/>
    <tableColumn id="14" name="KAPAL" dataDxfId="726"/>
    <tableColumn id="15" name="ETD Kapal" dataDxfId="725"/>
    <tableColumn id="10" name="KETERANGAN" dataDxfId="724" dataCellStyle="Normal"/>
    <tableColumn id="5" name="P" dataDxfId="723" dataCellStyle="Normal"/>
    <tableColumn id="6" name="L" dataDxfId="722" dataCellStyle="Normal"/>
    <tableColumn id="7" name="T" dataDxfId="721" dataCellStyle="Normal"/>
    <tableColumn id="4" name="ACT KG" dataDxfId="720" dataCellStyle="Normal"/>
    <tableColumn id="8" name="KG VOLUME" dataDxfId="719" dataCellStyle="Normal"/>
    <tableColumn id="19" name="PEMBULATAN" dataDxfId="718"/>
  </tableColumns>
  <tableStyleInfo name="Table Style 1" showFirstColumn="0" showLastColumn="0" showRowStripes="1" showColumnStripes="0"/>
</table>
</file>

<file path=xl/tables/table14.xml><?xml version="1.0" encoding="utf-8"?>
<table xmlns="http://schemas.openxmlformats.org/spreadsheetml/2006/main" id="13" name="Table22457891011234567891011121314" displayName="Table22457891011234567891011121314" ref="C2:N59" totalsRowShown="0" headerRowDxfId="716" dataDxfId="714" headerRowBorderDxfId="715">
  <tableColumns count="12">
    <tableColumn id="1" name="NOMOR" dataDxfId="713" dataCellStyle="Normal"/>
    <tableColumn id="3" name="TUJUAN" dataDxfId="712" dataCellStyle="Normal"/>
    <tableColumn id="16" name="Pick Up" dataDxfId="711"/>
    <tableColumn id="14" name="KAPAL" dataDxfId="710"/>
    <tableColumn id="15" name="ETD Kapal" dataDxfId="709"/>
    <tableColumn id="10" name="KETERANGAN" dataDxfId="708" dataCellStyle="Normal"/>
    <tableColumn id="5" name="P" dataDxfId="707" dataCellStyle="Normal"/>
    <tableColumn id="6" name="L" dataDxfId="706" dataCellStyle="Normal"/>
    <tableColumn id="7" name="T" dataDxfId="705" dataCellStyle="Normal"/>
    <tableColumn id="4" name="ACT KG" dataDxfId="704" dataCellStyle="Normal"/>
    <tableColumn id="8" name="KG VOLUME" dataDxfId="703" dataCellStyle="Normal"/>
    <tableColumn id="19" name="PEMBULATAN" dataDxfId="702"/>
  </tableColumns>
  <tableStyleInfo name="Table Style 1" showFirstColumn="0" showLastColumn="0" showRowStripes="1" showColumnStripes="0"/>
</table>
</file>

<file path=xl/tables/table15.xml><?xml version="1.0" encoding="utf-8"?>
<table xmlns="http://schemas.openxmlformats.org/spreadsheetml/2006/main" id="14" name="Table2245789101123456789101112131415" displayName="Table2245789101123456789101112131415" ref="C2:N269" totalsRowShown="0" headerRowDxfId="698" dataDxfId="696" headerRowBorderDxfId="697">
  <tableColumns count="12">
    <tableColumn id="1" name="NOMOR" dataDxfId="695" dataCellStyle="Normal"/>
    <tableColumn id="3" name="TUJUAN" dataDxfId="694" dataCellStyle="Normal"/>
    <tableColumn id="16" name="Pick Up" dataDxfId="693"/>
    <tableColumn id="14" name="KAPAL" dataDxfId="692"/>
    <tableColumn id="15" name="ETD Kapal" dataDxfId="691"/>
    <tableColumn id="10" name="KETERANGAN" dataDxfId="690" dataCellStyle="Normal"/>
    <tableColumn id="5" name="P" dataDxfId="689" dataCellStyle="Normal"/>
    <tableColumn id="6" name="L" dataDxfId="688" dataCellStyle="Normal"/>
    <tableColumn id="7" name="T" dataDxfId="687" dataCellStyle="Normal"/>
    <tableColumn id="4" name="ACT KG" dataDxfId="686" dataCellStyle="Normal"/>
    <tableColumn id="8" name="KG VOLUME" dataDxfId="685" dataCellStyle="Normal"/>
    <tableColumn id="19" name="PEMBULATAN" dataDxfId="684"/>
  </tableColumns>
  <tableStyleInfo name="Table Style 1" showFirstColumn="0" showLastColumn="0" showRowStripes="1" showColumnStripes="0"/>
</table>
</file>

<file path=xl/tables/table16.xml><?xml version="1.0" encoding="utf-8"?>
<table xmlns="http://schemas.openxmlformats.org/spreadsheetml/2006/main" id="15" name="Table224578910112345678910111213141516" displayName="Table224578910112345678910111213141516" ref="C2:N29" totalsRowShown="0" headerRowDxfId="680" dataDxfId="678" headerRowBorderDxfId="679">
  <tableColumns count="12">
    <tableColumn id="1" name="NOMOR" dataDxfId="677" dataCellStyle="Normal"/>
    <tableColumn id="3" name="TUJUAN" dataDxfId="676" dataCellStyle="Normal"/>
    <tableColumn id="16" name="Pick Up" dataDxfId="675"/>
    <tableColumn id="14" name="KAPAL" dataDxfId="674"/>
    <tableColumn id="15" name="ETD Kapal" dataDxfId="673"/>
    <tableColumn id="10" name="KETERANGAN" dataDxfId="672" dataCellStyle="Normal"/>
    <tableColumn id="5" name="P" dataDxfId="671" dataCellStyle="Normal"/>
    <tableColumn id="6" name="L" dataDxfId="670" dataCellStyle="Normal"/>
    <tableColumn id="7" name="T" dataDxfId="669" dataCellStyle="Normal"/>
    <tableColumn id="4" name="ACT KG" dataDxfId="668" dataCellStyle="Normal"/>
    <tableColumn id="8" name="KG VOLUME" dataDxfId="667" dataCellStyle="Normal"/>
    <tableColumn id="19" name="PEMBULATAN" dataDxfId="666"/>
  </tableColumns>
  <tableStyleInfo name="Table Style 1" showFirstColumn="0" showLastColumn="0" showRowStripes="1" showColumnStripes="0"/>
</table>
</file>

<file path=xl/tables/table17.xml><?xml version="1.0" encoding="utf-8"?>
<table xmlns="http://schemas.openxmlformats.org/spreadsheetml/2006/main" id="16" name="Table22457891011234567891011121314151617" displayName="Table22457891011234567891011121314151617" ref="C2:N22" totalsRowShown="0" headerRowDxfId="662" dataDxfId="660" headerRowBorderDxfId="661">
  <tableColumns count="12">
    <tableColumn id="1" name="NOMOR" dataDxfId="659" dataCellStyle="Normal"/>
    <tableColumn id="3" name="TUJUAN" dataDxfId="658" dataCellStyle="Normal"/>
    <tableColumn id="16" name="Pick Up" dataDxfId="657"/>
    <tableColumn id="14" name="KAPAL" dataDxfId="656"/>
    <tableColumn id="15" name="ETD Kapal" dataDxfId="655"/>
    <tableColumn id="10" name="KETERANGAN" dataDxfId="654" dataCellStyle="Normal"/>
    <tableColumn id="5" name="P" dataDxfId="653" dataCellStyle="Normal"/>
    <tableColumn id="6" name="L" dataDxfId="652" dataCellStyle="Normal"/>
    <tableColumn id="7" name="T" dataDxfId="651" dataCellStyle="Normal"/>
    <tableColumn id="4" name="ACT KG" dataDxfId="650" dataCellStyle="Normal"/>
    <tableColumn id="8" name="KG VOLUME" dataDxfId="649" dataCellStyle="Normal"/>
    <tableColumn id="19" name="PEMBULATAN" dataDxfId="648"/>
  </tableColumns>
  <tableStyleInfo name="Table Style 1" showFirstColumn="0" showLastColumn="0" showRowStripes="1" showColumnStripes="0"/>
</table>
</file>

<file path=xl/tables/table18.xml><?xml version="1.0" encoding="utf-8"?>
<table xmlns="http://schemas.openxmlformats.org/spreadsheetml/2006/main" id="17" name="Table2245789101123456789101112131415161718" displayName="Table2245789101123456789101112131415161718" ref="C2:N122" totalsRowShown="0" headerRowDxfId="646" dataDxfId="644" headerRowBorderDxfId="645">
  <tableColumns count="12">
    <tableColumn id="1" name="NOMOR" dataDxfId="643" dataCellStyle="Normal"/>
    <tableColumn id="3" name="TUJUAN" dataDxfId="642" dataCellStyle="Normal"/>
    <tableColumn id="16" name="Pick Up" dataDxfId="641"/>
    <tableColumn id="14" name="KAPAL" dataDxfId="640"/>
    <tableColumn id="15" name="ETD Kapal" dataDxfId="639"/>
    <tableColumn id="10" name="KETERANGAN" dataDxfId="638" dataCellStyle="Normal"/>
    <tableColumn id="5" name="P" dataDxfId="637" dataCellStyle="Normal"/>
    <tableColumn id="6" name="L" dataDxfId="636" dataCellStyle="Normal"/>
    <tableColumn id="7" name="T" dataDxfId="635" dataCellStyle="Normal"/>
    <tableColumn id="4" name="ACT KG" dataDxfId="634" dataCellStyle="Normal"/>
    <tableColumn id="8" name="KG VOLUME" dataDxfId="633" dataCellStyle="Normal"/>
    <tableColumn id="19" name="PEMBULATAN" dataDxfId="632"/>
  </tableColumns>
  <tableStyleInfo name="Table Style 1" showFirstColumn="0" showLastColumn="0" showRowStripes="1" showColumnStripes="0"/>
</table>
</file>

<file path=xl/tables/table19.xml><?xml version="1.0" encoding="utf-8"?>
<table xmlns="http://schemas.openxmlformats.org/spreadsheetml/2006/main" id="18" name="Table224578910112345678910111213141516171819" displayName="Table224578910112345678910111213141516171819" ref="C2:N56" totalsRowShown="0" headerRowDxfId="630" dataDxfId="628" headerRowBorderDxfId="629">
  <tableColumns count="12">
    <tableColumn id="1" name="NOMOR" dataDxfId="627" dataCellStyle="Normal"/>
    <tableColumn id="3" name="TUJUAN" dataDxfId="626" dataCellStyle="Normal"/>
    <tableColumn id="16" name="Pick Up" dataDxfId="625"/>
    <tableColumn id="14" name="KAPAL" dataDxfId="624"/>
    <tableColumn id="15" name="ETD Kapal" dataDxfId="623"/>
    <tableColumn id="10" name="KETERANGAN" dataDxfId="622" dataCellStyle="Normal"/>
    <tableColumn id="5" name="P" dataDxfId="621" dataCellStyle="Normal"/>
    <tableColumn id="6" name="L" dataDxfId="620" dataCellStyle="Normal"/>
    <tableColumn id="7" name="T" dataDxfId="619" dataCellStyle="Normal"/>
    <tableColumn id="4" name="ACT KG" dataDxfId="618" dataCellStyle="Normal"/>
    <tableColumn id="8" name="KG VOLUME" dataDxfId="617" dataCellStyle="Normal"/>
    <tableColumn id="19" name="PEMBULATAN" dataDxfId="616"/>
  </tableColumns>
  <tableStyleInfo name="Table Style 1" showFirstColumn="0" showLastColumn="0" showRowStripes="1" showColumnStripes="0"/>
</table>
</file>

<file path=xl/tables/table20.xml><?xml version="1.0" encoding="utf-8"?>
<table xmlns="http://schemas.openxmlformats.org/spreadsheetml/2006/main" id="19" name="Table22457891011234567891011121314151617181920" displayName="Table22457891011234567891011121314151617181920" ref="C2:N48" totalsRowShown="0" headerRowDxfId="612" dataDxfId="610" headerRowBorderDxfId="611">
  <tableColumns count="12">
    <tableColumn id="1" name="NOMOR" dataDxfId="609" dataCellStyle="Normal"/>
    <tableColumn id="3" name="TUJUAN" dataDxfId="608" dataCellStyle="Normal"/>
    <tableColumn id="16" name="Pick Up" dataDxfId="607"/>
    <tableColumn id="14" name="KAPAL" dataDxfId="606"/>
    <tableColumn id="15" name="ETD Kapal" dataDxfId="605"/>
    <tableColumn id="10" name="KETERANGAN" dataDxfId="604" dataCellStyle="Normal"/>
    <tableColumn id="5" name="P" dataDxfId="603" dataCellStyle="Normal"/>
    <tableColumn id="6" name="L" dataDxfId="602" dataCellStyle="Normal"/>
    <tableColumn id="7" name="T" dataDxfId="601" dataCellStyle="Normal"/>
    <tableColumn id="4" name="ACT KG" dataDxfId="600" dataCellStyle="Normal"/>
    <tableColumn id="8" name="KG VOLUME" dataDxfId="599" dataCellStyle="Normal"/>
    <tableColumn id="19" name="PEMBULATAN" dataDxfId="598"/>
  </tableColumns>
  <tableStyleInfo name="Table Style 1" showFirstColumn="0" showLastColumn="0" showRowStripes="1" showColumnStripes="0"/>
</table>
</file>

<file path=xl/tables/table21.xml><?xml version="1.0" encoding="utf-8"?>
<table xmlns="http://schemas.openxmlformats.org/spreadsheetml/2006/main" id="20" name="Table2245789101123456789101112131415161718192021" displayName="Table2245789101123456789101112131415161718192021" ref="C2:N84" totalsRowShown="0" headerRowDxfId="596" dataDxfId="594" headerRowBorderDxfId="595">
  <tableColumns count="12">
    <tableColumn id="1" name="NOMOR" dataDxfId="593" dataCellStyle="Normal"/>
    <tableColumn id="3" name="TUJUAN" dataDxfId="592" dataCellStyle="Normal"/>
    <tableColumn id="16" name="Pick Up" dataDxfId="591"/>
    <tableColumn id="14" name="KAPAL" dataDxfId="590"/>
    <tableColumn id="15" name="ETD Kapal" dataDxfId="589"/>
    <tableColumn id="10" name="KETERANGAN" dataDxfId="588" dataCellStyle="Normal"/>
    <tableColumn id="5" name="P" dataDxfId="587" dataCellStyle="Normal"/>
    <tableColumn id="6" name="L" dataDxfId="586" dataCellStyle="Normal"/>
    <tableColumn id="7" name="T" dataDxfId="585" dataCellStyle="Normal"/>
    <tableColumn id="4" name="ACT KG" dataDxfId="584" dataCellStyle="Normal"/>
    <tableColumn id="8" name="KG VOLUME" dataDxfId="583" dataCellStyle="Normal"/>
    <tableColumn id="19" name="PEMBULATAN" dataDxfId="582"/>
  </tableColumns>
  <tableStyleInfo name="Table Style 1" showFirstColumn="0" showLastColumn="0" showRowStripes="1" showColumnStripes="0"/>
</table>
</file>

<file path=xl/tables/table22.xml><?xml version="1.0" encoding="utf-8"?>
<table xmlns="http://schemas.openxmlformats.org/spreadsheetml/2006/main" id="21" name="Table224578910112345678910111213141516171819202122" displayName="Table224578910112345678910111213141516171819202122" ref="C2:N10" totalsRowShown="0" headerRowDxfId="578" dataDxfId="576" headerRowBorderDxfId="577">
  <tableColumns count="12">
    <tableColumn id="1" name="NOMOR" dataDxfId="575" dataCellStyle="Normal"/>
    <tableColumn id="3" name="TUJUAN" dataDxfId="574" dataCellStyle="Normal"/>
    <tableColumn id="16" name="Pick Up" dataDxfId="573"/>
    <tableColumn id="14" name="KAPAL" dataDxfId="572"/>
    <tableColumn id="15" name="ETD Kapal" dataDxfId="571"/>
    <tableColumn id="10" name="KETERANGAN" dataDxfId="570" dataCellStyle="Normal"/>
    <tableColumn id="5" name="P" dataDxfId="569" dataCellStyle="Normal"/>
    <tableColumn id="6" name="L" dataDxfId="568" dataCellStyle="Normal"/>
    <tableColumn id="7" name="T" dataDxfId="567" dataCellStyle="Normal"/>
    <tableColumn id="4" name="ACT KG" dataDxfId="566" dataCellStyle="Normal"/>
    <tableColumn id="8" name="KG VOLUME" dataDxfId="565" dataCellStyle="Normal"/>
    <tableColumn id="19" name="PEMBULATAN" dataDxfId="564"/>
  </tableColumns>
  <tableStyleInfo name="Table Style 1" showFirstColumn="0" showLastColumn="0" showRowStripes="1" showColumnStripes="0"/>
</table>
</file>

<file path=xl/tables/table23.xml><?xml version="1.0" encoding="utf-8"?>
<table xmlns="http://schemas.openxmlformats.org/spreadsheetml/2006/main" id="22" name="Table22457891011234567891011121314151617181920212223" displayName="Table22457891011234567891011121314151617181920212223" ref="C2:N7" totalsRowShown="0" headerRowDxfId="560" dataDxfId="558" headerRowBorderDxfId="559">
  <tableColumns count="12">
    <tableColumn id="1" name="NOMOR" dataDxfId="557" dataCellStyle="Normal"/>
    <tableColumn id="3" name="TUJUAN" dataDxfId="556" dataCellStyle="Normal"/>
    <tableColumn id="16" name="Pick Up" dataDxfId="555"/>
    <tableColumn id="14" name="KAPAL" dataDxfId="554"/>
    <tableColumn id="15" name="ETD Kapal" dataDxfId="553"/>
    <tableColumn id="10" name="KETERANGAN" dataDxfId="552" dataCellStyle="Normal"/>
    <tableColumn id="5" name="P" dataDxfId="551" dataCellStyle="Normal"/>
    <tableColumn id="6" name="L" dataDxfId="550" dataCellStyle="Normal"/>
    <tableColumn id="7" name="T" dataDxfId="549" dataCellStyle="Normal"/>
    <tableColumn id="4" name="ACT KG" dataDxfId="548" dataCellStyle="Normal"/>
    <tableColumn id="8" name="KG VOLUME" dataDxfId="547" dataCellStyle="Normal"/>
    <tableColumn id="19" name="PEMBULATAN" dataDxfId="546"/>
  </tableColumns>
  <tableStyleInfo name="Table Style 1" showFirstColumn="0" showLastColumn="0" showRowStripes="1" showColumnStripes="0"/>
</table>
</file>

<file path=xl/tables/table24.xml><?xml version="1.0" encoding="utf-8"?>
<table xmlns="http://schemas.openxmlformats.org/spreadsheetml/2006/main" id="23" name="Table2245789101123456789101112131415161718192021222324" displayName="Table2245789101123456789101112131415161718192021222324" ref="C2:N286" totalsRowShown="0" headerRowDxfId="544" dataDxfId="542" headerRowBorderDxfId="543">
  <tableColumns count="12">
    <tableColumn id="1" name="NOMOR" dataDxfId="541" dataCellStyle="Normal"/>
    <tableColumn id="3" name="TUJUAN" dataDxfId="540" dataCellStyle="Normal"/>
    <tableColumn id="16" name="Pick Up" dataDxfId="539"/>
    <tableColumn id="14" name="KAPAL" dataDxfId="538"/>
    <tableColumn id="15" name="ETD Kapal" dataDxfId="537"/>
    <tableColumn id="10" name="KETERANGAN" dataDxfId="536" dataCellStyle="Normal"/>
    <tableColumn id="5" name="P" dataDxfId="535" dataCellStyle="Normal"/>
    <tableColumn id="6" name="L" dataDxfId="534" dataCellStyle="Normal"/>
    <tableColumn id="7" name="T" dataDxfId="533" dataCellStyle="Normal"/>
    <tableColumn id="4" name="ACT KG" dataDxfId="532" dataCellStyle="Normal"/>
    <tableColumn id="8" name="KG VOLUME" dataDxfId="531" dataCellStyle="Normal"/>
    <tableColumn id="19" name="PEMBULATAN" dataDxfId="530"/>
  </tableColumns>
  <tableStyleInfo name="Table Style 1" showFirstColumn="0" showLastColumn="0" showRowStripes="1" showColumnStripes="0"/>
</table>
</file>

<file path=xl/tables/table25.xml><?xml version="1.0" encoding="utf-8"?>
<table xmlns="http://schemas.openxmlformats.org/spreadsheetml/2006/main" id="24" name="Table224578910112345678910111213141516171819202122232425" displayName="Table224578910112345678910111213141516171819202122232425" ref="C2:N72" totalsRowShown="0" headerRowDxfId="528" dataDxfId="526" headerRowBorderDxfId="527">
  <tableColumns count="12">
    <tableColumn id="1" name="NOMOR" dataDxfId="525" dataCellStyle="Normal"/>
    <tableColumn id="3" name="TUJUAN" dataDxfId="524" dataCellStyle="Normal"/>
    <tableColumn id="16" name="Pick Up" dataDxfId="523"/>
    <tableColumn id="14" name="KAPAL" dataDxfId="522"/>
    <tableColumn id="15" name="ETD Kapal" dataDxfId="521"/>
    <tableColumn id="10" name="KETERANGAN" dataDxfId="520" dataCellStyle="Normal"/>
    <tableColumn id="5" name="P" dataDxfId="519" dataCellStyle="Normal"/>
    <tableColumn id="6" name="L" dataDxfId="518" dataCellStyle="Normal"/>
    <tableColumn id="7" name="T" dataDxfId="517" dataCellStyle="Normal"/>
    <tableColumn id="4" name="ACT KG" dataDxfId="516" dataCellStyle="Normal"/>
    <tableColumn id="8" name="KG VOLUME" dataDxfId="515" dataCellStyle="Normal"/>
    <tableColumn id="19" name="PEMBULATAN" dataDxfId="514"/>
  </tableColumns>
  <tableStyleInfo name="Table Style 1" showFirstColumn="0" showLastColumn="0" showRowStripes="1" showColumnStripes="0"/>
</table>
</file>

<file path=xl/tables/table26.xml><?xml version="1.0" encoding="utf-8"?>
<table xmlns="http://schemas.openxmlformats.org/spreadsheetml/2006/main" id="25" name="Table22457891011234567891011121314151617181920212223242526" displayName="Table22457891011234567891011121314151617181920212223242526" ref="C2:N100" totalsRowShown="0" headerRowDxfId="512" dataDxfId="510" headerRowBorderDxfId="511">
  <tableColumns count="12">
    <tableColumn id="1" name="NOMOR" dataDxfId="509" dataCellStyle="Normal"/>
    <tableColumn id="3" name="TUJUAN" dataDxfId="508" dataCellStyle="Normal"/>
    <tableColumn id="16" name="Pick Up" dataDxfId="507"/>
    <tableColumn id="14" name="KAPAL" dataDxfId="506"/>
    <tableColumn id="15" name="ETD Kapal" dataDxfId="505"/>
    <tableColumn id="10" name="KETERANGAN" dataDxfId="504" dataCellStyle="Normal"/>
    <tableColumn id="5" name="P" dataDxfId="503" dataCellStyle="Normal"/>
    <tableColumn id="6" name="L" dataDxfId="502" dataCellStyle="Normal"/>
    <tableColumn id="7" name="T" dataDxfId="501" dataCellStyle="Normal"/>
    <tableColumn id="4" name="ACT KG" dataDxfId="500" dataCellStyle="Normal"/>
    <tableColumn id="8" name="KG VOLUME" dataDxfId="499" dataCellStyle="Normal"/>
    <tableColumn id="19" name="PEMBULATAN" dataDxfId="498"/>
  </tableColumns>
  <tableStyleInfo name="Table Style 1" showFirstColumn="0" showLastColumn="0" showRowStripes="1" showColumnStripes="0"/>
</table>
</file>

<file path=xl/tables/table27.xml><?xml version="1.0" encoding="utf-8"?>
<table xmlns="http://schemas.openxmlformats.org/spreadsheetml/2006/main" id="26" name="Table2245789101123456789101112131415161718192021222324252627" displayName="Table2245789101123456789101112131415161718192021222324252627" ref="C2:N334" totalsRowShown="0" headerRowDxfId="494" dataDxfId="492" headerRowBorderDxfId="493">
  <tableColumns count="12">
    <tableColumn id="1" name="NOMOR" dataDxfId="491" dataCellStyle="Normal"/>
    <tableColumn id="3" name="TUJUAN" dataDxfId="490" dataCellStyle="Normal"/>
    <tableColumn id="16" name="Pick Up" dataDxfId="489"/>
    <tableColumn id="14" name="KAPAL" dataDxfId="488"/>
    <tableColumn id="15" name="ETD Kapal" dataDxfId="487"/>
    <tableColumn id="10" name="KETERANGAN" dataDxfId="486" dataCellStyle="Normal"/>
    <tableColumn id="5" name="P" dataDxfId="485" dataCellStyle="Normal"/>
    <tableColumn id="6" name="L" dataDxfId="484" dataCellStyle="Normal"/>
    <tableColumn id="7" name="T" dataDxfId="483" dataCellStyle="Normal"/>
    <tableColumn id="4" name="ACT KG" dataDxfId="482" dataCellStyle="Normal"/>
    <tableColumn id="8" name="KG VOLUME" dataDxfId="481" dataCellStyle="Normal"/>
    <tableColumn id="19" name="PEMBULATAN" dataDxfId="480"/>
  </tableColumns>
  <tableStyleInfo name="Table Style 1" showFirstColumn="0" showLastColumn="0" showRowStripes="1" showColumnStripes="0"/>
</table>
</file>

<file path=xl/tables/table28.xml><?xml version="1.0" encoding="utf-8"?>
<table xmlns="http://schemas.openxmlformats.org/spreadsheetml/2006/main" id="27" name="Table224578910112345678910111213141516171819202122232425262728" displayName="Table224578910112345678910111213141516171819202122232425262728" ref="C2:N88" totalsRowShown="0" headerRowDxfId="478" dataDxfId="476" headerRowBorderDxfId="477">
  <tableColumns count="12">
    <tableColumn id="1" name="NOMOR" dataDxfId="475" dataCellStyle="Normal"/>
    <tableColumn id="3" name="TUJUAN" dataDxfId="474" dataCellStyle="Normal"/>
    <tableColumn id="16" name="Pick Up" dataDxfId="473"/>
    <tableColumn id="14" name="KAPAL" dataDxfId="472"/>
    <tableColumn id="15" name="ETD Kapal" dataDxfId="471"/>
    <tableColumn id="10" name="KETERANGAN" dataDxfId="470" dataCellStyle="Normal"/>
    <tableColumn id="5" name="P" dataDxfId="469" dataCellStyle="Normal"/>
    <tableColumn id="6" name="L" dataDxfId="468" dataCellStyle="Normal"/>
    <tableColumn id="7" name="T" dataDxfId="467" dataCellStyle="Normal"/>
    <tableColumn id="4" name="ACT KG" dataDxfId="466" dataCellStyle="Normal"/>
    <tableColumn id="8" name="KG VOLUME" dataDxfId="465" dataCellStyle="Normal"/>
    <tableColumn id="19" name="PEMBULATAN" dataDxfId="464"/>
  </tableColumns>
  <tableStyleInfo name="Table Style 1" showFirstColumn="0" showLastColumn="0" showRowStripes="1" showColumnStripes="0"/>
</table>
</file>

<file path=xl/tables/table29.xml><?xml version="1.0" encoding="utf-8"?>
<table xmlns="http://schemas.openxmlformats.org/spreadsheetml/2006/main" id="28" name="Table22457891011234567891011121314151617181920212223242526272829" displayName="Table22457891011234567891011121314151617181920212223242526272829" ref="C2:N58" totalsRowShown="0" headerRowDxfId="462" dataDxfId="460" headerRowBorderDxfId="461">
  <tableColumns count="12">
    <tableColumn id="1" name="NOMOR" dataDxfId="459" dataCellStyle="Normal"/>
    <tableColumn id="3" name="TUJUAN" dataDxfId="458" dataCellStyle="Normal"/>
    <tableColumn id="16" name="Pick Up" dataDxfId="457"/>
    <tableColumn id="14" name="KAPAL" dataDxfId="456"/>
    <tableColumn id="15" name="ETD Kapal" dataDxfId="455"/>
    <tableColumn id="10" name="KETERANGAN" dataDxfId="454" dataCellStyle="Normal"/>
    <tableColumn id="5" name="P" dataDxfId="453" dataCellStyle="Normal"/>
    <tableColumn id="6" name="L" dataDxfId="452" dataCellStyle="Normal"/>
    <tableColumn id="7" name="T" dataDxfId="451" dataCellStyle="Normal"/>
    <tableColumn id="4" name="ACT KG" dataDxfId="450" dataCellStyle="Normal"/>
    <tableColumn id="8" name="KG VOLUME" dataDxfId="449" dataCellStyle="Normal"/>
    <tableColumn id="19" name="PEMBULATAN" dataDxfId="448"/>
  </tableColumns>
  <tableStyleInfo name="Table Style 1" showFirstColumn="0" showLastColumn="0" showRowStripes="1" showColumnStripes="0"/>
</table>
</file>

<file path=xl/tables/table30.xml><?xml version="1.0" encoding="utf-8"?>
<table xmlns="http://schemas.openxmlformats.org/spreadsheetml/2006/main" id="29" name="Table2245789101123456789101112131415161718192021222324252627282930" displayName="Table2245789101123456789101112131415161718192021222324252627282930" ref="C2:N315" totalsRowShown="0" headerRowDxfId="446" dataDxfId="444" headerRowBorderDxfId="445">
  <tableColumns count="12">
    <tableColumn id="1" name="NOMOR" dataDxfId="443" dataCellStyle="Normal"/>
    <tableColumn id="3" name="TUJUAN" dataDxfId="442" dataCellStyle="Normal"/>
    <tableColumn id="16" name="Pick Up" dataDxfId="441"/>
    <tableColumn id="14" name="KAPAL" dataDxfId="440"/>
    <tableColumn id="15" name="ETD Kapal" dataDxfId="439"/>
    <tableColumn id="10" name="KETERANGAN" dataDxfId="438" dataCellStyle="Normal"/>
    <tableColumn id="5" name="P" dataDxfId="437" dataCellStyle="Normal"/>
    <tableColumn id="6" name="L" dataDxfId="436" dataCellStyle="Normal"/>
    <tableColumn id="7" name="T" dataDxfId="435" dataCellStyle="Normal"/>
    <tableColumn id="4" name="ACT KG" dataDxfId="434" dataCellStyle="Normal"/>
    <tableColumn id="8" name="KG VOLUME" dataDxfId="433" dataCellStyle="Normal"/>
    <tableColumn id="19" name="PEMBULATAN" dataDxfId="432"/>
  </tableColumns>
  <tableStyleInfo name="Table Style 1" showFirstColumn="0" showLastColumn="0" showRowStripes="1" showColumnStripes="0"/>
</table>
</file>

<file path=xl/tables/table31.xml><?xml version="1.0" encoding="utf-8"?>
<table xmlns="http://schemas.openxmlformats.org/spreadsheetml/2006/main" id="30" name="Table224578910112345678910111213141516171819202122232425262728293031" displayName="Table224578910112345678910111213141516171819202122232425262728293031" ref="C2:N67" totalsRowShown="0" headerRowDxfId="430" dataDxfId="428" headerRowBorderDxfId="429">
  <tableColumns count="12">
    <tableColumn id="1" name="NOMOR" dataDxfId="427" dataCellStyle="Normal"/>
    <tableColumn id="3" name="TUJUAN" dataDxfId="426" dataCellStyle="Normal"/>
    <tableColumn id="16" name="Pick Up" dataDxfId="425"/>
    <tableColumn id="14" name="KAPAL" dataDxfId="424"/>
    <tableColumn id="15" name="ETD Kapal" dataDxfId="423"/>
    <tableColumn id="10" name="KETERANGAN" dataDxfId="422" dataCellStyle="Normal"/>
    <tableColumn id="5" name="P" dataDxfId="421" dataCellStyle="Normal"/>
    <tableColumn id="6" name="L" dataDxfId="420" dataCellStyle="Normal"/>
    <tableColumn id="7" name="T" dataDxfId="419" dataCellStyle="Normal"/>
    <tableColumn id="4" name="ACT KG" dataDxfId="418" dataCellStyle="Normal"/>
    <tableColumn id="8" name="KG VOLUME" dataDxfId="417" dataCellStyle="Normal"/>
    <tableColumn id="19" name="PEMBULATAN" dataDxfId="416"/>
  </tableColumns>
  <tableStyleInfo name="Table Style 1" showFirstColumn="0" showLastColumn="0" showRowStripes="1" showColumnStripes="0"/>
</table>
</file>

<file path=xl/tables/table32.xml><?xml version="1.0" encoding="utf-8"?>
<table xmlns="http://schemas.openxmlformats.org/spreadsheetml/2006/main" id="31" name="Table22457891011234567891011121314151617181920212223242526272829303132" displayName="Table22457891011234567891011121314151617181920212223242526272829303132" ref="C2:N62" totalsRowShown="0" headerRowDxfId="414" dataDxfId="412" headerRowBorderDxfId="413">
  <tableColumns count="12">
    <tableColumn id="1" name="NOMOR" dataDxfId="411" dataCellStyle="Normal"/>
    <tableColumn id="3" name="TUJUAN" dataDxfId="410" dataCellStyle="Normal"/>
    <tableColumn id="16" name="Pick Up" dataDxfId="409"/>
    <tableColumn id="14" name="KAPAL" dataDxfId="408"/>
    <tableColumn id="15" name="ETD Kapal" dataDxfId="407"/>
    <tableColumn id="10" name="KETERANGAN" dataDxfId="406" dataCellStyle="Normal"/>
    <tableColumn id="5" name="P" dataDxfId="405" dataCellStyle="Normal"/>
    <tableColumn id="6" name="L" dataDxfId="404" dataCellStyle="Normal"/>
    <tableColumn id="7" name="T" dataDxfId="403" dataCellStyle="Normal"/>
    <tableColumn id="4" name="ACT KG" dataDxfId="402" dataCellStyle="Normal"/>
    <tableColumn id="8" name="KG VOLUME" dataDxfId="401" dataCellStyle="Normal"/>
    <tableColumn id="19" name="PEMBULATAN" dataDxfId="400"/>
  </tableColumns>
  <tableStyleInfo name="Table Style 1" showFirstColumn="0" showLastColumn="0" showRowStripes="1" showColumnStripes="0"/>
</table>
</file>

<file path=xl/tables/table33.xml><?xml version="1.0" encoding="utf-8"?>
<table xmlns="http://schemas.openxmlformats.org/spreadsheetml/2006/main" id="32" name="Table2245789101123456789101112131415161718192021222324252627282930313233" displayName="Table2245789101123456789101112131415161718192021222324252627282930313233" ref="C2:N253" totalsRowShown="0" headerRowDxfId="398" dataDxfId="396" headerRowBorderDxfId="397">
  <tableColumns count="12">
    <tableColumn id="1" name="NOMOR" dataDxfId="395" dataCellStyle="Normal"/>
    <tableColumn id="3" name="TUJUAN" dataDxfId="394" dataCellStyle="Normal"/>
    <tableColumn id="16" name="Pick Up" dataDxfId="393"/>
    <tableColumn id="14" name="KAPAL" dataDxfId="392"/>
    <tableColumn id="15" name="ETD Kapal" dataDxfId="391"/>
    <tableColumn id="10" name="KETERANGAN" dataDxfId="390" dataCellStyle="Normal"/>
    <tableColumn id="5" name="P" dataDxfId="389" dataCellStyle="Normal"/>
    <tableColumn id="6" name="L" dataDxfId="388" dataCellStyle="Normal"/>
    <tableColumn id="7" name="T" dataDxfId="387" dataCellStyle="Normal"/>
    <tableColumn id="4" name="ACT KG" dataDxfId="386" dataCellStyle="Normal"/>
    <tableColumn id="8" name="KG VOLUME" dataDxfId="385" dataCellStyle="Normal"/>
    <tableColumn id="19" name="PEMBULATAN" dataDxfId="384"/>
  </tableColumns>
  <tableStyleInfo name="Table Style 1" showFirstColumn="0" showLastColumn="0" showRowStripes="1" showColumnStripes="0"/>
</table>
</file>

<file path=xl/tables/table34.xml><?xml version="1.0" encoding="utf-8"?>
<table xmlns="http://schemas.openxmlformats.org/spreadsheetml/2006/main" id="33" name="Table224578910112345678910111213141516171819202122232425262728293031323334" displayName="Table224578910112345678910111213141516171819202122232425262728293031323334" ref="C2:N59" totalsRowShown="0" headerRowDxfId="382" dataDxfId="380" headerRowBorderDxfId="381">
  <tableColumns count="12">
    <tableColumn id="1" name="NOMOR" dataDxfId="379" dataCellStyle="Normal"/>
    <tableColumn id="3" name="TUJUAN" dataDxfId="378" dataCellStyle="Normal"/>
    <tableColumn id="16" name="Pick Up" dataDxfId="377"/>
    <tableColumn id="14" name="KAPAL" dataDxfId="376"/>
    <tableColumn id="15" name="ETD Kapal" dataDxfId="375"/>
    <tableColumn id="10" name="KETERANGAN" dataDxfId="374" dataCellStyle="Normal"/>
    <tableColumn id="5" name="P" dataDxfId="373" dataCellStyle="Normal"/>
    <tableColumn id="6" name="L" dataDxfId="372" dataCellStyle="Normal"/>
    <tableColumn id="7" name="T" dataDxfId="371" dataCellStyle="Normal"/>
    <tableColumn id="4" name="ACT KG" dataDxfId="370" dataCellStyle="Normal"/>
    <tableColumn id="8" name="KG VOLUME" dataDxfId="369" dataCellStyle="Normal"/>
    <tableColumn id="19" name="PEMBULATAN" dataDxfId="368"/>
  </tableColumns>
  <tableStyleInfo name="Table Style 1" showFirstColumn="0" showLastColumn="0" showRowStripes="1" showColumnStripes="0"/>
</table>
</file>

<file path=xl/tables/table35.xml><?xml version="1.0" encoding="utf-8"?>
<table xmlns="http://schemas.openxmlformats.org/spreadsheetml/2006/main" id="34" name="Table22457891011234567891011121314151617181920212223242526272829303132333435" displayName="Table22457891011234567891011121314151617181920212223242526272829303132333435" ref="C2:N46" totalsRowShown="0" headerRowDxfId="366" dataDxfId="364" headerRowBorderDxfId="365">
  <tableColumns count="12">
    <tableColumn id="1" name="NOMOR" dataDxfId="363" dataCellStyle="Normal"/>
    <tableColumn id="3" name="TUJUAN" dataDxfId="362" dataCellStyle="Normal"/>
    <tableColumn id="16" name="Pick Up" dataDxfId="361"/>
    <tableColumn id="14" name="KAPAL" dataDxfId="360"/>
    <tableColumn id="15" name="ETD Kapal" dataDxfId="359"/>
    <tableColumn id="10" name="KETERANGAN" dataDxfId="358" dataCellStyle="Normal"/>
    <tableColumn id="5" name="P" dataDxfId="357" dataCellStyle="Normal"/>
    <tableColumn id="6" name="L" dataDxfId="356" dataCellStyle="Normal"/>
    <tableColumn id="7" name="T" dataDxfId="355" dataCellStyle="Normal"/>
    <tableColumn id="4" name="ACT KG" dataDxfId="354" dataCellStyle="Normal"/>
    <tableColumn id="8" name="KG VOLUME" dataDxfId="353" dataCellStyle="Normal"/>
    <tableColumn id="19" name="PEMBULATAN" dataDxfId="352"/>
  </tableColumns>
  <tableStyleInfo name="Table Style 1" showFirstColumn="0" showLastColumn="0" showRowStripes="1" showColumnStripes="0"/>
</table>
</file>

<file path=xl/tables/table36.xml><?xml version="1.0" encoding="utf-8"?>
<table xmlns="http://schemas.openxmlformats.org/spreadsheetml/2006/main" id="35" name="Table2245789101123456789101112131415161718192021222324252627282930313233343536" displayName="Table2245789101123456789101112131415161718192021222324252627282930313233343536" ref="C2:N269" totalsRowShown="0" headerRowDxfId="350" dataDxfId="348" headerRowBorderDxfId="349">
  <tableColumns count="12">
    <tableColumn id="1" name="NOMOR" dataDxfId="347" dataCellStyle="Normal"/>
    <tableColumn id="3" name="TUJUAN" dataDxfId="346" dataCellStyle="Normal"/>
    <tableColumn id="16" name="Pick Up" dataDxfId="345"/>
    <tableColumn id="14" name="KAPAL" dataDxfId="344"/>
    <tableColumn id="15" name="ETD Kapal" dataDxfId="343"/>
    <tableColumn id="10" name="KETERANGAN" dataDxfId="342" dataCellStyle="Normal"/>
    <tableColumn id="5" name="P" dataDxfId="341" dataCellStyle="Normal"/>
    <tableColumn id="6" name="L" dataDxfId="340" dataCellStyle="Normal"/>
    <tableColumn id="7" name="T" dataDxfId="339" dataCellStyle="Normal"/>
    <tableColumn id="4" name="ACT KG" dataDxfId="338" dataCellStyle="Normal"/>
    <tableColumn id="8" name="KG VOLUME" dataDxfId="337" dataCellStyle="Normal"/>
    <tableColumn id="19" name="PEMBULATAN" dataDxfId="336"/>
  </tableColumns>
  <tableStyleInfo name="Table Style 1" showFirstColumn="0" showLastColumn="0" showRowStripes="1" showColumnStripes="0"/>
</table>
</file>

<file path=xl/tables/table37.xml><?xml version="1.0" encoding="utf-8"?>
<table xmlns="http://schemas.openxmlformats.org/spreadsheetml/2006/main" id="36" name="Table224578910112345678910111213141516171819202122232425262728293031323334353637" displayName="Table224578910112345678910111213141516171819202122232425262728293031323334353637" ref="C2:N27" totalsRowShown="0" headerRowDxfId="334" dataDxfId="332" headerRowBorderDxfId="333">
  <tableColumns count="12">
    <tableColumn id="1" name="NOMOR" dataDxfId="331" dataCellStyle="Normal"/>
    <tableColumn id="3" name="TUJUAN" dataDxfId="330" dataCellStyle="Normal"/>
    <tableColumn id="16" name="Pick Up" dataDxfId="329"/>
    <tableColumn id="14" name="KAPAL" dataDxfId="328"/>
    <tableColumn id="15" name="ETD Kapal" dataDxfId="327"/>
    <tableColumn id="10" name="KETERANGAN" dataDxfId="326" dataCellStyle="Normal"/>
    <tableColumn id="5" name="P" dataDxfId="325" dataCellStyle="Normal"/>
    <tableColumn id="6" name="L" dataDxfId="324" dataCellStyle="Normal"/>
    <tableColumn id="7" name="T" dataDxfId="323" dataCellStyle="Normal"/>
    <tableColumn id="4" name="ACT KG" dataDxfId="322" dataCellStyle="Normal"/>
    <tableColumn id="8" name="KG VOLUME" dataDxfId="321" dataCellStyle="Normal"/>
    <tableColumn id="19" name="PEMBULATAN" dataDxfId="320"/>
  </tableColumns>
  <tableStyleInfo name="Table Style 1" showFirstColumn="0" showLastColumn="0" showRowStripes="1" showColumnStripes="0"/>
</table>
</file>

<file path=xl/tables/table38.xml><?xml version="1.0" encoding="utf-8"?>
<table xmlns="http://schemas.openxmlformats.org/spreadsheetml/2006/main" id="37" name="Table22457891011234567891011121314151617181920212223242526272829303132333435363738" displayName="Table22457891011234567891011121314151617181920212223242526272829303132333435363738" ref="C2:N49" totalsRowShown="0" headerRowDxfId="318" dataDxfId="316" headerRowBorderDxfId="317">
  <tableColumns count="12">
    <tableColumn id="1" name="NOMOR" dataDxfId="315" dataCellStyle="Normal"/>
    <tableColumn id="3" name="TUJUAN" dataDxfId="314" dataCellStyle="Normal"/>
    <tableColumn id="16" name="Pick Up" dataDxfId="313"/>
    <tableColumn id="14" name="KAPAL" dataDxfId="312"/>
    <tableColumn id="15" name="ETD Kapal" dataDxfId="311"/>
    <tableColumn id="10" name="KETERANGAN" dataDxfId="310" dataCellStyle="Normal"/>
    <tableColumn id="5" name="P" dataDxfId="309" dataCellStyle="Normal"/>
    <tableColumn id="6" name="L" dataDxfId="308" dataCellStyle="Normal"/>
    <tableColumn id="7" name="T" dataDxfId="307" dataCellStyle="Normal"/>
    <tableColumn id="4" name="ACT KG" dataDxfId="306" dataCellStyle="Normal"/>
    <tableColumn id="8" name="KG VOLUME" dataDxfId="305" dataCellStyle="Normal"/>
    <tableColumn id="19" name="PEMBULATAN" dataDxfId="304"/>
  </tableColumns>
  <tableStyleInfo name="Table Style 1" showFirstColumn="0" showLastColumn="0" showRowStripes="1" showColumnStripes="0"/>
</table>
</file>

<file path=xl/tables/table39.xml><?xml version="1.0" encoding="utf-8"?>
<table xmlns="http://schemas.openxmlformats.org/spreadsheetml/2006/main" id="38" name="Table2245789101123456789101112131415161718192021222324252627282930313233343536373839" displayName="Table2245789101123456789101112131415161718192021222324252627282930313233343536373839" ref="C2:N194" totalsRowShown="0" headerRowDxfId="302" dataDxfId="300" headerRowBorderDxfId="301">
  <tableColumns count="12">
    <tableColumn id="1" name="NOMOR" dataDxfId="299" dataCellStyle="Normal"/>
    <tableColumn id="3" name="TUJUAN" dataDxfId="298" dataCellStyle="Normal"/>
    <tableColumn id="16" name="Pick Up" dataDxfId="297"/>
    <tableColumn id="14" name="KAPAL" dataDxfId="296"/>
    <tableColumn id="15" name="ETD Kapal" dataDxfId="295"/>
    <tableColumn id="10" name="KETERANGAN" dataDxfId="294" dataCellStyle="Normal"/>
    <tableColumn id="5" name="P" dataDxfId="293" dataCellStyle="Normal"/>
    <tableColumn id="6" name="L" dataDxfId="292" dataCellStyle="Normal"/>
    <tableColumn id="7" name="T" dataDxfId="291" dataCellStyle="Normal"/>
    <tableColumn id="4" name="ACT KG" dataDxfId="290" dataCellStyle="Normal"/>
    <tableColumn id="8" name="KG VOLUME" dataDxfId="289" dataCellStyle="Normal"/>
    <tableColumn id="19" name="PEMBULATAN" dataDxfId="288"/>
  </tableColumns>
  <tableStyleInfo name="Table Style 1" showFirstColumn="0" showLastColumn="0" showRowStripes="1" showColumnStripes="0"/>
</table>
</file>

<file path=xl/tables/table40.xml><?xml version="1.0" encoding="utf-8"?>
<table xmlns="http://schemas.openxmlformats.org/spreadsheetml/2006/main" id="39" name="Table224578910112345678910111213141516171819202122232425262728293031323334353637383940" displayName="Table224578910112345678910111213141516171819202122232425262728293031323334353637383940" ref="C2:N37" totalsRowShown="0" headerRowDxfId="286" dataDxfId="284" headerRowBorderDxfId="285">
  <tableColumns count="12">
    <tableColumn id="1" name="NOMOR" dataDxfId="283" dataCellStyle="Normal"/>
    <tableColumn id="3" name="TUJUAN" dataDxfId="282" dataCellStyle="Normal"/>
    <tableColumn id="16" name="Pick Up" dataDxfId="281"/>
    <tableColumn id="14" name="KAPAL" dataDxfId="280"/>
    <tableColumn id="15" name="ETD Kapal" dataDxfId="279"/>
    <tableColumn id="10" name="KETERANGAN" dataDxfId="278" dataCellStyle="Normal"/>
    <tableColumn id="5" name="P" dataDxfId="277" dataCellStyle="Normal"/>
    <tableColumn id="6" name="L" dataDxfId="276" dataCellStyle="Normal"/>
    <tableColumn id="7" name="T" dataDxfId="275" dataCellStyle="Normal"/>
    <tableColumn id="4" name="ACT KG" dataDxfId="274" dataCellStyle="Normal"/>
    <tableColumn id="8" name="KG VOLUME" dataDxfId="273" dataCellStyle="Normal"/>
    <tableColumn id="19" name="PEMBULATAN" dataDxfId="272"/>
  </tableColumns>
  <tableStyleInfo name="Table Style 1" showFirstColumn="0" showLastColumn="0" showRowStripes="1" showColumnStripes="0"/>
</table>
</file>

<file path=xl/tables/table41.xml><?xml version="1.0" encoding="utf-8"?>
<table xmlns="http://schemas.openxmlformats.org/spreadsheetml/2006/main" id="40" name="Table22457891011234567891011121314151617181920212223242526272829303132333435363738394041" displayName="Table22457891011234567891011121314151617181920212223242526272829303132333435363738394041" ref="C2:N30" totalsRowShown="0" headerRowDxfId="270" dataDxfId="268" headerRowBorderDxfId="269">
  <tableColumns count="12">
    <tableColumn id="1" name="NOMOR" dataDxfId="267" dataCellStyle="Normal"/>
    <tableColumn id="3" name="TUJUAN" dataDxfId="266" dataCellStyle="Normal"/>
    <tableColumn id="16" name="Pick Up" dataDxfId="265"/>
    <tableColumn id="14" name="KAPAL" dataDxfId="264"/>
    <tableColumn id="15" name="ETD Kapal" dataDxfId="263"/>
    <tableColumn id="10" name="KETERANGAN" dataDxfId="262" dataCellStyle="Normal"/>
    <tableColumn id="5" name="P" dataDxfId="261" dataCellStyle="Normal"/>
    <tableColumn id="6" name="L" dataDxfId="260" dataCellStyle="Normal"/>
    <tableColumn id="7" name="T" dataDxfId="259" dataCellStyle="Normal"/>
    <tableColumn id="4" name="ACT KG" dataDxfId="258" dataCellStyle="Normal"/>
    <tableColumn id="8" name="KG VOLUME" dataDxfId="257" dataCellStyle="Normal"/>
    <tableColumn id="19" name="PEMBULATAN" dataDxfId="256"/>
  </tableColumns>
  <tableStyleInfo name="Table Style 1" showFirstColumn="0" showLastColumn="0" showRowStripes="1" showColumnStripes="0"/>
</table>
</file>

<file path=xl/tables/table42.xml><?xml version="1.0" encoding="utf-8"?>
<table xmlns="http://schemas.openxmlformats.org/spreadsheetml/2006/main" id="42" name="Table224578910112345678910111213141516171819202122232425262728293031323334353637383940414243" displayName="Table224578910112345678910111213141516171819202122232425262728293031323334353637383940414243" ref="C2:N81" totalsRowShown="0" headerRowDxfId="254" dataDxfId="252" headerRowBorderDxfId="253">
  <tableColumns count="12">
    <tableColumn id="1" name="NOMOR" dataDxfId="251" dataCellStyle="Normal"/>
    <tableColumn id="3" name="TUJUAN" dataDxfId="250" dataCellStyle="Normal"/>
    <tableColumn id="16" name="Pick Up" dataDxfId="249"/>
    <tableColumn id="14" name="KAPAL" dataDxfId="248"/>
    <tableColumn id="15" name="ETD Kapal" dataDxfId="247"/>
    <tableColumn id="10" name="KETERANGAN" dataDxfId="246" dataCellStyle="Normal"/>
    <tableColumn id="5" name="P" dataDxfId="245" dataCellStyle="Normal"/>
    <tableColumn id="6" name="L" dataDxfId="244" dataCellStyle="Normal"/>
    <tableColumn id="7" name="T" dataDxfId="243" dataCellStyle="Normal"/>
    <tableColumn id="4" name="ACT KG" dataDxfId="242" dataCellStyle="Normal"/>
    <tableColumn id="8" name="KG VOLUME" dataDxfId="241" dataCellStyle="Normal"/>
    <tableColumn id="19" name="PEMBULATAN" dataDxfId="240"/>
  </tableColumns>
  <tableStyleInfo name="Table Style 1" showFirstColumn="0" showLastColumn="0" showRowStripes="1" showColumnStripes="0"/>
</table>
</file>

<file path=xl/tables/table43.xml><?xml version="1.0" encoding="utf-8"?>
<table xmlns="http://schemas.openxmlformats.org/spreadsheetml/2006/main" id="43" name="Table22457891011234567891011121314151617181920212223242526272829303132333435363738394041424344" displayName="Table22457891011234567891011121314151617181920212223242526272829303132333435363738394041424344" ref="C2:N90" totalsRowShown="0" headerRowDxfId="238" dataDxfId="236" headerRowBorderDxfId="237">
  <tableColumns count="12">
    <tableColumn id="1" name="NOMOR" dataDxfId="235" dataCellStyle="Normal"/>
    <tableColumn id="3" name="TUJUAN" dataDxfId="234" dataCellStyle="Normal"/>
    <tableColumn id="16" name="Pick Up" dataDxfId="233"/>
    <tableColumn id="14" name="KAPAL" dataDxfId="232"/>
    <tableColumn id="15" name="ETD Kapal" dataDxfId="231"/>
    <tableColumn id="10" name="KETERANGAN" dataDxfId="230" dataCellStyle="Normal"/>
    <tableColumn id="5" name="P" dataDxfId="229" dataCellStyle="Normal"/>
    <tableColumn id="6" name="L" dataDxfId="228" dataCellStyle="Normal"/>
    <tableColumn id="7" name="T" dataDxfId="227" dataCellStyle="Normal"/>
    <tableColumn id="4" name="ACT KG" dataDxfId="226" dataCellStyle="Normal"/>
    <tableColumn id="8" name="KG VOLUME" dataDxfId="225" dataCellStyle="Normal"/>
    <tableColumn id="19" name="PEMBULATAN" dataDxfId="224"/>
  </tableColumns>
  <tableStyleInfo name="Table Style 1" showFirstColumn="0" showLastColumn="0" showRowStripes="1" showColumnStripes="0"/>
</table>
</file>

<file path=xl/tables/table44.xml><?xml version="1.0" encoding="utf-8"?>
<table xmlns="http://schemas.openxmlformats.org/spreadsheetml/2006/main" id="44" name="Table2245789101123456789101112131415161718192021222324252627282930313233343536373839404142434445" displayName="Table2245789101123456789101112131415161718192021222324252627282930313233343536373839404142434445" ref="C2:N60" totalsRowShown="0" headerRowDxfId="222" dataDxfId="220" headerRowBorderDxfId="221">
  <tableColumns count="12">
    <tableColumn id="1" name="NOMOR" dataDxfId="219" dataCellStyle="Normal"/>
    <tableColumn id="3" name="TUJUAN" dataDxfId="218" dataCellStyle="Normal"/>
    <tableColumn id="16" name="Pick Up" dataDxfId="217"/>
    <tableColumn id="14" name="KAPAL" dataDxfId="216"/>
    <tableColumn id="15" name="ETD Kapal" dataDxfId="215"/>
    <tableColumn id="10" name="KETERANGAN" dataDxfId="214" dataCellStyle="Normal"/>
    <tableColumn id="5" name="P" dataDxfId="213" dataCellStyle="Normal"/>
    <tableColumn id="6" name="L" dataDxfId="212" dataCellStyle="Normal"/>
    <tableColumn id="7" name="T" dataDxfId="211" dataCellStyle="Normal"/>
    <tableColumn id="4" name="ACT KG" dataDxfId="210" dataCellStyle="Normal"/>
    <tableColumn id="8" name="KG VOLUME" dataDxfId="209" dataCellStyle="Normal"/>
    <tableColumn id="19" name="PEMBULATAN" dataDxfId="208"/>
  </tableColumns>
  <tableStyleInfo name="Table Style 1" showFirstColumn="0" showLastColumn="0" showRowStripes="1" showColumnStripes="0"/>
</table>
</file>

<file path=xl/tables/table45.xml><?xml version="1.0" encoding="utf-8"?>
<table xmlns="http://schemas.openxmlformats.org/spreadsheetml/2006/main" id="45" name="Table224578910112345678910111213141516171819202122232425262728293031323334353637383940414243444546" displayName="Table224578910112345678910111213141516171819202122232425262728293031323334353637383940414243444546" ref="C2:N162" totalsRowShown="0" headerRowDxfId="206" dataDxfId="204" headerRowBorderDxfId="205">
  <tableColumns count="12">
    <tableColumn id="1" name="NOMOR" dataDxfId="203" dataCellStyle="Normal"/>
    <tableColumn id="3" name="TUJUAN" dataDxfId="202" dataCellStyle="Normal"/>
    <tableColumn id="16" name="Pick Up" dataDxfId="201"/>
    <tableColumn id="14" name="KAPAL" dataDxfId="200"/>
    <tableColumn id="15" name="ETD Kapal" dataDxfId="199"/>
    <tableColumn id="10" name="KETERANGAN" dataDxfId="198" dataCellStyle="Normal"/>
    <tableColumn id="5" name="P" dataDxfId="197" dataCellStyle="Normal"/>
    <tableColumn id="6" name="L" dataDxfId="196" dataCellStyle="Normal"/>
    <tableColumn id="7" name="T" dataDxfId="195" dataCellStyle="Normal"/>
    <tableColumn id="4" name="ACT KG" dataDxfId="194" dataCellStyle="Normal"/>
    <tableColumn id="8" name="KG VOLUME" dataDxfId="193" dataCellStyle="Normal"/>
    <tableColumn id="19" name="PEMBULATAN" dataDxfId="192"/>
  </tableColumns>
  <tableStyleInfo name="Table Style 1" showFirstColumn="0" showLastColumn="0" showRowStripes="1" showColumnStripes="0"/>
</table>
</file>

<file path=xl/tables/table46.xml><?xml version="1.0" encoding="utf-8"?>
<table xmlns="http://schemas.openxmlformats.org/spreadsheetml/2006/main" id="46" name="Table22457891011234567891011121314151617181920212223242526272829303132333435363738394041424344454647" displayName="Table22457891011234567891011121314151617181920212223242526272829303132333435363738394041424344454647" ref="C2:N181" totalsRowShown="0" headerRowDxfId="190" dataDxfId="188" headerRowBorderDxfId="189">
  <tableColumns count="12">
    <tableColumn id="1" name="NOMOR" dataDxfId="187" dataCellStyle="Normal"/>
    <tableColumn id="3" name="TUJUAN" dataDxfId="186" dataCellStyle="Normal"/>
    <tableColumn id="16" name="Pick Up" dataDxfId="185"/>
    <tableColumn id="14" name="KAPAL" dataDxfId="184"/>
    <tableColumn id="15" name="ETD Kapal" dataDxfId="183"/>
    <tableColumn id="10" name="KETERANGAN" dataDxfId="182" dataCellStyle="Normal"/>
    <tableColumn id="5" name="P" dataDxfId="181" dataCellStyle="Normal"/>
    <tableColumn id="6" name="L" dataDxfId="180" dataCellStyle="Normal"/>
    <tableColumn id="7" name="T" dataDxfId="179" dataCellStyle="Normal"/>
    <tableColumn id="4" name="ACT KG" dataDxfId="178" dataCellStyle="Normal"/>
    <tableColumn id="8" name="KG VOLUME" dataDxfId="177" dataCellStyle="Normal"/>
    <tableColumn id="19" name="PEMBULATAN" dataDxfId="176"/>
  </tableColumns>
  <tableStyleInfo name="Table Style 1" showFirstColumn="0" showLastColumn="0" showRowStripes="1" showColumnStripes="0"/>
</table>
</file>

<file path=xl/tables/table47.xml><?xml version="1.0" encoding="utf-8"?>
<table xmlns="http://schemas.openxmlformats.org/spreadsheetml/2006/main" id="47" name="Table2245789101123456789101112131415161718192021222324252627282930313233343536373839404142434445464748" displayName="Table2245789101123456789101112131415161718192021222324252627282930313233343536373839404142434445464748" ref="C2:N40" totalsRowShown="0" headerRowDxfId="174" dataDxfId="172" headerRowBorderDxfId="173">
  <tableColumns count="12">
    <tableColumn id="1" name="NOMOR" dataDxfId="171" dataCellStyle="Normal"/>
    <tableColumn id="3" name="TUJUAN" dataDxfId="170" dataCellStyle="Normal"/>
    <tableColumn id="16" name="Pick Up" dataDxfId="169"/>
    <tableColumn id="14" name="KAPAL" dataDxfId="168"/>
    <tableColumn id="15" name="ETD Kapal" dataDxfId="167"/>
    <tableColumn id="10" name="KETERANGAN" dataDxfId="166" dataCellStyle="Normal"/>
    <tableColumn id="5" name="P" dataDxfId="165" dataCellStyle="Normal"/>
    <tableColumn id="6" name="L" dataDxfId="164" dataCellStyle="Normal"/>
    <tableColumn id="7" name="T" dataDxfId="163" dataCellStyle="Normal"/>
    <tableColumn id="4" name="ACT KG" dataDxfId="162" dataCellStyle="Normal"/>
    <tableColumn id="8" name="KG VOLUME" dataDxfId="161" dataCellStyle="Normal"/>
    <tableColumn id="19" name="PEMBULATAN" dataDxfId="160"/>
  </tableColumns>
  <tableStyleInfo name="Table Style 1" showFirstColumn="0" showLastColumn="0" showRowStripes="1" showColumnStripes="0"/>
</table>
</file>

<file path=xl/tables/table48.xml><?xml version="1.0" encoding="utf-8"?>
<table xmlns="http://schemas.openxmlformats.org/spreadsheetml/2006/main" id="48" name="Table224578910112345678910111213141516171819202122232425262728293031323334353637383940414243444546474849" displayName="Table224578910112345678910111213141516171819202122232425262728293031323334353637383940414243444546474849" ref="C2:N41" totalsRowShown="0" headerRowDxfId="158" dataDxfId="156" headerRowBorderDxfId="157">
  <tableColumns count="12">
    <tableColumn id="1" name="NOMOR" dataDxfId="155" dataCellStyle="Normal"/>
    <tableColumn id="3" name="TUJUAN" dataDxfId="154" dataCellStyle="Normal"/>
    <tableColumn id="16" name="Pick Up" dataDxfId="153"/>
    <tableColumn id="14" name="KAPAL" dataDxfId="152"/>
    <tableColumn id="15" name="ETD Kapal" dataDxfId="151"/>
    <tableColumn id="10" name="KETERANGAN" dataDxfId="150" dataCellStyle="Normal"/>
    <tableColumn id="5" name="P" dataDxfId="149" dataCellStyle="Normal"/>
    <tableColumn id="6" name="L" dataDxfId="148" dataCellStyle="Normal"/>
    <tableColumn id="7" name="T" dataDxfId="147" dataCellStyle="Normal"/>
    <tableColumn id="4" name="ACT KG" dataDxfId="146" dataCellStyle="Normal"/>
    <tableColumn id="8" name="KG VOLUME" dataDxfId="145" dataCellStyle="Normal"/>
    <tableColumn id="19" name="PEMBULATAN" dataDxfId="144"/>
  </tableColumns>
  <tableStyleInfo name="Table Style 1" showFirstColumn="0" showLastColumn="0" showRowStripes="1" showColumnStripes="0"/>
</table>
</file>

<file path=xl/tables/table49.xml><?xml version="1.0" encoding="utf-8"?>
<table xmlns="http://schemas.openxmlformats.org/spreadsheetml/2006/main" id="49" name="Table22457891011234567891011121314151617181920212223242526272829303132333435363738394041424344454647484950" displayName="Table22457891011234567891011121314151617181920212223242526272829303132333435363738394041424344454647484950" ref="C2:N60" totalsRowShown="0" headerRowDxfId="142" dataDxfId="140" headerRowBorderDxfId="141">
  <tableColumns count="12">
    <tableColumn id="1" name="NOMOR" dataDxfId="139" dataCellStyle="Normal"/>
    <tableColumn id="3" name="TUJUAN" dataDxfId="138" dataCellStyle="Normal"/>
    <tableColumn id="16" name="Pick Up" dataDxfId="137"/>
    <tableColumn id="14" name="KAPAL" dataDxfId="136"/>
    <tableColumn id="15" name="ETD Kapal" dataDxfId="135"/>
    <tableColumn id="10" name="KETERANGAN" dataDxfId="134" dataCellStyle="Normal"/>
    <tableColumn id="5" name="P" dataDxfId="133" dataCellStyle="Normal"/>
    <tableColumn id="6" name="L" dataDxfId="132" dataCellStyle="Normal"/>
    <tableColumn id="7" name="T" dataDxfId="131" dataCellStyle="Normal"/>
    <tableColumn id="4" name="ACT KG" dataDxfId="130" dataCellStyle="Normal"/>
    <tableColumn id="8" name="KG VOLUME" dataDxfId="129" dataCellStyle="Normal"/>
    <tableColumn id="19" name="PEMBULATAN" dataDxfId="128"/>
  </tableColumns>
  <tableStyleInfo name="Table Style 1" showFirstColumn="0" showLastColumn="0" showRowStripes="1" showColumnStripes="0"/>
</table>
</file>

<file path=xl/tables/table50.xml><?xml version="1.0" encoding="utf-8"?>
<table xmlns="http://schemas.openxmlformats.org/spreadsheetml/2006/main" id="50" name="Table2245789101123456789101112131415161718192021222324252627282930313233343536373839404142434445464748495051" displayName="Table2245789101123456789101112131415161718192021222324252627282930313233343536373839404142434445464748495051" ref="C2:N319" totalsRowShown="0" headerRowDxfId="126" dataDxfId="124" headerRowBorderDxfId="125">
  <tableColumns count="12">
    <tableColumn id="1" name="NOMOR" dataDxfId="123" dataCellStyle="Normal"/>
    <tableColumn id="3" name="TUJUAN" dataDxfId="122" dataCellStyle="Normal"/>
    <tableColumn id="16" name="Pick Up" dataDxfId="121"/>
    <tableColumn id="14" name="KAPAL" dataDxfId="120"/>
    <tableColumn id="15" name="ETD Kapal" dataDxfId="119"/>
    <tableColumn id="10" name="KETERANGAN" dataDxfId="118" dataCellStyle="Normal"/>
    <tableColumn id="5" name="P" dataDxfId="117" dataCellStyle="Normal"/>
    <tableColumn id="6" name="L" dataDxfId="116" dataCellStyle="Normal"/>
    <tableColumn id="7" name="T" dataDxfId="115" dataCellStyle="Normal"/>
    <tableColumn id="4" name="ACT KG" dataDxfId="114" dataCellStyle="Normal"/>
    <tableColumn id="8" name="KG VOLUME" dataDxfId="113" dataCellStyle="Normal"/>
    <tableColumn id="19" name="PEMBULATAN" dataDxfId="112"/>
  </tableColumns>
  <tableStyleInfo name="Table Style 1" showFirstColumn="0" showLastColumn="0" showRowStripes="1" showColumnStripes="0"/>
</table>
</file>

<file path=xl/tables/table51.xml><?xml version="1.0" encoding="utf-8"?>
<table xmlns="http://schemas.openxmlformats.org/spreadsheetml/2006/main" id="51" name="Table224578910112345678910111213141516171819202122232425262728293031323334353637383940414243444546474849505152" displayName="Table224578910112345678910111213141516171819202122232425262728293031323334353637383940414243444546474849505152" ref="C2:N63" totalsRowShown="0" headerRowDxfId="110" dataDxfId="108" headerRowBorderDxfId="109">
  <tableColumns count="12">
    <tableColumn id="1" name="NOMOR" dataDxfId="107" dataCellStyle="Normal"/>
    <tableColumn id="3" name="TUJUAN" dataDxfId="106" dataCellStyle="Normal"/>
    <tableColumn id="16" name="Pick Up" dataDxfId="105"/>
    <tableColumn id="14" name="KAPAL" dataDxfId="104"/>
    <tableColumn id="15" name="ETD Kapal" dataDxfId="103"/>
    <tableColumn id="10" name="KETERANGAN" dataDxfId="102" dataCellStyle="Normal"/>
    <tableColumn id="5" name="P" dataDxfId="101" dataCellStyle="Normal"/>
    <tableColumn id="6" name="L" dataDxfId="100" dataCellStyle="Normal"/>
    <tableColumn id="7" name="T" dataDxfId="99" dataCellStyle="Normal"/>
    <tableColumn id="4" name="ACT KG" dataDxfId="98" dataCellStyle="Normal"/>
    <tableColumn id="8" name="KG VOLUME" dataDxfId="97" dataCellStyle="Normal"/>
    <tableColumn id="19" name="PEMBULATAN" dataDxfId="96"/>
  </tableColumns>
  <tableStyleInfo name="Table Style 1" showFirstColumn="0" showLastColumn="0" showRowStripes="1" showColumnStripes="0"/>
</table>
</file>

<file path=xl/tables/table52.xml><?xml version="1.0" encoding="utf-8"?>
<table xmlns="http://schemas.openxmlformats.org/spreadsheetml/2006/main" id="52" name="Table22457891011234567891011121314151617181920212223242526272829303132333435363738394041424344454647484950515253" displayName="Table22457891011234567891011121314151617181920212223242526272829303132333435363738394041424344454647484950515253" ref="C2:N42" totalsRowShown="0" headerRowDxfId="94" dataDxfId="92" headerRowBorderDxfId="93">
  <tableColumns count="12">
    <tableColumn id="1" name="NOMOR" dataDxfId="91" dataCellStyle="Normal"/>
    <tableColumn id="3" name="TUJUAN" dataDxfId="90" dataCellStyle="Normal"/>
    <tableColumn id="16" name="Pick Up" dataDxfId="89"/>
    <tableColumn id="14" name="KAPAL" dataDxfId="88"/>
    <tableColumn id="15" name="ETD Kapal" dataDxfId="87"/>
    <tableColumn id="10" name="KETERANGAN" dataDxfId="86" dataCellStyle="Normal"/>
    <tableColumn id="5" name="P" dataDxfId="85" dataCellStyle="Normal"/>
    <tableColumn id="6" name="L" dataDxfId="84" dataCellStyle="Normal"/>
    <tableColumn id="7" name="T" dataDxfId="83" dataCellStyle="Normal"/>
    <tableColumn id="4" name="ACT KG" dataDxfId="82" dataCellStyle="Normal"/>
    <tableColumn id="8" name="KG VOLUME" dataDxfId="81" dataCellStyle="Normal"/>
    <tableColumn id="19" name="PEMBULATAN" dataDxfId="80"/>
  </tableColumns>
  <tableStyleInfo name="Table Style 1" showFirstColumn="0" showLastColumn="0" showRowStripes="1" showColumnStripes="0"/>
</table>
</file>

<file path=xl/tables/table53.xml><?xml version="1.0" encoding="utf-8"?>
<table xmlns="http://schemas.openxmlformats.org/spreadsheetml/2006/main" id="53" name="Table2245789101123456789101112131415161718192021222324252627282930313233343536373839404142434445464748495051525354" displayName="Table2245789101123456789101112131415161718192021222324252627282930313233343536373839404142434445464748495051525354" ref="C2:N275" totalsRowShown="0" headerRowDxfId="78" dataDxfId="76" headerRowBorderDxfId="77">
  <tableColumns count="12">
    <tableColumn id="1" name="NOMOR" dataDxfId="75" dataCellStyle="Normal"/>
    <tableColumn id="3" name="TUJUAN" dataDxfId="74" dataCellStyle="Normal"/>
    <tableColumn id="16" name="Pick Up" dataDxfId="73"/>
    <tableColumn id="14" name="KAPAL" dataDxfId="72"/>
    <tableColumn id="15" name="ETD Kapal" dataDxfId="71"/>
    <tableColumn id="10" name="KETERANGAN" dataDxfId="70" dataCellStyle="Normal"/>
    <tableColumn id="5" name="P" dataDxfId="69" dataCellStyle="Normal"/>
    <tableColumn id="6" name="L" dataDxfId="68" dataCellStyle="Normal"/>
    <tableColumn id="7" name="T" dataDxfId="67" dataCellStyle="Normal"/>
    <tableColumn id="4" name="ACT KG" dataDxfId="66" dataCellStyle="Normal"/>
    <tableColumn id="8" name="KG VOLUME" dataDxfId="65" dataCellStyle="Normal"/>
    <tableColumn id="19" name="PEMBULATAN" dataDxfId="64"/>
  </tableColumns>
  <tableStyleInfo name="Table Style 1" showFirstColumn="0" showLastColumn="0" showRowStripes="1" showColumnStripes="0"/>
</table>
</file>

<file path=xl/tables/table54.xml><?xml version="1.0" encoding="utf-8"?>
<table xmlns="http://schemas.openxmlformats.org/spreadsheetml/2006/main" id="54" name="Table224578910112345678910111213141516171819202122232425262728293031323334353637383940414243444546474849505152535455" displayName="Table224578910112345678910111213141516171819202122232425262728293031323334353637383940414243444546474849505152535455" ref="C2:N72" totalsRowShown="0" headerRowDxfId="62" dataDxfId="60" headerRowBorderDxfId="61">
  <tableColumns count="12">
    <tableColumn id="1" name="NOMOR" dataDxfId="59" dataCellStyle="Normal"/>
    <tableColumn id="3" name="TUJUAN" dataDxfId="58" dataCellStyle="Normal"/>
    <tableColumn id="16" name="Pick Up" dataDxfId="57"/>
    <tableColumn id="14" name="KAPAL" dataDxfId="56"/>
    <tableColumn id="15" name="ETD Kapal" dataDxfId="55"/>
    <tableColumn id="10" name="KETERANGAN" dataDxfId="54" dataCellStyle="Normal"/>
    <tableColumn id="5" name="P" dataDxfId="53" dataCellStyle="Normal"/>
    <tableColumn id="6" name="L" dataDxfId="52" dataCellStyle="Normal"/>
    <tableColumn id="7" name="T" dataDxfId="51" dataCellStyle="Normal"/>
    <tableColumn id="4" name="ACT KG" dataDxfId="50" dataCellStyle="Normal"/>
    <tableColumn id="8" name="KG VOLUME" dataDxfId="49" dataCellStyle="Normal"/>
    <tableColumn id="19" name="PEMBULATAN" dataDxfId="48"/>
  </tableColumns>
  <tableStyleInfo name="Table Style 1" showFirstColumn="0" showLastColumn="0" showRowStripes="1" showColumnStripes="0"/>
</table>
</file>

<file path=xl/tables/table55.xml><?xml version="1.0" encoding="utf-8"?>
<table xmlns="http://schemas.openxmlformats.org/spreadsheetml/2006/main" id="55" name="Table22457891011234567891011121314151617181920212223242526272829303132333435363738394041424344454647484950515253545556" displayName="Table22457891011234567891011121314151617181920212223242526272829303132333435363738394041424344454647484950515253545556" ref="C2:N24" totalsRowShown="0" headerRowDxfId="46" dataDxfId="44" headerRowBorderDxfId="45">
  <tableColumns count="12">
    <tableColumn id="1" name="NOMOR" dataDxfId="43" dataCellStyle="Normal"/>
    <tableColumn id="3" name="TUJUAN" dataDxfId="42" dataCellStyle="Normal"/>
    <tableColumn id="16" name="Pick Up" dataDxfId="41"/>
    <tableColumn id="14" name="KAPAL" dataDxfId="40"/>
    <tableColumn id="15" name="ETD Kapal" dataDxfId="39"/>
    <tableColumn id="10" name="KETERANGAN" dataDxfId="38" dataCellStyle="Normal"/>
    <tableColumn id="5" name="P" dataDxfId="37" dataCellStyle="Normal"/>
    <tableColumn id="6" name="L" dataDxfId="36" dataCellStyle="Normal"/>
    <tableColumn id="7" name="T" dataDxfId="35" dataCellStyle="Normal"/>
    <tableColumn id="4" name="ACT KG" dataDxfId="34" dataCellStyle="Normal"/>
    <tableColumn id="8" name="KG VOLUME" dataDxfId="33" dataCellStyle="Normal"/>
    <tableColumn id="19" name="PEMBULATAN" dataDxfId="32"/>
  </tableColumns>
  <tableStyleInfo name="Table Style 1" showFirstColumn="0" showLastColumn="0" showRowStripes="1" showColumnStripes="0"/>
</table>
</file>

<file path=xl/tables/table56.xml><?xml version="1.0" encoding="utf-8"?>
<table xmlns="http://schemas.openxmlformats.org/spreadsheetml/2006/main" id="56" name="Table2245789101123456789101112131415161718192021222324252627282930313233343536373839404142434445464748495051525354555657" displayName="Table2245789101123456789101112131415161718192021222324252627282930313233343536373839404142434445464748495051525354555657" ref="C2:N44" totalsRowShown="0" headerRowDxfId="30" dataDxfId="28" headerRowBorderDxfId="29">
  <tableColumns count="12">
    <tableColumn id="1" name="NOMOR" dataDxfId="27" dataCellStyle="Normal"/>
    <tableColumn id="3" name="TUJUAN" dataDxfId="26" dataCellStyle="Normal"/>
    <tableColumn id="16" name="Pick Up" dataDxfId="25"/>
    <tableColumn id="14" name="KAPAL" dataDxfId="24"/>
    <tableColumn id="15" name="ETD Kapal" dataDxfId="23"/>
    <tableColumn id="10" name="KETERANGAN" dataDxfId="22" dataCellStyle="Normal"/>
    <tableColumn id="5" name="P" dataDxfId="21" dataCellStyle="Normal"/>
    <tableColumn id="6" name="L" dataDxfId="20" dataCellStyle="Normal"/>
    <tableColumn id="7" name="T" dataDxfId="19" dataCellStyle="Normal"/>
    <tableColumn id="4" name="ACT KG" dataDxfId="18" dataCellStyle="Normal"/>
    <tableColumn id="8" name="KG VOLUME" dataDxfId="17" dataCellStyle="Normal"/>
    <tableColumn id="19" name="PEMBULATAN" dataDxfId="16"/>
  </tableColumns>
  <tableStyleInfo name="Table Style 1" showFirstColumn="0" showLastColumn="0" showRowStripes="1" showColumnStripes="0"/>
</table>
</file>

<file path=xl/tables/table57.xml><?xml version="1.0" encoding="utf-8"?>
<table xmlns="http://schemas.openxmlformats.org/spreadsheetml/2006/main" id="57" name="Table224578910112345678910111213141516171819202122232425262728293031323334353637383940414243444546474849505152535455565758" displayName="Table224578910112345678910111213141516171819202122232425262728293031323334353637383940414243444546474849505152535455565758" ref="C2:N275" totalsRowShown="0" headerRowDxfId="14" dataDxfId="12" headerRowBorderDxfId="13">
  <tableColumns count="12">
    <tableColumn id="1" name="NOMOR" dataDxfId="11" dataCellStyle="Normal"/>
    <tableColumn id="3" name="TUJUAN" dataDxfId="10" dataCellStyle="Normal"/>
    <tableColumn id="16" name="Pick Up" dataDxfId="9"/>
    <tableColumn id="14" name="KAPAL" dataDxfId="8"/>
    <tableColumn id="15" name="ETD Kapal" dataDxfId="7"/>
    <tableColumn id="10" name="KETERANGAN" dataDxfId="6" dataCellStyle="Normal"/>
    <tableColumn id="5" name="P" dataDxfId="5" dataCellStyle="Normal"/>
    <tableColumn id="6" name="L" dataDxfId="4" dataCellStyle="Normal"/>
    <tableColumn id="7" name="T" dataDxfId="3" dataCellStyle="Normal"/>
    <tableColumn id="4" name="ACT KG" dataDxfId="2" dataCellStyle="Normal"/>
    <tableColumn id="8" name="KG VOLUME" dataDxfId="1" dataCellStyle="Normal"/>
    <tableColumn id="19" name="PEMBULATAN" dataDxfId="0"/>
  </tableColumns>
  <tableStyleInfo name="Table Style 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6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9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2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3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4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5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7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9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0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1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2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3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4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5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6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7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8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9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0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1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2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3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4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5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6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7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8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9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0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1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2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3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4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5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6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7.xml"/><Relationship Id="rId1" Type="http://schemas.openxmlformats.org/officeDocument/2006/relationships/printerSettings" Target="../printerSettings/printerSettings5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2:L99"/>
  <sheetViews>
    <sheetView tabSelected="1" topLeftCell="A16" workbookViewId="0">
      <selection activeCell="D23" sqref="D23"/>
    </sheetView>
  </sheetViews>
  <sheetFormatPr defaultRowHeight="15.75" x14ac:dyDescent="0.25"/>
  <cols>
    <col min="1" max="1" width="6.42578125" style="18" customWidth="1"/>
    <col min="2" max="2" width="11.5703125" style="18" customWidth="1"/>
    <col min="3" max="3" width="10" style="18" customWidth="1"/>
    <col min="4" max="4" width="26.42578125" style="18" customWidth="1"/>
    <col min="5" max="5" width="13.85546875" style="18" customWidth="1"/>
    <col min="6" max="6" width="7.85546875" style="18" bestFit="1" customWidth="1"/>
    <col min="7" max="7" width="6.42578125" style="18" customWidth="1"/>
    <col min="8" max="8" width="14.140625" style="19" bestFit="1" customWidth="1"/>
    <col min="9" max="9" width="1.5703125" style="19" customWidth="1"/>
    <col min="10" max="10" width="19.5703125" style="18" customWidth="1"/>
    <col min="11" max="11" width="9.140625" style="18"/>
    <col min="12" max="12" width="15.7109375" style="18" bestFit="1" customWidth="1"/>
    <col min="13" max="16384" width="9.140625" style="18"/>
  </cols>
  <sheetData>
    <row r="2" spans="1:10" x14ac:dyDescent="0.25">
      <c r="A2" s="17" t="s">
        <v>8</v>
      </c>
    </row>
    <row r="3" spans="1:10" x14ac:dyDescent="0.25">
      <c r="A3" s="20" t="s">
        <v>9</v>
      </c>
    </row>
    <row r="4" spans="1:10" x14ac:dyDescent="0.25">
      <c r="A4" s="20" t="s">
        <v>10</v>
      </c>
    </row>
    <row r="5" spans="1:10" x14ac:dyDescent="0.25">
      <c r="A5" s="20" t="s">
        <v>11</v>
      </c>
    </row>
    <row r="6" spans="1:10" x14ac:dyDescent="0.25">
      <c r="A6" s="20" t="s">
        <v>12</v>
      </c>
    </row>
    <row r="7" spans="1:10" x14ac:dyDescent="0.25">
      <c r="A7" s="20" t="s">
        <v>13</v>
      </c>
    </row>
    <row r="9" spans="1:10" ht="16.5" thickBot="1" x14ac:dyDescent="0.3">
      <c r="A9" s="21"/>
      <c r="B9" s="21"/>
      <c r="C9" s="21"/>
      <c r="D9" s="21"/>
      <c r="E9" s="21"/>
      <c r="F9" s="21"/>
      <c r="G9" s="21"/>
      <c r="H9" s="22"/>
      <c r="I9" s="22"/>
      <c r="J9" s="21"/>
    </row>
    <row r="10" spans="1:10" ht="23.25" customHeight="1" thickBot="1" x14ac:dyDescent="0.3">
      <c r="A10" s="114" t="s">
        <v>14</v>
      </c>
      <c r="B10" s="115"/>
      <c r="C10" s="115"/>
      <c r="D10" s="115"/>
      <c r="E10" s="115"/>
      <c r="F10" s="115"/>
      <c r="G10" s="115"/>
      <c r="H10" s="115"/>
      <c r="I10" s="115"/>
      <c r="J10" s="116"/>
    </row>
    <row r="12" spans="1:10" x14ac:dyDescent="0.25">
      <c r="A12" s="18" t="s">
        <v>15</v>
      </c>
      <c r="B12" s="18" t="s">
        <v>16</v>
      </c>
      <c r="G12" s="113" t="s">
        <v>49</v>
      </c>
      <c r="H12" s="113"/>
      <c r="I12" s="23" t="s">
        <v>17</v>
      </c>
      <c r="J12" s="24" t="s">
        <v>6392</v>
      </c>
    </row>
    <row r="13" spans="1:10" x14ac:dyDescent="0.25">
      <c r="G13" s="113" t="s">
        <v>18</v>
      </c>
      <c r="H13" s="113"/>
      <c r="I13" s="23" t="s">
        <v>17</v>
      </c>
      <c r="J13" s="25" t="s">
        <v>6393</v>
      </c>
    </row>
    <row r="14" spans="1:10" x14ac:dyDescent="0.25">
      <c r="G14" s="113" t="s">
        <v>50</v>
      </c>
      <c r="H14" s="113"/>
      <c r="I14" s="23" t="s">
        <v>17</v>
      </c>
      <c r="J14" s="18" t="s">
        <v>6394</v>
      </c>
    </row>
    <row r="15" spans="1:10" x14ac:dyDescent="0.25">
      <c r="A15" s="18" t="s">
        <v>19</v>
      </c>
      <c r="B15" s="24" t="s">
        <v>20</v>
      </c>
      <c r="C15" s="24"/>
      <c r="I15" s="23"/>
      <c r="J15" s="18" t="s">
        <v>6395</v>
      </c>
    </row>
    <row r="16" spans="1:10" ht="16.5" thickBot="1" x14ac:dyDescent="0.3"/>
    <row r="17" spans="1:12" ht="26.25" customHeight="1" x14ac:dyDescent="0.25">
      <c r="A17" s="26" t="s">
        <v>21</v>
      </c>
      <c r="B17" s="27" t="s">
        <v>22</v>
      </c>
      <c r="C17" s="27" t="s">
        <v>23</v>
      </c>
      <c r="D17" s="27" t="s">
        <v>24</v>
      </c>
      <c r="E17" s="27" t="s">
        <v>25</v>
      </c>
      <c r="F17" s="28" t="s">
        <v>26</v>
      </c>
      <c r="G17" s="28" t="s">
        <v>27</v>
      </c>
      <c r="H17" s="117" t="s">
        <v>28</v>
      </c>
      <c r="I17" s="118"/>
      <c r="J17" s="29" t="s">
        <v>29</v>
      </c>
    </row>
    <row r="18" spans="1:12" ht="48" customHeight="1" x14ac:dyDescent="0.25">
      <c r="A18" s="30">
        <v>1</v>
      </c>
      <c r="B18" s="31">
        <f>'406118'!E3</f>
        <v>44546</v>
      </c>
      <c r="C18" s="84">
        <f>'406118'!A3</f>
        <v>406118</v>
      </c>
      <c r="D18" s="32" t="s">
        <v>6391</v>
      </c>
      <c r="E18" s="32" t="s">
        <v>127</v>
      </c>
      <c r="F18" s="33">
        <v>68</v>
      </c>
      <c r="G18" s="104">
        <f>'406118'!N71</f>
        <v>1563.3787500000001</v>
      </c>
      <c r="H18" s="108">
        <v>2530</v>
      </c>
      <c r="I18" s="109"/>
      <c r="J18" s="34">
        <f>G18*H18</f>
        <v>3955348.2375000003</v>
      </c>
      <c r="L18"/>
    </row>
    <row r="19" spans="1:12" ht="48" customHeight="1" x14ac:dyDescent="0.25">
      <c r="A19" s="30">
        <f>A18+1</f>
        <v>2</v>
      </c>
      <c r="B19" s="31">
        <f>'402664'!E3</f>
        <v>44546</v>
      </c>
      <c r="C19" s="84">
        <f>'402664'!A3</f>
        <v>402664</v>
      </c>
      <c r="D19" s="32" t="s">
        <v>6391</v>
      </c>
      <c r="E19" s="32" t="s">
        <v>127</v>
      </c>
      <c r="F19" s="33">
        <v>398</v>
      </c>
      <c r="G19" s="105">
        <f>'402664'!N401</f>
        <v>7296.9800000000014</v>
      </c>
      <c r="H19" s="108">
        <v>2530</v>
      </c>
      <c r="I19" s="109"/>
      <c r="J19" s="34">
        <f t="shared" ref="J19:J47" si="0">G19*H19</f>
        <v>18461359.400000002</v>
      </c>
      <c r="L19"/>
    </row>
    <row r="20" spans="1:12" ht="48" customHeight="1" x14ac:dyDescent="0.25">
      <c r="A20" s="30">
        <f t="shared" ref="A20:A74" si="1">A19+1</f>
        <v>3</v>
      </c>
      <c r="B20" s="31">
        <f>'402444'!E3</f>
        <v>44546</v>
      </c>
      <c r="C20" s="84">
        <f>'402444'!A3</f>
        <v>402444</v>
      </c>
      <c r="D20" s="32" t="s">
        <v>6391</v>
      </c>
      <c r="E20" s="32" t="s">
        <v>127</v>
      </c>
      <c r="F20" s="33">
        <v>112</v>
      </c>
      <c r="G20" s="105">
        <f>'402444'!N115</f>
        <v>1681.5930000000001</v>
      </c>
      <c r="H20" s="108">
        <v>2530</v>
      </c>
      <c r="I20" s="109"/>
      <c r="J20" s="34">
        <f t="shared" si="0"/>
        <v>4254430.29</v>
      </c>
      <c r="L20"/>
    </row>
    <row r="21" spans="1:12" ht="48" customHeight="1" x14ac:dyDescent="0.25">
      <c r="A21" s="30"/>
      <c r="B21" s="31">
        <f>'402666'!E3</f>
        <v>44546</v>
      </c>
      <c r="C21" s="84">
        <f>'402666'!A3</f>
        <v>402666</v>
      </c>
      <c r="D21" s="32" t="s">
        <v>6391</v>
      </c>
      <c r="E21" s="32" t="s">
        <v>127</v>
      </c>
      <c r="F21" s="33">
        <v>44</v>
      </c>
      <c r="G21" s="105">
        <f>'402666'!N47</f>
        <v>1544.6399999999999</v>
      </c>
      <c r="H21" s="108">
        <v>2530</v>
      </c>
      <c r="I21" s="109"/>
      <c r="J21" s="34">
        <f t="shared" si="0"/>
        <v>3907939.1999999997</v>
      </c>
      <c r="L21"/>
    </row>
    <row r="22" spans="1:12" ht="48" customHeight="1" x14ac:dyDescent="0.25">
      <c r="A22" s="30">
        <f>A20+1</f>
        <v>4</v>
      </c>
      <c r="B22" s="31">
        <f>'403911'!E3</f>
        <v>44545</v>
      </c>
      <c r="C22" s="84">
        <f>'403911'!A3</f>
        <v>403911</v>
      </c>
      <c r="D22" s="32" t="s">
        <v>6391</v>
      </c>
      <c r="E22" s="32" t="s">
        <v>127</v>
      </c>
      <c r="F22" s="33">
        <v>12</v>
      </c>
      <c r="G22" s="105">
        <f>'403911'!N15</f>
        <v>237.11224999999999</v>
      </c>
      <c r="H22" s="108">
        <v>2530</v>
      </c>
      <c r="I22" s="109"/>
      <c r="J22" s="34">
        <f>G22*H22</f>
        <v>599893.99249999993</v>
      </c>
      <c r="L22"/>
    </row>
    <row r="23" spans="1:12" ht="48" customHeight="1" x14ac:dyDescent="0.25">
      <c r="A23" s="30">
        <f t="shared" si="1"/>
        <v>5</v>
      </c>
      <c r="B23" s="31">
        <f>'406121'!E3</f>
        <v>44547</v>
      </c>
      <c r="C23" s="84">
        <f>'406121'!A3</f>
        <v>406121</v>
      </c>
      <c r="D23" s="32" t="s">
        <v>6391</v>
      </c>
      <c r="E23" s="32" t="s">
        <v>127</v>
      </c>
      <c r="F23" s="33">
        <v>42</v>
      </c>
      <c r="G23" s="105">
        <f>'406121'!N45</f>
        <v>827.28700000000015</v>
      </c>
      <c r="H23" s="108">
        <v>2530</v>
      </c>
      <c r="I23" s="109"/>
      <c r="J23" s="34">
        <f>G23*H23</f>
        <v>2093036.1100000003</v>
      </c>
      <c r="L23"/>
    </row>
    <row r="24" spans="1:12" ht="48" customHeight="1" x14ac:dyDescent="0.25">
      <c r="A24" s="30">
        <f t="shared" si="1"/>
        <v>6</v>
      </c>
      <c r="B24" s="31">
        <f>'406097'!E3</f>
        <v>44547</v>
      </c>
      <c r="C24" s="84">
        <f>'406097'!A3</f>
        <v>406097</v>
      </c>
      <c r="D24" s="32" t="s">
        <v>6391</v>
      </c>
      <c r="E24" s="32" t="s">
        <v>127</v>
      </c>
      <c r="F24" s="33">
        <v>71</v>
      </c>
      <c r="G24" s="105">
        <f>'406097'!N74</f>
        <v>954.06949999999995</v>
      </c>
      <c r="H24" s="108">
        <v>2530</v>
      </c>
      <c r="I24" s="109"/>
      <c r="J24" s="34">
        <f>G24*H24</f>
        <v>2413795.835</v>
      </c>
      <c r="L24"/>
    </row>
    <row r="25" spans="1:12" ht="48" customHeight="1" x14ac:dyDescent="0.25">
      <c r="A25" s="30">
        <f t="shared" si="1"/>
        <v>7</v>
      </c>
      <c r="B25" s="31">
        <f>'402675'!E3</f>
        <v>44547</v>
      </c>
      <c r="C25" s="84">
        <f>'402675'!A3</f>
        <v>402675</v>
      </c>
      <c r="D25" s="32" t="s">
        <v>6391</v>
      </c>
      <c r="E25" s="32" t="s">
        <v>127</v>
      </c>
      <c r="F25" s="33">
        <v>234</v>
      </c>
      <c r="G25" s="105">
        <f>'402675'!N237</f>
        <v>5134.6805000000004</v>
      </c>
      <c r="H25" s="108">
        <v>2530</v>
      </c>
      <c r="I25" s="109"/>
      <c r="J25" s="34">
        <f t="shared" si="0"/>
        <v>12990741.665000001</v>
      </c>
      <c r="L25"/>
    </row>
    <row r="26" spans="1:12" ht="48" customHeight="1" x14ac:dyDescent="0.25">
      <c r="A26" s="30">
        <f t="shared" si="1"/>
        <v>8</v>
      </c>
      <c r="B26" s="31">
        <f>'406122'!E3</f>
        <v>44548</v>
      </c>
      <c r="C26" s="84">
        <f>'406122'!A3</f>
        <v>406122</v>
      </c>
      <c r="D26" s="32" t="s">
        <v>6391</v>
      </c>
      <c r="E26" s="32" t="s">
        <v>127</v>
      </c>
      <c r="F26" s="33">
        <v>67</v>
      </c>
      <c r="G26" s="105">
        <f>'406122'!N70</f>
        <v>1686.7517499999999</v>
      </c>
      <c r="H26" s="108">
        <v>2530</v>
      </c>
      <c r="I26" s="109"/>
      <c r="J26" s="34">
        <f t="shared" si="0"/>
        <v>4267481.9274999993</v>
      </c>
      <c r="L26"/>
    </row>
    <row r="27" spans="1:12" ht="48" customHeight="1" x14ac:dyDescent="0.25">
      <c r="A27" s="30">
        <f t="shared" si="1"/>
        <v>9</v>
      </c>
      <c r="B27" s="31">
        <f>'403913'!E3</f>
        <v>44548</v>
      </c>
      <c r="C27" s="84">
        <f>'403913'!A3</f>
        <v>403913</v>
      </c>
      <c r="D27" s="32" t="s">
        <v>6391</v>
      </c>
      <c r="E27" s="32" t="s">
        <v>127</v>
      </c>
      <c r="F27" s="33">
        <v>65</v>
      </c>
      <c r="G27" s="105">
        <f>'403913'!N68</f>
        <v>1237.731</v>
      </c>
      <c r="H27" s="108">
        <v>2530</v>
      </c>
      <c r="I27" s="109"/>
      <c r="J27" s="34">
        <f t="shared" si="0"/>
        <v>3131459.43</v>
      </c>
      <c r="L27"/>
    </row>
    <row r="28" spans="1:12" ht="48" customHeight="1" x14ac:dyDescent="0.25">
      <c r="A28" s="30">
        <f t="shared" si="1"/>
        <v>10</v>
      </c>
      <c r="B28" s="31">
        <f>'402686'!E3</f>
        <v>44548</v>
      </c>
      <c r="C28" s="84">
        <f>'402686'!A3</f>
        <v>402686</v>
      </c>
      <c r="D28" s="32" t="s">
        <v>6391</v>
      </c>
      <c r="E28" s="32" t="s">
        <v>127</v>
      </c>
      <c r="F28" s="33">
        <v>241</v>
      </c>
      <c r="G28" s="105">
        <f>'402686'!N244</f>
        <v>4407.4604999999983</v>
      </c>
      <c r="H28" s="108">
        <v>2530</v>
      </c>
      <c r="I28" s="109"/>
      <c r="J28" s="34">
        <f t="shared" si="0"/>
        <v>11150875.064999996</v>
      </c>
      <c r="L28"/>
    </row>
    <row r="29" spans="1:12" ht="48" customHeight="1" x14ac:dyDescent="0.25">
      <c r="A29" s="30">
        <f t="shared" si="1"/>
        <v>11</v>
      </c>
      <c r="B29" s="31">
        <f>'402689'!E3</f>
        <v>44548</v>
      </c>
      <c r="C29" s="84">
        <f>'402689'!A3</f>
        <v>402689</v>
      </c>
      <c r="D29" s="32" t="s">
        <v>6391</v>
      </c>
      <c r="E29" s="32" t="s">
        <v>127</v>
      </c>
      <c r="F29" s="33">
        <v>16</v>
      </c>
      <c r="G29" s="105">
        <f>'402689'!N19</f>
        <v>299.84625</v>
      </c>
      <c r="H29" s="108">
        <v>2530</v>
      </c>
      <c r="I29" s="109"/>
      <c r="J29" s="34">
        <f t="shared" si="0"/>
        <v>758611.01249999995</v>
      </c>
      <c r="L29"/>
    </row>
    <row r="30" spans="1:12" ht="48" customHeight="1" x14ac:dyDescent="0.25">
      <c r="A30" s="30">
        <f t="shared" si="1"/>
        <v>12</v>
      </c>
      <c r="B30" s="31">
        <f>'406125'!E3</f>
        <v>44549</v>
      </c>
      <c r="C30" s="84">
        <f>'406125'!A3</f>
        <v>406125</v>
      </c>
      <c r="D30" s="32" t="s">
        <v>6391</v>
      </c>
      <c r="E30" s="32" t="s">
        <v>127</v>
      </c>
      <c r="F30" s="33">
        <v>63</v>
      </c>
      <c r="G30" s="105">
        <f>'406125'!N66</f>
        <v>1718.8282499999998</v>
      </c>
      <c r="H30" s="108">
        <v>2530</v>
      </c>
      <c r="I30" s="109"/>
      <c r="J30" s="34">
        <f t="shared" ref="J30:J46" si="2">G30*H30</f>
        <v>4348635.4724999992</v>
      </c>
      <c r="L30"/>
    </row>
    <row r="31" spans="1:12" ht="48" customHeight="1" x14ac:dyDescent="0.25">
      <c r="A31" s="30">
        <f t="shared" si="1"/>
        <v>13</v>
      </c>
      <c r="B31" s="31">
        <f>'403915'!E3</f>
        <v>44549</v>
      </c>
      <c r="C31" s="84">
        <f>'403915'!A3</f>
        <v>403915</v>
      </c>
      <c r="D31" s="32" t="s">
        <v>6391</v>
      </c>
      <c r="E31" s="32" t="s">
        <v>127</v>
      </c>
      <c r="F31" s="33">
        <v>57</v>
      </c>
      <c r="G31" s="105">
        <f>'403915'!N60</f>
        <v>945.83175000000017</v>
      </c>
      <c r="H31" s="108">
        <v>2530</v>
      </c>
      <c r="I31" s="109"/>
      <c r="J31" s="34">
        <f t="shared" si="2"/>
        <v>2392954.3275000006</v>
      </c>
      <c r="L31"/>
    </row>
    <row r="32" spans="1:12" ht="48" customHeight="1" x14ac:dyDescent="0.25">
      <c r="A32" s="30">
        <f t="shared" si="1"/>
        <v>14</v>
      </c>
      <c r="B32" s="31">
        <f>'402694'!E3</f>
        <v>44549</v>
      </c>
      <c r="C32" s="84">
        <f>'402694'!A3</f>
        <v>402694</v>
      </c>
      <c r="D32" s="32" t="s">
        <v>6391</v>
      </c>
      <c r="E32" s="32" t="s">
        <v>127</v>
      </c>
      <c r="F32" s="33">
        <v>267</v>
      </c>
      <c r="G32" s="105">
        <f>'402694'!N270</f>
        <v>4980.0477500000006</v>
      </c>
      <c r="H32" s="108">
        <v>2530</v>
      </c>
      <c r="I32" s="109"/>
      <c r="J32" s="34">
        <f t="shared" si="2"/>
        <v>12599520.807500001</v>
      </c>
      <c r="L32"/>
    </row>
    <row r="33" spans="1:12" ht="48" customHeight="1" x14ac:dyDescent="0.25">
      <c r="A33" s="30">
        <f t="shared" si="1"/>
        <v>15</v>
      </c>
      <c r="B33" s="31">
        <f>'403977'!E3</f>
        <v>44550</v>
      </c>
      <c r="C33" s="84">
        <f>'403977'!A3</f>
        <v>403977</v>
      </c>
      <c r="D33" s="32" t="s">
        <v>6391</v>
      </c>
      <c r="E33" s="32" t="s">
        <v>127</v>
      </c>
      <c r="F33" s="33">
        <v>27</v>
      </c>
      <c r="G33" s="105">
        <f>'403977'!N30</f>
        <v>737.6077499999999</v>
      </c>
      <c r="H33" s="108">
        <v>2530</v>
      </c>
      <c r="I33" s="109"/>
      <c r="J33" s="34">
        <f t="shared" si="2"/>
        <v>1866147.6074999997</v>
      </c>
      <c r="L33"/>
    </row>
    <row r="34" spans="1:12" ht="48" customHeight="1" x14ac:dyDescent="0.25">
      <c r="A34" s="30">
        <f t="shared" si="1"/>
        <v>16</v>
      </c>
      <c r="B34" s="31">
        <f>'403918'!E3</f>
        <v>44550</v>
      </c>
      <c r="C34" s="84">
        <f>'403918'!A3</f>
        <v>403918</v>
      </c>
      <c r="D34" s="32" t="s">
        <v>6391</v>
      </c>
      <c r="E34" s="32" t="s">
        <v>127</v>
      </c>
      <c r="F34" s="33">
        <v>20</v>
      </c>
      <c r="G34" s="105">
        <f>'403918'!N23</f>
        <v>306.79349999999994</v>
      </c>
      <c r="H34" s="108">
        <v>2530</v>
      </c>
      <c r="I34" s="109"/>
      <c r="J34" s="34">
        <f t="shared" si="2"/>
        <v>776187.55499999982</v>
      </c>
      <c r="L34"/>
    </row>
    <row r="35" spans="1:12" ht="48" customHeight="1" x14ac:dyDescent="0.25">
      <c r="A35" s="30">
        <f t="shared" si="1"/>
        <v>17</v>
      </c>
      <c r="B35" s="31">
        <f>'402698'!E3</f>
        <v>44550</v>
      </c>
      <c r="C35" s="84">
        <f>'402698'!A3</f>
        <v>402698</v>
      </c>
      <c r="D35" s="32" t="s">
        <v>6391</v>
      </c>
      <c r="E35" s="32" t="s">
        <v>127</v>
      </c>
      <c r="F35" s="33">
        <v>120</v>
      </c>
      <c r="G35" s="105">
        <f>'402698'!N123</f>
        <v>2543.924500000001</v>
      </c>
      <c r="H35" s="108">
        <v>2530</v>
      </c>
      <c r="I35" s="109"/>
      <c r="J35" s="34">
        <f t="shared" si="2"/>
        <v>6436128.9850000022</v>
      </c>
      <c r="L35"/>
    </row>
    <row r="36" spans="1:12" ht="48" customHeight="1" x14ac:dyDescent="0.25">
      <c r="A36" s="30">
        <f t="shared" si="1"/>
        <v>18</v>
      </c>
      <c r="B36" s="31">
        <f>'403979'!E3</f>
        <v>44551</v>
      </c>
      <c r="C36" s="84">
        <f>'403979'!A3</f>
        <v>403979</v>
      </c>
      <c r="D36" s="32" t="s">
        <v>6391</v>
      </c>
      <c r="E36" s="32" t="s">
        <v>127</v>
      </c>
      <c r="F36" s="33">
        <v>54</v>
      </c>
      <c r="G36" s="105">
        <f>'403979'!N57</f>
        <v>1430.8655000000003</v>
      </c>
      <c r="H36" s="108">
        <v>2530</v>
      </c>
      <c r="I36" s="109"/>
      <c r="J36" s="34">
        <f t="shared" si="2"/>
        <v>3620089.7150000008</v>
      </c>
      <c r="L36"/>
    </row>
    <row r="37" spans="1:12" ht="48" customHeight="1" x14ac:dyDescent="0.25">
      <c r="A37" s="30">
        <f t="shared" si="1"/>
        <v>19</v>
      </c>
      <c r="B37" s="31">
        <f>'403980'!E3</f>
        <v>44551</v>
      </c>
      <c r="C37" s="84">
        <f>'403980'!A3</f>
        <v>403980</v>
      </c>
      <c r="D37" s="32" t="s">
        <v>6391</v>
      </c>
      <c r="E37" s="32" t="s">
        <v>127</v>
      </c>
      <c r="F37" s="33">
        <v>46</v>
      </c>
      <c r="G37" s="105">
        <f>'403980'!N49</f>
        <v>1486.5864999999997</v>
      </c>
      <c r="H37" s="108">
        <v>2530</v>
      </c>
      <c r="I37" s="109"/>
      <c r="J37" s="34">
        <f t="shared" si="2"/>
        <v>3761063.8449999993</v>
      </c>
      <c r="L37"/>
    </row>
    <row r="38" spans="1:12" ht="48" customHeight="1" x14ac:dyDescent="0.25">
      <c r="A38" s="30">
        <f t="shared" si="1"/>
        <v>20</v>
      </c>
      <c r="B38" s="31">
        <f>'403920'!E3</f>
        <v>44551</v>
      </c>
      <c r="C38" s="84">
        <f>'403920'!A3</f>
        <v>403920</v>
      </c>
      <c r="D38" s="32" t="s">
        <v>6391</v>
      </c>
      <c r="E38" s="32" t="s">
        <v>127</v>
      </c>
      <c r="F38" s="33">
        <v>82</v>
      </c>
      <c r="G38" s="105">
        <f>'403920'!N85</f>
        <v>1600.4920000000002</v>
      </c>
      <c r="H38" s="108">
        <v>2530</v>
      </c>
      <c r="I38" s="109"/>
      <c r="J38" s="34">
        <f t="shared" si="2"/>
        <v>4049244.7600000007</v>
      </c>
      <c r="L38"/>
    </row>
    <row r="39" spans="1:12" ht="48" customHeight="1" x14ac:dyDescent="0.25">
      <c r="A39" s="30">
        <f t="shared" si="1"/>
        <v>21</v>
      </c>
      <c r="B39" s="31">
        <f>'402906'!E3</f>
        <v>44551</v>
      </c>
      <c r="C39" s="84">
        <f>'402906'!A3</f>
        <v>402906</v>
      </c>
      <c r="D39" s="32" t="s">
        <v>6391</v>
      </c>
      <c r="E39" s="32" t="s">
        <v>127</v>
      </c>
      <c r="F39" s="33">
        <v>8</v>
      </c>
      <c r="G39" s="105">
        <f>'402906'!N11</f>
        <v>154.65600000000001</v>
      </c>
      <c r="H39" s="108">
        <v>2530</v>
      </c>
      <c r="I39" s="109"/>
      <c r="J39" s="34">
        <f t="shared" si="2"/>
        <v>391279.68</v>
      </c>
      <c r="L39"/>
    </row>
    <row r="40" spans="1:12" ht="48" customHeight="1" x14ac:dyDescent="0.25">
      <c r="A40" s="30">
        <f t="shared" si="1"/>
        <v>22</v>
      </c>
      <c r="B40" s="31">
        <f>'402706'!E3</f>
        <v>44551</v>
      </c>
      <c r="C40" s="84">
        <f>'402706'!A3</f>
        <v>402706</v>
      </c>
      <c r="D40" s="32" t="s">
        <v>6391</v>
      </c>
      <c r="E40" s="32" t="s">
        <v>127</v>
      </c>
      <c r="F40" s="33">
        <v>5</v>
      </c>
      <c r="G40" s="105">
        <f>'402706'!N8</f>
        <v>56.18</v>
      </c>
      <c r="H40" s="108">
        <v>2530</v>
      </c>
      <c r="I40" s="109"/>
      <c r="J40" s="34">
        <f t="shared" si="2"/>
        <v>142135.4</v>
      </c>
      <c r="L40"/>
    </row>
    <row r="41" spans="1:12" ht="48" customHeight="1" x14ac:dyDescent="0.25">
      <c r="A41" s="30">
        <f t="shared" si="1"/>
        <v>23</v>
      </c>
      <c r="B41" s="31">
        <f>'402703'!E3</f>
        <v>44551</v>
      </c>
      <c r="C41" s="84">
        <f>'402703'!A3</f>
        <v>402703</v>
      </c>
      <c r="D41" s="32" t="s">
        <v>6391</v>
      </c>
      <c r="E41" s="32" t="s">
        <v>127</v>
      </c>
      <c r="F41" s="33">
        <v>284</v>
      </c>
      <c r="G41" s="105">
        <f>'402703'!N287</f>
        <v>7643.7077500000014</v>
      </c>
      <c r="H41" s="108">
        <v>2530</v>
      </c>
      <c r="I41" s="109"/>
      <c r="J41" s="34">
        <f t="shared" si="2"/>
        <v>19338580.607500002</v>
      </c>
      <c r="L41"/>
    </row>
    <row r="42" spans="1:12" ht="48" customHeight="1" x14ac:dyDescent="0.25">
      <c r="A42" s="30">
        <f t="shared" si="1"/>
        <v>24</v>
      </c>
      <c r="B42" s="31">
        <f>'403922'!E3</f>
        <v>44552</v>
      </c>
      <c r="C42" s="84">
        <f>'403922'!A3</f>
        <v>403922</v>
      </c>
      <c r="D42" s="32" t="s">
        <v>6391</v>
      </c>
      <c r="E42" s="32" t="s">
        <v>127</v>
      </c>
      <c r="F42" s="33">
        <v>70</v>
      </c>
      <c r="G42" s="105">
        <f>'403922'!N73</f>
        <v>1272.9582499999999</v>
      </c>
      <c r="H42" s="108">
        <v>2530</v>
      </c>
      <c r="I42" s="109"/>
      <c r="J42" s="34">
        <f t="shared" si="2"/>
        <v>3220584.3724999996</v>
      </c>
      <c r="L42"/>
    </row>
    <row r="43" spans="1:12" ht="48" customHeight="1" x14ac:dyDescent="0.25">
      <c r="A43" s="30">
        <f t="shared" si="1"/>
        <v>25</v>
      </c>
      <c r="B43" s="31">
        <f>'403982'!E3</f>
        <v>44552</v>
      </c>
      <c r="C43" s="84">
        <f>'403982'!A3</f>
        <v>403982</v>
      </c>
      <c r="D43" s="32" t="s">
        <v>6391</v>
      </c>
      <c r="E43" s="32" t="s">
        <v>127</v>
      </c>
      <c r="F43" s="33">
        <v>98</v>
      </c>
      <c r="G43" s="105">
        <f>'403982'!N101</f>
        <v>2075.6714999999999</v>
      </c>
      <c r="H43" s="108">
        <v>2530</v>
      </c>
      <c r="I43" s="109"/>
      <c r="J43" s="34">
        <f t="shared" si="2"/>
        <v>5251448.8949999996</v>
      </c>
      <c r="L43"/>
    </row>
    <row r="44" spans="1:12" ht="48" customHeight="1" x14ac:dyDescent="0.25">
      <c r="A44" s="30">
        <f t="shared" si="1"/>
        <v>26</v>
      </c>
      <c r="B44" s="31">
        <f>'402712'!E3</f>
        <v>44552</v>
      </c>
      <c r="C44" s="84">
        <f>'402712'!A3</f>
        <v>402712</v>
      </c>
      <c r="D44" s="32" t="s">
        <v>6391</v>
      </c>
      <c r="E44" s="32" t="s">
        <v>127</v>
      </c>
      <c r="F44" s="33">
        <v>332</v>
      </c>
      <c r="G44" s="105">
        <f>'402712'!N335</f>
        <v>7304.304750000003</v>
      </c>
      <c r="H44" s="108">
        <v>2530</v>
      </c>
      <c r="I44" s="109"/>
      <c r="J44" s="34">
        <f t="shared" si="2"/>
        <v>18479891.017500006</v>
      </c>
      <c r="L44"/>
    </row>
    <row r="45" spans="1:12" ht="48" customHeight="1" x14ac:dyDescent="0.25">
      <c r="A45" s="30">
        <f t="shared" si="1"/>
        <v>27</v>
      </c>
      <c r="B45" s="31">
        <f>'403984'!E3</f>
        <v>44553</v>
      </c>
      <c r="C45" s="84">
        <f>'403984'!A3</f>
        <v>403984</v>
      </c>
      <c r="D45" s="32" t="s">
        <v>6391</v>
      </c>
      <c r="E45" s="32" t="s">
        <v>127</v>
      </c>
      <c r="F45" s="33">
        <v>86</v>
      </c>
      <c r="G45" s="105">
        <f>'403984'!N89</f>
        <v>1832.3847499999999</v>
      </c>
      <c r="H45" s="108">
        <v>2530</v>
      </c>
      <c r="I45" s="109"/>
      <c r="J45" s="34">
        <f t="shared" si="2"/>
        <v>4635933.4174999995</v>
      </c>
      <c r="L45"/>
    </row>
    <row r="46" spans="1:12" ht="48" customHeight="1" x14ac:dyDescent="0.25">
      <c r="A46" s="30">
        <f t="shared" si="1"/>
        <v>28</v>
      </c>
      <c r="B46" s="31">
        <f>'403926'!E3</f>
        <v>44553</v>
      </c>
      <c r="C46" s="84">
        <f>'403926'!A3</f>
        <v>403926</v>
      </c>
      <c r="D46" s="32" t="s">
        <v>6391</v>
      </c>
      <c r="E46" s="32" t="s">
        <v>127</v>
      </c>
      <c r="F46" s="33">
        <v>56</v>
      </c>
      <c r="G46" s="105">
        <f>'403926'!N59</f>
        <v>1132.0362500000001</v>
      </c>
      <c r="H46" s="108">
        <v>2530</v>
      </c>
      <c r="I46" s="109"/>
      <c r="J46" s="34">
        <f t="shared" si="2"/>
        <v>2864051.7125000004</v>
      </c>
      <c r="L46"/>
    </row>
    <row r="47" spans="1:12" ht="48" customHeight="1" x14ac:dyDescent="0.25">
      <c r="A47" s="30">
        <f t="shared" si="1"/>
        <v>29</v>
      </c>
      <c r="B47" s="31">
        <f>'402714'!E3</f>
        <v>44553</v>
      </c>
      <c r="C47" s="84">
        <f>'402714'!A3</f>
        <v>402714</v>
      </c>
      <c r="D47" s="32" t="s">
        <v>6391</v>
      </c>
      <c r="E47" s="32" t="s">
        <v>127</v>
      </c>
      <c r="F47" s="33">
        <v>313</v>
      </c>
      <c r="G47" s="105">
        <f>'402714'!N316</f>
        <v>7741.0092500000046</v>
      </c>
      <c r="H47" s="108">
        <v>2530</v>
      </c>
      <c r="I47" s="109"/>
      <c r="J47" s="34">
        <f t="shared" si="0"/>
        <v>19584753.402500011</v>
      </c>
      <c r="L47"/>
    </row>
    <row r="48" spans="1:12" ht="48" customHeight="1" x14ac:dyDescent="0.25">
      <c r="A48" s="30">
        <f t="shared" si="1"/>
        <v>30</v>
      </c>
      <c r="B48" s="31">
        <f>'403986'!E3</f>
        <v>44554</v>
      </c>
      <c r="C48" s="84">
        <f>'403986'!A3</f>
        <v>403986</v>
      </c>
      <c r="D48" s="32" t="s">
        <v>6391</v>
      </c>
      <c r="E48" s="32" t="s">
        <v>127</v>
      </c>
      <c r="F48" s="33">
        <v>65</v>
      </c>
      <c r="G48" s="105">
        <f>'403986'!N68</f>
        <v>1963.0729999999999</v>
      </c>
      <c r="H48" s="108">
        <v>2530</v>
      </c>
      <c r="I48" s="109"/>
      <c r="J48" s="34">
        <f t="shared" ref="J48:J51" si="3">G48*H48</f>
        <v>4966574.6899999995</v>
      </c>
      <c r="L48"/>
    </row>
    <row r="49" spans="1:12" ht="48" customHeight="1" x14ac:dyDescent="0.25">
      <c r="A49" s="30">
        <f t="shared" si="1"/>
        <v>31</v>
      </c>
      <c r="B49" s="31">
        <f>'403929'!E3</f>
        <v>44554</v>
      </c>
      <c r="C49" s="84">
        <f>'403929'!A3</f>
        <v>403929</v>
      </c>
      <c r="D49" s="32" t="s">
        <v>6391</v>
      </c>
      <c r="E49" s="32" t="s">
        <v>127</v>
      </c>
      <c r="F49" s="33">
        <v>60</v>
      </c>
      <c r="G49" s="105">
        <f>'403929'!N63</f>
        <v>1158.4940000000001</v>
      </c>
      <c r="H49" s="108">
        <v>2530</v>
      </c>
      <c r="I49" s="109"/>
      <c r="J49" s="34">
        <f t="shared" si="3"/>
        <v>2930989.8200000003</v>
      </c>
      <c r="L49"/>
    </row>
    <row r="50" spans="1:12" ht="48" customHeight="1" x14ac:dyDescent="0.25">
      <c r="A50" s="30">
        <f t="shared" si="1"/>
        <v>32</v>
      </c>
      <c r="B50" s="31">
        <f>'402723'!E3</f>
        <v>44554</v>
      </c>
      <c r="C50" s="84">
        <f>'402723'!A3</f>
        <v>402723</v>
      </c>
      <c r="D50" s="32" t="s">
        <v>6391</v>
      </c>
      <c r="E50" s="32" t="s">
        <v>127</v>
      </c>
      <c r="F50" s="33">
        <v>251</v>
      </c>
      <c r="G50" s="105">
        <f>'402723'!N254</f>
        <v>5591.2474999999986</v>
      </c>
      <c r="H50" s="108">
        <v>2530</v>
      </c>
      <c r="I50" s="109"/>
      <c r="J50" s="34">
        <f t="shared" si="3"/>
        <v>14145856.174999997</v>
      </c>
      <c r="L50"/>
    </row>
    <row r="51" spans="1:12" ht="48" customHeight="1" x14ac:dyDescent="0.25">
      <c r="A51" s="30">
        <f t="shared" si="1"/>
        <v>33</v>
      </c>
      <c r="B51" s="31">
        <f>'403988'!E3</f>
        <v>44555</v>
      </c>
      <c r="C51" s="84">
        <f>'403988'!A3</f>
        <v>403988</v>
      </c>
      <c r="D51" s="32" t="s">
        <v>6391</v>
      </c>
      <c r="E51" s="32" t="s">
        <v>127</v>
      </c>
      <c r="F51" s="33">
        <v>57</v>
      </c>
      <c r="G51" s="105">
        <f>'403988'!N60</f>
        <v>1278.1822499999998</v>
      </c>
      <c r="H51" s="108">
        <v>2530</v>
      </c>
      <c r="I51" s="109"/>
      <c r="J51" s="34">
        <f t="shared" si="3"/>
        <v>3233801.0924999998</v>
      </c>
      <c r="L51"/>
    </row>
    <row r="52" spans="1:12" ht="48" customHeight="1" x14ac:dyDescent="0.25">
      <c r="A52" s="30">
        <f t="shared" si="1"/>
        <v>34</v>
      </c>
      <c r="B52" s="31">
        <f>'403932'!E3</f>
        <v>44555</v>
      </c>
      <c r="C52" s="84">
        <f>'403932'!A3</f>
        <v>403932</v>
      </c>
      <c r="D52" s="32" t="s">
        <v>6391</v>
      </c>
      <c r="E52" s="32" t="s">
        <v>127</v>
      </c>
      <c r="F52" s="33">
        <v>44</v>
      </c>
      <c r="G52" s="105">
        <f>'403932'!N47</f>
        <v>694.4777499999999</v>
      </c>
      <c r="H52" s="108">
        <v>2530</v>
      </c>
      <c r="I52" s="109"/>
      <c r="J52" s="34">
        <f t="shared" ref="J52:J67" si="4">G52*H52</f>
        <v>1757028.7074999998</v>
      </c>
      <c r="L52"/>
    </row>
    <row r="53" spans="1:12" ht="48" customHeight="1" x14ac:dyDescent="0.25">
      <c r="A53" s="30">
        <f t="shared" si="1"/>
        <v>35</v>
      </c>
      <c r="B53" s="31">
        <f>'402732'!E3</f>
        <v>44555</v>
      </c>
      <c r="C53" s="84">
        <f>'402732'!A3</f>
        <v>402732</v>
      </c>
      <c r="D53" s="32" t="s">
        <v>6391</v>
      </c>
      <c r="E53" s="32" t="s">
        <v>127</v>
      </c>
      <c r="F53" s="33">
        <v>267</v>
      </c>
      <c r="G53" s="105">
        <f>'402732'!N270</f>
        <v>5857.176999999997</v>
      </c>
      <c r="H53" s="108">
        <v>2530</v>
      </c>
      <c r="I53" s="109"/>
      <c r="J53" s="34">
        <f t="shared" si="4"/>
        <v>14818657.809999993</v>
      </c>
      <c r="L53"/>
    </row>
    <row r="54" spans="1:12" ht="48" customHeight="1" x14ac:dyDescent="0.25">
      <c r="A54" s="30">
        <f t="shared" si="1"/>
        <v>36</v>
      </c>
      <c r="B54" s="31">
        <f>'402107'!E3</f>
        <v>44556</v>
      </c>
      <c r="C54" s="84">
        <f>'402107'!A3</f>
        <v>402107</v>
      </c>
      <c r="D54" s="32" t="s">
        <v>6391</v>
      </c>
      <c r="E54" s="32" t="s">
        <v>127</v>
      </c>
      <c r="F54" s="33">
        <v>25</v>
      </c>
      <c r="G54" s="105">
        <f>'402107'!N28</f>
        <v>465.22075000000001</v>
      </c>
      <c r="H54" s="108">
        <v>2530</v>
      </c>
      <c r="I54" s="109"/>
      <c r="J54" s="34">
        <f t="shared" si="4"/>
        <v>1177008.4975000001</v>
      </c>
      <c r="L54"/>
    </row>
    <row r="55" spans="1:12" ht="48" customHeight="1" x14ac:dyDescent="0.25">
      <c r="A55" s="30">
        <f t="shared" si="1"/>
        <v>37</v>
      </c>
      <c r="B55" s="31">
        <f>'403990'!E3</f>
        <v>44556</v>
      </c>
      <c r="C55" s="84">
        <f>'403990'!A3</f>
        <v>403990</v>
      </c>
      <c r="D55" s="32" t="s">
        <v>6391</v>
      </c>
      <c r="E55" s="32" t="s">
        <v>127</v>
      </c>
      <c r="F55" s="33">
        <v>47</v>
      </c>
      <c r="G55" s="105">
        <f>'403990'!N50</f>
        <v>1206.80125</v>
      </c>
      <c r="H55" s="108">
        <v>2530</v>
      </c>
      <c r="I55" s="109"/>
      <c r="J55" s="34">
        <f t="shared" si="4"/>
        <v>3053207.1625000001</v>
      </c>
      <c r="L55"/>
    </row>
    <row r="56" spans="1:12" ht="48" customHeight="1" x14ac:dyDescent="0.25">
      <c r="A56" s="30">
        <f t="shared" si="1"/>
        <v>38</v>
      </c>
      <c r="B56" s="31">
        <f>'402737'!E3</f>
        <v>44556</v>
      </c>
      <c r="C56" s="84">
        <f>'402737'!A3</f>
        <v>402737</v>
      </c>
      <c r="D56" s="32" t="s">
        <v>6391</v>
      </c>
      <c r="E56" s="32" t="s">
        <v>127</v>
      </c>
      <c r="F56" s="33">
        <v>192</v>
      </c>
      <c r="G56" s="105">
        <f>'402737'!N195</f>
        <v>5038.3402500000029</v>
      </c>
      <c r="H56" s="108">
        <v>2530</v>
      </c>
      <c r="I56" s="109"/>
      <c r="J56" s="34">
        <f t="shared" si="4"/>
        <v>12747000.832500007</v>
      </c>
      <c r="L56"/>
    </row>
    <row r="57" spans="1:12" ht="48" customHeight="1" x14ac:dyDescent="0.25">
      <c r="A57" s="30">
        <f t="shared" si="1"/>
        <v>39</v>
      </c>
      <c r="B57" s="31">
        <f>'406129'!E3</f>
        <v>44557</v>
      </c>
      <c r="C57" s="84">
        <f>'406129'!A3</f>
        <v>406129</v>
      </c>
      <c r="D57" s="32" t="s">
        <v>6391</v>
      </c>
      <c r="E57" s="32" t="s">
        <v>127</v>
      </c>
      <c r="F57" s="33">
        <v>35</v>
      </c>
      <c r="G57" s="105">
        <f>'406129'!N38</f>
        <v>978.62875000000008</v>
      </c>
      <c r="H57" s="108">
        <v>2530</v>
      </c>
      <c r="I57" s="109"/>
      <c r="J57" s="34">
        <f t="shared" si="4"/>
        <v>2475930.7375000003</v>
      </c>
      <c r="L57"/>
    </row>
    <row r="58" spans="1:12" ht="48" customHeight="1" x14ac:dyDescent="0.25">
      <c r="A58" s="30">
        <f t="shared" si="1"/>
        <v>40</v>
      </c>
      <c r="B58" s="31">
        <f>'403934'!E3</f>
        <v>44557</v>
      </c>
      <c r="C58" s="84">
        <f>'403934'!A3</f>
        <v>403934</v>
      </c>
      <c r="D58" s="32" t="s">
        <v>6391</v>
      </c>
      <c r="E58" s="32" t="s">
        <v>127</v>
      </c>
      <c r="F58" s="33">
        <v>28</v>
      </c>
      <c r="G58" s="105">
        <f>'403934'!N31</f>
        <v>494.01825000000002</v>
      </c>
      <c r="H58" s="108">
        <v>2530</v>
      </c>
      <c r="I58" s="109"/>
      <c r="J58" s="34">
        <f t="shared" si="4"/>
        <v>1249866.1725000001</v>
      </c>
      <c r="L58"/>
    </row>
    <row r="59" spans="1:12" ht="48" customHeight="1" x14ac:dyDescent="0.25">
      <c r="A59" s="30">
        <f t="shared" si="1"/>
        <v>41</v>
      </c>
      <c r="B59" s="31">
        <f>'402740'!E3</f>
        <v>44557</v>
      </c>
      <c r="C59" s="84">
        <f>'402740'!A3</f>
        <v>402740</v>
      </c>
      <c r="D59" s="32" t="s">
        <v>6391</v>
      </c>
      <c r="E59" s="32" t="s">
        <v>127</v>
      </c>
      <c r="F59" s="33">
        <v>79</v>
      </c>
      <c r="G59" s="105">
        <f>'402740'!N82</f>
        <v>1865.3179999999998</v>
      </c>
      <c r="H59" s="108">
        <v>2530</v>
      </c>
      <c r="I59" s="109"/>
      <c r="J59" s="34">
        <f t="shared" si="4"/>
        <v>4719254.5399999991</v>
      </c>
      <c r="L59"/>
    </row>
    <row r="60" spans="1:12" ht="48" customHeight="1" x14ac:dyDescent="0.25">
      <c r="A60" s="30">
        <f t="shared" si="1"/>
        <v>42</v>
      </c>
      <c r="B60" s="31">
        <f>'406131'!E3</f>
        <v>44558</v>
      </c>
      <c r="C60" s="84">
        <f>'406131'!A3</f>
        <v>406131</v>
      </c>
      <c r="D60" s="32" t="s">
        <v>6391</v>
      </c>
      <c r="E60" s="32" t="s">
        <v>127</v>
      </c>
      <c r="F60" s="33">
        <v>88</v>
      </c>
      <c r="G60" s="105">
        <f>'406131'!N91</f>
        <v>2508.7459999999992</v>
      </c>
      <c r="H60" s="108">
        <v>2530</v>
      </c>
      <c r="I60" s="109"/>
      <c r="J60" s="34">
        <f t="shared" si="4"/>
        <v>6347127.379999998</v>
      </c>
      <c r="L60"/>
    </row>
    <row r="61" spans="1:12" ht="48" customHeight="1" x14ac:dyDescent="0.25">
      <c r="A61" s="30">
        <f t="shared" si="1"/>
        <v>43</v>
      </c>
      <c r="B61" s="31">
        <f>'402108'!E3</f>
        <v>44558</v>
      </c>
      <c r="C61" s="84">
        <f>'402108'!A3</f>
        <v>402108</v>
      </c>
      <c r="D61" s="32" t="s">
        <v>6391</v>
      </c>
      <c r="E61" s="32" t="s">
        <v>127</v>
      </c>
      <c r="F61" s="33">
        <v>58</v>
      </c>
      <c r="G61" s="105">
        <f>'402108'!N61</f>
        <v>1233.7435000000003</v>
      </c>
      <c r="H61" s="108">
        <v>2530</v>
      </c>
      <c r="I61" s="109"/>
      <c r="J61" s="34">
        <f t="shared" si="4"/>
        <v>3121371.0550000006</v>
      </c>
      <c r="L61"/>
    </row>
    <row r="62" spans="1:12" ht="48" customHeight="1" x14ac:dyDescent="0.25">
      <c r="A62" s="30">
        <f t="shared" si="1"/>
        <v>44</v>
      </c>
      <c r="B62" s="31">
        <f>'402747'!E3</f>
        <v>44558</v>
      </c>
      <c r="C62" s="84">
        <f>'402747'!A3</f>
        <v>402747</v>
      </c>
      <c r="D62" s="32" t="s">
        <v>6391</v>
      </c>
      <c r="E62" s="32" t="s">
        <v>127</v>
      </c>
      <c r="F62" s="33">
        <v>160</v>
      </c>
      <c r="G62" s="105">
        <f>'402747'!N163</f>
        <v>3718.3577500000015</v>
      </c>
      <c r="H62" s="108">
        <v>2530</v>
      </c>
      <c r="I62" s="109"/>
      <c r="J62" s="34">
        <f t="shared" si="4"/>
        <v>9407445.1075000037</v>
      </c>
      <c r="L62"/>
    </row>
    <row r="63" spans="1:12" ht="48" customHeight="1" x14ac:dyDescent="0.25">
      <c r="A63" s="30">
        <f t="shared" si="1"/>
        <v>45</v>
      </c>
      <c r="B63" s="31">
        <f>'402749'!E3</f>
        <v>44558</v>
      </c>
      <c r="C63" s="84">
        <f>'402749'!A3</f>
        <v>402749</v>
      </c>
      <c r="D63" s="32" t="s">
        <v>6391</v>
      </c>
      <c r="E63" s="32" t="s">
        <v>127</v>
      </c>
      <c r="F63" s="33">
        <v>179</v>
      </c>
      <c r="G63" s="105">
        <f>'402749'!N182</f>
        <v>3691.328500000001</v>
      </c>
      <c r="H63" s="108">
        <v>2530</v>
      </c>
      <c r="I63" s="109"/>
      <c r="J63" s="34">
        <f t="shared" si="4"/>
        <v>9339061.1050000023</v>
      </c>
      <c r="L63"/>
    </row>
    <row r="64" spans="1:12" ht="48" customHeight="1" x14ac:dyDescent="0.25">
      <c r="A64" s="30">
        <f t="shared" si="1"/>
        <v>46</v>
      </c>
      <c r="B64" s="31">
        <f>'406133'!E3</f>
        <v>44559</v>
      </c>
      <c r="C64" s="84">
        <f>'406133'!A3</f>
        <v>406133</v>
      </c>
      <c r="D64" s="32" t="s">
        <v>6391</v>
      </c>
      <c r="E64" s="32" t="s">
        <v>127</v>
      </c>
      <c r="F64" s="33">
        <v>38</v>
      </c>
      <c r="G64" s="105">
        <f>'406133'!N41</f>
        <v>753.75525000000005</v>
      </c>
      <c r="H64" s="108">
        <v>2530</v>
      </c>
      <c r="I64" s="109"/>
      <c r="J64" s="34">
        <f t="shared" si="4"/>
        <v>1907000.7825000002</v>
      </c>
      <c r="L64"/>
    </row>
    <row r="65" spans="1:12" ht="48" customHeight="1" x14ac:dyDescent="0.25">
      <c r="A65" s="30">
        <f t="shared" si="1"/>
        <v>47</v>
      </c>
      <c r="B65" s="31">
        <f>'406137'!E3</f>
        <v>44559</v>
      </c>
      <c r="C65" s="84">
        <f>'406137'!A3</f>
        <v>406137</v>
      </c>
      <c r="D65" s="32" t="s">
        <v>6391</v>
      </c>
      <c r="E65" s="32" t="s">
        <v>127</v>
      </c>
      <c r="F65" s="33">
        <v>39</v>
      </c>
      <c r="G65" s="105">
        <f>'406137'!N42</f>
        <v>886.9665</v>
      </c>
      <c r="H65" s="108">
        <v>2530</v>
      </c>
      <c r="I65" s="109"/>
      <c r="J65" s="34">
        <f t="shared" si="4"/>
        <v>2244025.2450000001</v>
      </c>
      <c r="L65"/>
    </row>
    <row r="66" spans="1:12" ht="48" customHeight="1" x14ac:dyDescent="0.25">
      <c r="A66" s="30">
        <f t="shared" si="1"/>
        <v>48</v>
      </c>
      <c r="B66" s="31">
        <f>'403938'!E3</f>
        <v>44559</v>
      </c>
      <c r="C66" s="84">
        <f>'403938'!A3</f>
        <v>403938</v>
      </c>
      <c r="D66" s="32" t="s">
        <v>6391</v>
      </c>
      <c r="E66" s="32" t="s">
        <v>127</v>
      </c>
      <c r="F66" s="33">
        <v>58</v>
      </c>
      <c r="G66" s="105">
        <f>'403938'!N61</f>
        <v>998.55025000000001</v>
      </c>
      <c r="H66" s="108">
        <v>2530</v>
      </c>
      <c r="I66" s="109"/>
      <c r="J66" s="34">
        <f t="shared" si="4"/>
        <v>2526332.1324999998</v>
      </c>
      <c r="L66"/>
    </row>
    <row r="67" spans="1:12" ht="48" customHeight="1" x14ac:dyDescent="0.25">
      <c r="A67" s="30">
        <f t="shared" si="1"/>
        <v>49</v>
      </c>
      <c r="B67" s="31">
        <f>'402750'!E3</f>
        <v>44559</v>
      </c>
      <c r="C67" s="84">
        <f>'402750'!A3</f>
        <v>402750</v>
      </c>
      <c r="D67" s="32" t="s">
        <v>6391</v>
      </c>
      <c r="E67" s="32" t="s">
        <v>127</v>
      </c>
      <c r="F67" s="33">
        <v>317</v>
      </c>
      <c r="G67" s="105">
        <f>'402750'!N320</f>
        <v>6895.3045000000038</v>
      </c>
      <c r="H67" s="108">
        <v>2530</v>
      </c>
      <c r="I67" s="109"/>
      <c r="J67" s="34">
        <f t="shared" si="4"/>
        <v>17445120.385000009</v>
      </c>
      <c r="L67"/>
    </row>
    <row r="68" spans="1:12" ht="48" customHeight="1" x14ac:dyDescent="0.25">
      <c r="A68" s="30">
        <f t="shared" si="1"/>
        <v>50</v>
      </c>
      <c r="B68" s="31">
        <f>'403992'!E3</f>
        <v>44560</v>
      </c>
      <c r="C68" s="84">
        <f>'403992'!A3</f>
        <v>403992</v>
      </c>
      <c r="D68" s="32" t="s">
        <v>6391</v>
      </c>
      <c r="E68" s="32" t="s">
        <v>127</v>
      </c>
      <c r="F68" s="33">
        <v>61</v>
      </c>
      <c r="G68" s="105">
        <f>'403992'!N64</f>
        <v>1307.37275</v>
      </c>
      <c r="H68" s="108">
        <v>2530</v>
      </c>
      <c r="I68" s="109"/>
      <c r="J68" s="34">
        <f t="shared" ref="J68:J70" si="5">G68*H68</f>
        <v>3307653.0575000001</v>
      </c>
      <c r="L68"/>
    </row>
    <row r="69" spans="1:12" ht="48" customHeight="1" x14ac:dyDescent="0.25">
      <c r="A69" s="30">
        <f t="shared" si="1"/>
        <v>51</v>
      </c>
      <c r="B69" s="31">
        <f>'402109'!E3</f>
        <v>44560</v>
      </c>
      <c r="C69" s="84">
        <f>'402109'!A3</f>
        <v>402109</v>
      </c>
      <c r="D69" s="32" t="s">
        <v>6391</v>
      </c>
      <c r="E69" s="32" t="s">
        <v>127</v>
      </c>
      <c r="F69" s="33">
        <v>40</v>
      </c>
      <c r="G69" s="105">
        <f>'402109'!N43</f>
        <v>722.32100000000014</v>
      </c>
      <c r="H69" s="108">
        <v>2530</v>
      </c>
      <c r="I69" s="109"/>
      <c r="J69" s="34">
        <f t="shared" si="5"/>
        <v>1827472.1300000004</v>
      </c>
      <c r="L69"/>
    </row>
    <row r="70" spans="1:12" ht="48" customHeight="1" x14ac:dyDescent="0.25">
      <c r="A70" s="30">
        <f t="shared" si="1"/>
        <v>52</v>
      </c>
      <c r="B70" s="31">
        <f>'402753'!E3</f>
        <v>44560</v>
      </c>
      <c r="C70" s="84">
        <f>'402753'!A3</f>
        <v>402753</v>
      </c>
      <c r="D70" s="32" t="s">
        <v>6391</v>
      </c>
      <c r="E70" s="32" t="s">
        <v>127</v>
      </c>
      <c r="F70" s="33">
        <v>273</v>
      </c>
      <c r="G70" s="105">
        <f>'402753'!N276</f>
        <v>6106.9459999999999</v>
      </c>
      <c r="H70" s="108">
        <v>2530</v>
      </c>
      <c r="I70" s="109"/>
      <c r="J70" s="34">
        <f t="shared" si="5"/>
        <v>15450573.379999999</v>
      </c>
      <c r="L70"/>
    </row>
    <row r="71" spans="1:12" ht="48" customHeight="1" x14ac:dyDescent="0.25">
      <c r="A71" s="30">
        <f t="shared" si="1"/>
        <v>53</v>
      </c>
      <c r="B71" s="31">
        <f>'403994'!E3</f>
        <v>44561</v>
      </c>
      <c r="C71" s="84">
        <f>'403994'!A3</f>
        <v>403994</v>
      </c>
      <c r="D71" s="32" t="s">
        <v>6391</v>
      </c>
      <c r="E71" s="32" t="s">
        <v>127</v>
      </c>
      <c r="F71" s="33">
        <v>70</v>
      </c>
      <c r="G71" s="105">
        <f>'403994'!N73</f>
        <v>1372.6534999999999</v>
      </c>
      <c r="H71" s="108">
        <v>2530</v>
      </c>
      <c r="I71" s="109"/>
      <c r="J71" s="34">
        <f t="shared" ref="J71:J73" si="6">G71*H71</f>
        <v>3472813.3549999995</v>
      </c>
      <c r="L71"/>
    </row>
    <row r="72" spans="1:12" ht="48" customHeight="1" x14ac:dyDescent="0.25">
      <c r="A72" s="30">
        <f t="shared" si="1"/>
        <v>54</v>
      </c>
      <c r="B72" s="31">
        <f>'406138'!E3</f>
        <v>44561</v>
      </c>
      <c r="C72" s="84">
        <f>'406138'!A3</f>
        <v>406138</v>
      </c>
      <c r="D72" s="32" t="s">
        <v>6391</v>
      </c>
      <c r="E72" s="32" t="s">
        <v>127</v>
      </c>
      <c r="F72" s="33">
        <v>22</v>
      </c>
      <c r="G72" s="105">
        <f>'406138'!N25</f>
        <v>695.83225000000004</v>
      </c>
      <c r="H72" s="108">
        <v>2530</v>
      </c>
      <c r="I72" s="109"/>
      <c r="J72" s="34">
        <f t="shared" si="6"/>
        <v>1760455.5925</v>
      </c>
      <c r="L72"/>
    </row>
    <row r="73" spans="1:12" ht="48" customHeight="1" x14ac:dyDescent="0.25">
      <c r="A73" s="30">
        <f t="shared" si="1"/>
        <v>55</v>
      </c>
      <c r="B73" s="31">
        <f>'403939'!E3</f>
        <v>44561</v>
      </c>
      <c r="C73" s="84">
        <f>'403939'!A3</f>
        <v>403939</v>
      </c>
      <c r="D73" s="32" t="s">
        <v>6391</v>
      </c>
      <c r="E73" s="32" t="s">
        <v>127</v>
      </c>
      <c r="F73" s="33">
        <v>42</v>
      </c>
      <c r="G73" s="105">
        <f>'403939'!N45</f>
        <v>823.85699999999974</v>
      </c>
      <c r="H73" s="108">
        <v>2530</v>
      </c>
      <c r="I73" s="109"/>
      <c r="J73" s="34">
        <f t="shared" si="6"/>
        <v>2084358.2099999993</v>
      </c>
      <c r="L73"/>
    </row>
    <row r="74" spans="1:12" ht="48" customHeight="1" x14ac:dyDescent="0.25">
      <c r="A74" s="30">
        <f t="shared" si="1"/>
        <v>56</v>
      </c>
      <c r="B74" s="31">
        <f>'402757'!A3</f>
        <v>402757</v>
      </c>
      <c r="C74" s="84">
        <f>'402757'!E3</f>
        <v>44561</v>
      </c>
      <c r="D74" s="32" t="s">
        <v>6391</v>
      </c>
      <c r="E74" s="32" t="s">
        <v>127</v>
      </c>
      <c r="F74" s="33">
        <v>274</v>
      </c>
      <c r="G74" s="105">
        <f>'402757'!N276</f>
        <v>6620.7025000000058</v>
      </c>
      <c r="H74" s="108">
        <v>2530</v>
      </c>
      <c r="I74" s="109"/>
      <c r="J74" s="34">
        <f t="shared" ref="J74" si="7">G74*H74</f>
        <v>16750377.325000014</v>
      </c>
      <c r="L74"/>
    </row>
    <row r="75" spans="1:12" ht="32.25" customHeight="1" thickBot="1" x14ac:dyDescent="0.3">
      <c r="A75" s="119" t="s">
        <v>30</v>
      </c>
      <c r="B75" s="120"/>
      <c r="C75" s="120"/>
      <c r="D75" s="120"/>
      <c r="E75" s="120"/>
      <c r="F75" s="120"/>
      <c r="G75" s="120"/>
      <c r="H75" s="120"/>
      <c r="I75" s="121"/>
      <c r="J75" s="35">
        <f>SUM(J18:J74)</f>
        <v>346009966.22500002</v>
      </c>
      <c r="L75" s="82"/>
    </row>
    <row r="76" spans="1:12" x14ac:dyDescent="0.25">
      <c r="A76" s="122"/>
      <c r="B76" s="122"/>
      <c r="C76" s="36"/>
      <c r="D76" s="36"/>
      <c r="E76" s="36"/>
      <c r="F76" s="36"/>
      <c r="G76" s="36"/>
      <c r="H76" s="37"/>
      <c r="I76" s="37"/>
      <c r="J76" s="38"/>
    </row>
    <row r="77" spans="1:12" x14ac:dyDescent="0.25">
      <c r="A77" s="85"/>
      <c r="B77" s="85"/>
      <c r="C77" s="85"/>
      <c r="D77" s="85"/>
      <c r="E77" s="85"/>
      <c r="F77" s="107"/>
      <c r="G77" s="39" t="s">
        <v>51</v>
      </c>
      <c r="H77" s="39"/>
      <c r="I77" s="37"/>
      <c r="J77" s="38">
        <f>J75*10%</f>
        <v>34600996.622500002</v>
      </c>
      <c r="L77" s="40"/>
    </row>
    <row r="78" spans="1:12" x14ac:dyDescent="0.25">
      <c r="A78" s="85"/>
      <c r="B78" s="85"/>
      <c r="C78" s="85"/>
      <c r="D78" s="85"/>
      <c r="E78" s="85"/>
      <c r="F78" s="85"/>
      <c r="G78" s="92" t="s">
        <v>52</v>
      </c>
      <c r="H78" s="92"/>
      <c r="I78" s="93"/>
      <c r="J78" s="95">
        <f>J75-J77</f>
        <v>311408969.60250002</v>
      </c>
      <c r="L78" s="40"/>
    </row>
    <row r="79" spans="1:12" x14ac:dyDescent="0.25">
      <c r="A79" s="85"/>
      <c r="B79" s="85"/>
      <c r="C79" s="85"/>
      <c r="D79" s="85"/>
      <c r="E79" s="85"/>
      <c r="F79" s="85"/>
      <c r="G79" s="39" t="s">
        <v>31</v>
      </c>
      <c r="H79" s="39"/>
      <c r="I79" s="40" t="e">
        <f>#REF!*1%</f>
        <v>#REF!</v>
      </c>
      <c r="J79" s="38">
        <f>J78*1%</f>
        <v>3114089.6960250004</v>
      </c>
    </row>
    <row r="80" spans="1:12" ht="16.5" thickBot="1" x14ac:dyDescent="0.3">
      <c r="A80" s="85"/>
      <c r="B80" s="85"/>
      <c r="C80" s="85"/>
      <c r="D80" s="85"/>
      <c r="E80" s="85"/>
      <c r="F80" s="85"/>
      <c r="G80" s="94" t="s">
        <v>54</v>
      </c>
      <c r="H80" s="94"/>
      <c r="I80" s="41">
        <f>I76*10%</f>
        <v>0</v>
      </c>
      <c r="J80" s="41">
        <f>J78*2%</f>
        <v>6228179.3920500008</v>
      </c>
    </row>
    <row r="81" spans="1:10" x14ac:dyDescent="0.25">
      <c r="E81" s="17"/>
      <c r="F81" s="17"/>
      <c r="G81" s="42" t="s">
        <v>55</v>
      </c>
      <c r="H81" s="42"/>
      <c r="I81" s="43" t="e">
        <f>I75+I79</f>
        <v>#REF!</v>
      </c>
      <c r="J81" s="43">
        <f>J78+J79-J80</f>
        <v>308294879.90647501</v>
      </c>
    </row>
    <row r="82" spans="1:10" x14ac:dyDescent="0.25">
      <c r="E82" s="17"/>
      <c r="F82" s="17"/>
      <c r="G82" s="42"/>
      <c r="H82" s="42"/>
      <c r="I82" s="43"/>
      <c r="J82" s="43"/>
    </row>
    <row r="83" spans="1:10" x14ac:dyDescent="0.25">
      <c r="A83" s="17" t="s">
        <v>6445</v>
      </c>
      <c r="D83" s="17"/>
      <c r="E83" s="17"/>
      <c r="F83" s="17"/>
      <c r="G83" s="17"/>
      <c r="H83" s="42"/>
      <c r="I83" s="42"/>
      <c r="J83" s="43"/>
    </row>
    <row r="84" spans="1:10" x14ac:dyDescent="0.25">
      <c r="A84" s="44"/>
      <c r="D84" s="17"/>
      <c r="E84" s="17"/>
      <c r="F84" s="17"/>
      <c r="G84" s="17"/>
      <c r="H84" s="42"/>
      <c r="I84" s="42"/>
      <c r="J84" s="43"/>
    </row>
    <row r="85" spans="1:10" x14ac:dyDescent="0.25">
      <c r="D85" s="17"/>
      <c r="E85" s="17"/>
      <c r="F85" s="17"/>
      <c r="G85" s="17"/>
      <c r="H85" s="42"/>
      <c r="I85" s="42"/>
      <c r="J85" s="43"/>
    </row>
    <row r="86" spans="1:10" x14ac:dyDescent="0.25">
      <c r="A86" s="45" t="s">
        <v>33</v>
      </c>
    </row>
    <row r="87" spans="1:10" x14ac:dyDescent="0.25">
      <c r="A87" s="46" t="s">
        <v>34</v>
      </c>
      <c r="B87" s="47"/>
      <c r="C87" s="47"/>
      <c r="D87" s="48"/>
      <c r="E87" s="48"/>
      <c r="F87" s="48"/>
      <c r="G87" s="48"/>
    </row>
    <row r="88" spans="1:10" x14ac:dyDescent="0.25">
      <c r="A88" s="46" t="s">
        <v>35</v>
      </c>
      <c r="B88" s="47"/>
      <c r="C88" s="47"/>
      <c r="D88" s="48"/>
      <c r="E88" s="48"/>
      <c r="F88" s="48"/>
      <c r="G88" s="48"/>
    </row>
    <row r="89" spans="1:10" x14ac:dyDescent="0.25">
      <c r="A89" s="49" t="s">
        <v>36</v>
      </c>
      <c r="B89" s="50"/>
      <c r="C89" s="50"/>
      <c r="D89" s="48"/>
      <c r="E89" s="48"/>
      <c r="F89" s="48"/>
      <c r="G89" s="48"/>
    </row>
    <row r="90" spans="1:10" x14ac:dyDescent="0.25">
      <c r="A90" s="51" t="s">
        <v>8</v>
      </c>
      <c r="B90" s="52"/>
      <c r="C90" s="52"/>
      <c r="D90" s="48"/>
      <c r="E90" s="48"/>
      <c r="F90" s="48"/>
      <c r="G90" s="48"/>
    </row>
    <row r="91" spans="1:10" x14ac:dyDescent="0.25">
      <c r="A91" s="53"/>
      <c r="B91" s="53"/>
      <c r="C91" s="53"/>
    </row>
    <row r="92" spans="1:10" x14ac:dyDescent="0.25">
      <c r="H92" s="54" t="s">
        <v>37</v>
      </c>
      <c r="I92" s="110" t="str">
        <f>+J13</f>
        <v xml:space="preserve"> 14 Januari 2022</v>
      </c>
      <c r="J92" s="111"/>
    </row>
    <row r="96" spans="1:10" ht="18" customHeight="1" x14ac:dyDescent="0.25"/>
    <row r="97" spans="8:10" ht="17.25" customHeight="1" x14ac:dyDescent="0.25"/>
    <row r="99" spans="8:10" x14ac:dyDescent="0.25">
      <c r="H99" s="112" t="s">
        <v>38</v>
      </c>
      <c r="I99" s="112"/>
      <c r="J99" s="112"/>
    </row>
  </sheetData>
  <mergeCells count="66">
    <mergeCell ref="A10:J10"/>
    <mergeCell ref="H17:I17"/>
    <mergeCell ref="H18:I18"/>
    <mergeCell ref="A75:I75"/>
    <mergeCell ref="A76:B76"/>
    <mergeCell ref="H19:I19"/>
    <mergeCell ref="H20:I20"/>
    <mergeCell ref="H25:I25"/>
    <mergeCell ref="H23:I23"/>
    <mergeCell ref="H22:I22"/>
    <mergeCell ref="H26:I26"/>
    <mergeCell ref="H29:I29"/>
    <mergeCell ref="H47:I47"/>
    <mergeCell ref="H24:I24"/>
    <mergeCell ref="H39:I39"/>
    <mergeCell ref="H41:I41"/>
    <mergeCell ref="H99:J99"/>
    <mergeCell ref="G14:H14"/>
    <mergeCell ref="G13:H13"/>
    <mergeCell ref="G12:H12"/>
    <mergeCell ref="H27:I27"/>
    <mergeCell ref="H28:I28"/>
    <mergeCell ref="H30:I30"/>
    <mergeCell ref="H31:I31"/>
    <mergeCell ref="H32:I32"/>
    <mergeCell ref="H33:I33"/>
    <mergeCell ref="H34:I34"/>
    <mergeCell ref="H35:I35"/>
    <mergeCell ref="H36:I36"/>
    <mergeCell ref="H37:I37"/>
    <mergeCell ref="H38:I38"/>
    <mergeCell ref="H40:I40"/>
    <mergeCell ref="I92:J92"/>
    <mergeCell ref="H44:I44"/>
    <mergeCell ref="H45:I45"/>
    <mergeCell ref="H46:I46"/>
    <mergeCell ref="H48:I48"/>
    <mergeCell ref="H49:I49"/>
    <mergeCell ref="H50:I50"/>
    <mergeCell ref="H51:I51"/>
    <mergeCell ref="H56:I56"/>
    <mergeCell ref="H57:I57"/>
    <mergeCell ref="H58:I58"/>
    <mergeCell ref="H59:I59"/>
    <mergeCell ref="H60:I60"/>
    <mergeCell ref="H61:I61"/>
    <mergeCell ref="H62:I62"/>
    <mergeCell ref="H63:I63"/>
    <mergeCell ref="H21:I21"/>
    <mergeCell ref="H52:I52"/>
    <mergeCell ref="H53:I53"/>
    <mergeCell ref="H54:I54"/>
    <mergeCell ref="H55:I55"/>
    <mergeCell ref="H42:I42"/>
    <mergeCell ref="H43:I43"/>
    <mergeCell ref="H64:I64"/>
    <mergeCell ref="H65:I65"/>
    <mergeCell ref="H66:I66"/>
    <mergeCell ref="H72:I72"/>
    <mergeCell ref="H73:I73"/>
    <mergeCell ref="H74:I74"/>
    <mergeCell ref="H67:I67"/>
    <mergeCell ref="H68:I68"/>
    <mergeCell ref="H69:I69"/>
    <mergeCell ref="H70:I70"/>
    <mergeCell ref="H71:I71"/>
  </mergeCells>
  <printOptions horizontalCentered="1"/>
  <pageMargins left="0.19685039370078741" right="0.19685039370078741" top="0.74803149606299213" bottom="0.74803149606299213" header="0.31496062992125984" footer="0.31496062992125984"/>
  <pageSetup paperSize="9" scale="85" orientation="portrait" horizontalDpi="4294967293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rgb="FF92D050"/>
  </sheetPr>
  <dimension ref="A1:P91"/>
  <sheetViews>
    <sheetView zoomScale="110" zoomScaleNormal="110" workbookViewId="0">
      <pane xSplit="3" ySplit="2" topLeftCell="D69" activePane="bottomRight" state="frozen"/>
      <selection pane="topRight" activeCell="B1" sqref="B1"/>
      <selection pane="bottomLeft" activeCell="A3" sqref="A3"/>
      <selection pane="bottomRight" activeCell="P72" sqref="P72"/>
    </sheetView>
  </sheetViews>
  <sheetFormatPr defaultRowHeight="15" x14ac:dyDescent="0.2"/>
  <cols>
    <col min="1" max="1" width="8" style="4" customWidth="1"/>
    <col min="2" max="2" width="19.5703125" style="2" customWidth="1"/>
    <col min="3" max="3" width="14.5703125" style="2" customWidth="1"/>
    <col min="4" max="4" width="10" style="3" customWidth="1"/>
    <col min="5" max="5" width="8" style="12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5" customWidth="1"/>
    <col min="15" max="15" width="8.140625" style="15" customWidth="1"/>
    <col min="16" max="16" width="12.28515625" style="15" customWidth="1"/>
    <col min="17" max="16384" width="9.140625" style="4"/>
  </cols>
  <sheetData>
    <row r="1" spans="1:16" x14ac:dyDescent="0.2">
      <c r="H1" s="5"/>
    </row>
    <row r="2" spans="1:16" ht="25.5" x14ac:dyDescent="0.2">
      <c r="A2" s="59" t="s">
        <v>44</v>
      </c>
      <c r="B2" s="7" t="s">
        <v>7</v>
      </c>
      <c r="C2" s="7" t="s">
        <v>0</v>
      </c>
      <c r="D2" s="7" t="s">
        <v>1</v>
      </c>
      <c r="E2" s="60" t="s">
        <v>4</v>
      </c>
      <c r="F2" s="7" t="s">
        <v>3</v>
      </c>
      <c r="G2" s="7" t="s">
        <v>5</v>
      </c>
      <c r="H2" s="60" t="s">
        <v>2</v>
      </c>
      <c r="I2" s="7" t="s">
        <v>39</v>
      </c>
      <c r="J2" s="7" t="s">
        <v>40</v>
      </c>
      <c r="K2" s="7" t="s">
        <v>41</v>
      </c>
      <c r="L2" s="61" t="s">
        <v>45</v>
      </c>
      <c r="M2" s="61" t="s">
        <v>46</v>
      </c>
      <c r="N2" s="61" t="s">
        <v>6</v>
      </c>
      <c r="O2" s="61" t="s">
        <v>47</v>
      </c>
      <c r="P2" s="61" t="s">
        <v>48</v>
      </c>
    </row>
    <row r="3" spans="1:16" ht="26.25" customHeight="1" x14ac:dyDescent="0.2">
      <c r="A3" s="83">
        <v>406118</v>
      </c>
      <c r="B3" s="74" t="s">
        <v>56</v>
      </c>
      <c r="C3" s="9" t="s">
        <v>57</v>
      </c>
      <c r="D3" s="76" t="s">
        <v>127</v>
      </c>
      <c r="E3" s="13">
        <v>44546</v>
      </c>
      <c r="F3" s="76" t="s">
        <v>128</v>
      </c>
      <c r="G3" s="13">
        <v>44549</v>
      </c>
      <c r="H3" s="10" t="s">
        <v>129</v>
      </c>
      <c r="I3" s="1">
        <v>112</v>
      </c>
      <c r="J3" s="1">
        <v>15</v>
      </c>
      <c r="K3" s="1">
        <v>13</v>
      </c>
      <c r="L3" s="1">
        <v>3</v>
      </c>
      <c r="M3" s="80">
        <v>5.46</v>
      </c>
      <c r="N3" s="8">
        <v>6</v>
      </c>
      <c r="O3" s="64">
        <v>2530</v>
      </c>
      <c r="P3" s="65">
        <f>Table224578910112[[#This Row],[PEMBULATAN]]*O3</f>
        <v>15180</v>
      </c>
    </row>
    <row r="4" spans="1:16" ht="26.25" customHeight="1" x14ac:dyDescent="0.2">
      <c r="A4" s="14"/>
      <c r="B4" s="75"/>
      <c r="C4" s="73" t="s">
        <v>58</v>
      </c>
      <c r="D4" s="78" t="s">
        <v>127</v>
      </c>
      <c r="E4" s="13">
        <v>44546</v>
      </c>
      <c r="F4" s="76" t="s">
        <v>128</v>
      </c>
      <c r="G4" s="13">
        <v>44549</v>
      </c>
      <c r="H4" s="77" t="s">
        <v>129</v>
      </c>
      <c r="I4" s="16">
        <v>89</v>
      </c>
      <c r="J4" s="16">
        <v>17</v>
      </c>
      <c r="K4" s="16">
        <v>13</v>
      </c>
      <c r="L4" s="16">
        <v>4</v>
      </c>
      <c r="M4" s="81">
        <v>4.9172500000000001</v>
      </c>
      <c r="N4" s="106">
        <v>4.9172500000000001</v>
      </c>
      <c r="O4" s="64">
        <v>2530</v>
      </c>
      <c r="P4" s="65">
        <f>Table224578910112[[#This Row],[PEMBULATAN]]*O4</f>
        <v>12440.6425</v>
      </c>
    </row>
    <row r="5" spans="1:16" ht="26.25" customHeight="1" x14ac:dyDescent="0.2">
      <c r="A5" s="14"/>
      <c r="B5" s="75"/>
      <c r="C5" s="73" t="s">
        <v>59</v>
      </c>
      <c r="D5" s="78" t="s">
        <v>127</v>
      </c>
      <c r="E5" s="13">
        <v>44546</v>
      </c>
      <c r="F5" s="76" t="s">
        <v>128</v>
      </c>
      <c r="G5" s="13">
        <v>44549</v>
      </c>
      <c r="H5" s="77" t="s">
        <v>129</v>
      </c>
      <c r="I5" s="16">
        <v>102</v>
      </c>
      <c r="J5" s="16">
        <v>12</v>
      </c>
      <c r="K5" s="16">
        <v>8</v>
      </c>
      <c r="L5" s="16">
        <v>1</v>
      </c>
      <c r="M5" s="81">
        <v>2.448</v>
      </c>
      <c r="N5" s="96">
        <v>3</v>
      </c>
      <c r="O5" s="64">
        <v>2530</v>
      </c>
      <c r="P5" s="65">
        <f>Table224578910112[[#This Row],[PEMBULATAN]]*O5</f>
        <v>7590</v>
      </c>
    </row>
    <row r="6" spans="1:16" ht="26.25" customHeight="1" x14ac:dyDescent="0.2">
      <c r="A6" s="14"/>
      <c r="B6" s="75"/>
      <c r="C6" s="73" t="s">
        <v>60</v>
      </c>
      <c r="D6" s="78" t="s">
        <v>127</v>
      </c>
      <c r="E6" s="13">
        <v>44546</v>
      </c>
      <c r="F6" s="76" t="s">
        <v>128</v>
      </c>
      <c r="G6" s="13">
        <v>44549</v>
      </c>
      <c r="H6" s="77" t="s">
        <v>129</v>
      </c>
      <c r="I6" s="16">
        <v>83</v>
      </c>
      <c r="J6" s="16">
        <v>26</v>
      </c>
      <c r="K6" s="16">
        <v>13</v>
      </c>
      <c r="L6" s="16">
        <v>10</v>
      </c>
      <c r="M6" s="81">
        <v>7.0134999999999996</v>
      </c>
      <c r="N6" s="96">
        <v>10</v>
      </c>
      <c r="O6" s="64">
        <v>2530</v>
      </c>
      <c r="P6" s="65">
        <f>Table224578910112[[#This Row],[PEMBULATAN]]*O6</f>
        <v>25300</v>
      </c>
    </row>
    <row r="7" spans="1:16" ht="26.25" customHeight="1" x14ac:dyDescent="0.2">
      <c r="A7" s="14"/>
      <c r="B7" s="75"/>
      <c r="C7" s="73" t="s">
        <v>61</v>
      </c>
      <c r="D7" s="78" t="s">
        <v>127</v>
      </c>
      <c r="E7" s="13">
        <v>44546</v>
      </c>
      <c r="F7" s="76" t="s">
        <v>128</v>
      </c>
      <c r="G7" s="13">
        <v>44549</v>
      </c>
      <c r="H7" s="77" t="s">
        <v>129</v>
      </c>
      <c r="I7" s="16">
        <v>81</v>
      </c>
      <c r="J7" s="16">
        <v>50</v>
      </c>
      <c r="K7" s="16">
        <v>15</v>
      </c>
      <c r="L7" s="16">
        <v>10</v>
      </c>
      <c r="M7" s="81">
        <v>15.1875</v>
      </c>
      <c r="N7" s="96">
        <v>15.1875</v>
      </c>
      <c r="O7" s="64">
        <v>2530</v>
      </c>
      <c r="P7" s="65">
        <f>Table224578910112[[#This Row],[PEMBULATAN]]*O7</f>
        <v>38424.375</v>
      </c>
    </row>
    <row r="8" spans="1:16" ht="26.25" customHeight="1" x14ac:dyDescent="0.2">
      <c r="A8" s="14"/>
      <c r="B8" s="75"/>
      <c r="C8" s="73" t="s">
        <v>62</v>
      </c>
      <c r="D8" s="78" t="s">
        <v>127</v>
      </c>
      <c r="E8" s="13">
        <v>44546</v>
      </c>
      <c r="F8" s="76" t="s">
        <v>128</v>
      </c>
      <c r="G8" s="13">
        <v>44549</v>
      </c>
      <c r="H8" s="77" t="s">
        <v>129</v>
      </c>
      <c r="I8" s="16">
        <v>82</v>
      </c>
      <c r="J8" s="16">
        <v>60</v>
      </c>
      <c r="K8" s="16">
        <v>20</v>
      </c>
      <c r="L8" s="16">
        <v>13</v>
      </c>
      <c r="M8" s="81">
        <v>24.6</v>
      </c>
      <c r="N8" s="96">
        <v>24.6</v>
      </c>
      <c r="O8" s="64">
        <v>2530</v>
      </c>
      <c r="P8" s="65">
        <f>Table224578910112[[#This Row],[PEMBULATAN]]*O8</f>
        <v>62238</v>
      </c>
    </row>
    <row r="9" spans="1:16" ht="26.25" customHeight="1" x14ac:dyDescent="0.2">
      <c r="A9" s="14"/>
      <c r="B9" s="75"/>
      <c r="C9" s="73" t="s">
        <v>63</v>
      </c>
      <c r="D9" s="78" t="s">
        <v>127</v>
      </c>
      <c r="E9" s="13">
        <v>44546</v>
      </c>
      <c r="F9" s="76" t="s">
        <v>128</v>
      </c>
      <c r="G9" s="13">
        <v>44549</v>
      </c>
      <c r="H9" s="77" t="s">
        <v>129</v>
      </c>
      <c r="I9" s="16">
        <v>37</v>
      </c>
      <c r="J9" s="16">
        <v>41</v>
      </c>
      <c r="K9" s="16">
        <v>14</v>
      </c>
      <c r="L9" s="16">
        <v>3</v>
      </c>
      <c r="M9" s="81">
        <v>5.3094999999999999</v>
      </c>
      <c r="N9" s="96">
        <v>6</v>
      </c>
      <c r="O9" s="64">
        <v>2530</v>
      </c>
      <c r="P9" s="65">
        <f>Table224578910112[[#This Row],[PEMBULATAN]]*O9</f>
        <v>15180</v>
      </c>
    </row>
    <row r="10" spans="1:16" ht="26.25" customHeight="1" x14ac:dyDescent="0.2">
      <c r="A10" s="14"/>
      <c r="B10" s="75"/>
      <c r="C10" s="73" t="s">
        <v>64</v>
      </c>
      <c r="D10" s="78" t="s">
        <v>127</v>
      </c>
      <c r="E10" s="13">
        <v>44546</v>
      </c>
      <c r="F10" s="76" t="s">
        <v>128</v>
      </c>
      <c r="G10" s="13">
        <v>44549</v>
      </c>
      <c r="H10" s="77" t="s">
        <v>129</v>
      </c>
      <c r="I10" s="16">
        <v>92</v>
      </c>
      <c r="J10" s="16">
        <v>63</v>
      </c>
      <c r="K10" s="16">
        <v>32</v>
      </c>
      <c r="L10" s="16">
        <v>14</v>
      </c>
      <c r="M10" s="81">
        <v>46.368000000000002</v>
      </c>
      <c r="N10" s="96">
        <v>47</v>
      </c>
      <c r="O10" s="64">
        <v>2530</v>
      </c>
      <c r="P10" s="65">
        <f>Table224578910112[[#This Row],[PEMBULATAN]]*O10</f>
        <v>118910</v>
      </c>
    </row>
    <row r="11" spans="1:16" ht="26.25" customHeight="1" x14ac:dyDescent="0.2">
      <c r="A11" s="14"/>
      <c r="B11" s="75"/>
      <c r="C11" s="73" t="s">
        <v>65</v>
      </c>
      <c r="D11" s="78" t="s">
        <v>127</v>
      </c>
      <c r="E11" s="13">
        <v>44546</v>
      </c>
      <c r="F11" s="76" t="s">
        <v>128</v>
      </c>
      <c r="G11" s="13">
        <v>44549</v>
      </c>
      <c r="H11" s="77" t="s">
        <v>129</v>
      </c>
      <c r="I11" s="16">
        <v>67</v>
      </c>
      <c r="J11" s="16">
        <v>54</v>
      </c>
      <c r="K11" s="16">
        <v>30</v>
      </c>
      <c r="L11" s="16">
        <v>11</v>
      </c>
      <c r="M11" s="81">
        <v>27.135000000000002</v>
      </c>
      <c r="N11" s="96">
        <v>27.135000000000002</v>
      </c>
      <c r="O11" s="64">
        <v>2530</v>
      </c>
      <c r="P11" s="65">
        <f>Table224578910112[[#This Row],[PEMBULATAN]]*O11</f>
        <v>68651.55</v>
      </c>
    </row>
    <row r="12" spans="1:16" ht="26.25" customHeight="1" x14ac:dyDescent="0.2">
      <c r="A12" s="14"/>
      <c r="B12" s="75"/>
      <c r="C12" s="73" t="s">
        <v>66</v>
      </c>
      <c r="D12" s="78" t="s">
        <v>127</v>
      </c>
      <c r="E12" s="13">
        <v>44546</v>
      </c>
      <c r="F12" s="76" t="s">
        <v>128</v>
      </c>
      <c r="G12" s="13">
        <v>44549</v>
      </c>
      <c r="H12" s="77" t="s">
        <v>129</v>
      </c>
      <c r="I12" s="16">
        <v>110</v>
      </c>
      <c r="J12" s="16">
        <v>35</v>
      </c>
      <c r="K12" s="16">
        <v>30</v>
      </c>
      <c r="L12" s="16">
        <v>14</v>
      </c>
      <c r="M12" s="81">
        <v>28.875</v>
      </c>
      <c r="N12" s="96">
        <v>28.875</v>
      </c>
      <c r="O12" s="64">
        <v>2530</v>
      </c>
      <c r="P12" s="65">
        <f>Table224578910112[[#This Row],[PEMBULATAN]]*O12</f>
        <v>73053.75</v>
      </c>
    </row>
    <row r="13" spans="1:16" ht="26.25" customHeight="1" x14ac:dyDescent="0.2">
      <c r="A13" s="14"/>
      <c r="B13" s="75"/>
      <c r="C13" s="73" t="s">
        <v>67</v>
      </c>
      <c r="D13" s="78" t="s">
        <v>127</v>
      </c>
      <c r="E13" s="13">
        <v>44546</v>
      </c>
      <c r="F13" s="76" t="s">
        <v>128</v>
      </c>
      <c r="G13" s="13">
        <v>44549</v>
      </c>
      <c r="H13" s="77" t="s">
        <v>129</v>
      </c>
      <c r="I13" s="16">
        <v>87</v>
      </c>
      <c r="J13" s="16">
        <v>52</v>
      </c>
      <c r="K13" s="16">
        <v>21</v>
      </c>
      <c r="L13" s="16">
        <v>6</v>
      </c>
      <c r="M13" s="81">
        <v>23.751000000000001</v>
      </c>
      <c r="N13" s="96">
        <v>23.751000000000001</v>
      </c>
      <c r="O13" s="64">
        <v>2530</v>
      </c>
      <c r="P13" s="65">
        <f>Table224578910112[[#This Row],[PEMBULATAN]]*O13</f>
        <v>60090.030000000006</v>
      </c>
    </row>
    <row r="14" spans="1:16" ht="26.25" customHeight="1" x14ac:dyDescent="0.2">
      <c r="A14" s="14"/>
      <c r="B14" s="75"/>
      <c r="C14" s="73" t="s">
        <v>68</v>
      </c>
      <c r="D14" s="78" t="s">
        <v>127</v>
      </c>
      <c r="E14" s="13">
        <v>44546</v>
      </c>
      <c r="F14" s="76" t="s">
        <v>128</v>
      </c>
      <c r="G14" s="13">
        <v>44549</v>
      </c>
      <c r="H14" s="77" t="s">
        <v>129</v>
      </c>
      <c r="I14" s="16">
        <v>93</v>
      </c>
      <c r="J14" s="16">
        <v>58</v>
      </c>
      <c r="K14" s="16">
        <v>13</v>
      </c>
      <c r="L14" s="16">
        <v>6</v>
      </c>
      <c r="M14" s="81">
        <v>17.5305</v>
      </c>
      <c r="N14" s="96">
        <v>17.5305</v>
      </c>
      <c r="O14" s="64">
        <v>2530</v>
      </c>
      <c r="P14" s="65">
        <f>Table224578910112[[#This Row],[PEMBULATAN]]*O14</f>
        <v>44352.165000000001</v>
      </c>
    </row>
    <row r="15" spans="1:16" ht="26.25" customHeight="1" x14ac:dyDescent="0.2">
      <c r="A15" s="14"/>
      <c r="B15" s="75"/>
      <c r="C15" s="73" t="s">
        <v>69</v>
      </c>
      <c r="D15" s="78" t="s">
        <v>127</v>
      </c>
      <c r="E15" s="13">
        <v>44546</v>
      </c>
      <c r="F15" s="76" t="s">
        <v>128</v>
      </c>
      <c r="G15" s="13">
        <v>44549</v>
      </c>
      <c r="H15" s="77" t="s">
        <v>129</v>
      </c>
      <c r="I15" s="16">
        <v>48</v>
      </c>
      <c r="J15" s="16">
        <v>46</v>
      </c>
      <c r="K15" s="16">
        <v>20</v>
      </c>
      <c r="L15" s="16">
        <v>6</v>
      </c>
      <c r="M15" s="81">
        <v>11.04</v>
      </c>
      <c r="N15" s="96">
        <v>11.04</v>
      </c>
      <c r="O15" s="64">
        <v>2530</v>
      </c>
      <c r="P15" s="65">
        <f>Table224578910112[[#This Row],[PEMBULATAN]]*O15</f>
        <v>27931.199999999997</v>
      </c>
    </row>
    <row r="16" spans="1:16" ht="26.25" customHeight="1" x14ac:dyDescent="0.2">
      <c r="A16" s="14"/>
      <c r="B16" s="75"/>
      <c r="C16" s="73" t="s">
        <v>70</v>
      </c>
      <c r="D16" s="78" t="s">
        <v>127</v>
      </c>
      <c r="E16" s="13">
        <v>44546</v>
      </c>
      <c r="F16" s="76" t="s">
        <v>128</v>
      </c>
      <c r="G16" s="13">
        <v>44549</v>
      </c>
      <c r="H16" s="77" t="s">
        <v>129</v>
      </c>
      <c r="I16" s="16">
        <v>114</v>
      </c>
      <c r="J16" s="16">
        <v>2</v>
      </c>
      <c r="K16" s="16">
        <v>2</v>
      </c>
      <c r="L16" s="16">
        <v>1</v>
      </c>
      <c r="M16" s="81">
        <v>0.114</v>
      </c>
      <c r="N16" s="96">
        <v>1</v>
      </c>
      <c r="O16" s="64">
        <v>2530</v>
      </c>
      <c r="P16" s="65">
        <f>Table224578910112[[#This Row],[PEMBULATAN]]*O16</f>
        <v>2530</v>
      </c>
    </row>
    <row r="17" spans="1:16" ht="26.25" customHeight="1" x14ac:dyDescent="0.2">
      <c r="A17" s="14"/>
      <c r="B17" s="75"/>
      <c r="C17" s="73" t="s">
        <v>71</v>
      </c>
      <c r="D17" s="78" t="s">
        <v>127</v>
      </c>
      <c r="E17" s="13">
        <v>44546</v>
      </c>
      <c r="F17" s="76" t="s">
        <v>128</v>
      </c>
      <c r="G17" s="13">
        <v>44549</v>
      </c>
      <c r="H17" s="77" t="s">
        <v>129</v>
      </c>
      <c r="I17" s="16">
        <v>115</v>
      </c>
      <c r="J17" s="16">
        <v>8</v>
      </c>
      <c r="K17" s="16">
        <v>8</v>
      </c>
      <c r="L17" s="16">
        <v>4</v>
      </c>
      <c r="M17" s="81">
        <v>1.84</v>
      </c>
      <c r="N17" s="96">
        <v>4</v>
      </c>
      <c r="O17" s="64">
        <v>2530</v>
      </c>
      <c r="P17" s="65">
        <f>Table224578910112[[#This Row],[PEMBULATAN]]*O17</f>
        <v>10120</v>
      </c>
    </row>
    <row r="18" spans="1:16" ht="26.25" customHeight="1" x14ac:dyDescent="0.2">
      <c r="A18" s="14"/>
      <c r="B18" s="75"/>
      <c r="C18" s="73" t="s">
        <v>72</v>
      </c>
      <c r="D18" s="78" t="s">
        <v>127</v>
      </c>
      <c r="E18" s="13">
        <v>44546</v>
      </c>
      <c r="F18" s="76" t="s">
        <v>128</v>
      </c>
      <c r="G18" s="13">
        <v>44549</v>
      </c>
      <c r="H18" s="77" t="s">
        <v>129</v>
      </c>
      <c r="I18" s="16">
        <v>62</v>
      </c>
      <c r="J18" s="16">
        <v>62</v>
      </c>
      <c r="K18" s="16">
        <v>27</v>
      </c>
      <c r="L18" s="16">
        <v>11</v>
      </c>
      <c r="M18" s="81">
        <v>25.946999999999999</v>
      </c>
      <c r="N18" s="96">
        <v>25.946999999999999</v>
      </c>
      <c r="O18" s="64">
        <v>2530</v>
      </c>
      <c r="P18" s="65">
        <f>Table224578910112[[#This Row],[PEMBULATAN]]*O18</f>
        <v>65645.91</v>
      </c>
    </row>
    <row r="19" spans="1:16" ht="26.25" customHeight="1" x14ac:dyDescent="0.2">
      <c r="A19" s="14"/>
      <c r="B19" s="75"/>
      <c r="C19" s="73" t="s">
        <v>73</v>
      </c>
      <c r="D19" s="78" t="s">
        <v>127</v>
      </c>
      <c r="E19" s="13">
        <v>44546</v>
      </c>
      <c r="F19" s="76" t="s">
        <v>128</v>
      </c>
      <c r="G19" s="13">
        <v>44549</v>
      </c>
      <c r="H19" s="77" t="s">
        <v>129</v>
      </c>
      <c r="I19" s="16">
        <v>92</v>
      </c>
      <c r="J19" s="16">
        <v>53</v>
      </c>
      <c r="K19" s="16">
        <v>38</v>
      </c>
      <c r="L19" s="16">
        <v>16</v>
      </c>
      <c r="M19" s="81">
        <v>46.322000000000003</v>
      </c>
      <c r="N19" s="96">
        <v>47</v>
      </c>
      <c r="O19" s="64">
        <v>2530</v>
      </c>
      <c r="P19" s="65">
        <f>Table224578910112[[#This Row],[PEMBULATAN]]*O19</f>
        <v>118910</v>
      </c>
    </row>
    <row r="20" spans="1:16" ht="26.25" customHeight="1" x14ac:dyDescent="0.2">
      <c r="A20" s="14"/>
      <c r="B20" s="75"/>
      <c r="C20" s="73" t="s">
        <v>74</v>
      </c>
      <c r="D20" s="78" t="s">
        <v>127</v>
      </c>
      <c r="E20" s="13">
        <v>44546</v>
      </c>
      <c r="F20" s="76" t="s">
        <v>128</v>
      </c>
      <c r="G20" s="13">
        <v>44549</v>
      </c>
      <c r="H20" s="77" t="s">
        <v>129</v>
      </c>
      <c r="I20" s="16">
        <v>35</v>
      </c>
      <c r="J20" s="16">
        <v>41</v>
      </c>
      <c r="K20" s="16">
        <v>14</v>
      </c>
      <c r="L20" s="16">
        <v>1</v>
      </c>
      <c r="M20" s="81">
        <v>5.0225</v>
      </c>
      <c r="N20" s="96">
        <v>5.0225</v>
      </c>
      <c r="O20" s="64">
        <v>2530</v>
      </c>
      <c r="P20" s="65">
        <f>Table224578910112[[#This Row],[PEMBULATAN]]*O20</f>
        <v>12706.924999999999</v>
      </c>
    </row>
    <row r="21" spans="1:16" ht="26.25" customHeight="1" x14ac:dyDescent="0.2">
      <c r="A21" s="14"/>
      <c r="B21" s="75"/>
      <c r="C21" s="73" t="s">
        <v>75</v>
      </c>
      <c r="D21" s="78" t="s">
        <v>127</v>
      </c>
      <c r="E21" s="13">
        <v>44546</v>
      </c>
      <c r="F21" s="76" t="s">
        <v>128</v>
      </c>
      <c r="G21" s="13">
        <v>44549</v>
      </c>
      <c r="H21" s="77" t="s">
        <v>129</v>
      </c>
      <c r="I21" s="16">
        <v>90</v>
      </c>
      <c r="J21" s="16">
        <v>62</v>
      </c>
      <c r="K21" s="16">
        <v>15</v>
      </c>
      <c r="L21" s="16">
        <v>7</v>
      </c>
      <c r="M21" s="81">
        <v>20.925000000000001</v>
      </c>
      <c r="N21" s="96">
        <v>20.925000000000001</v>
      </c>
      <c r="O21" s="64">
        <v>2530</v>
      </c>
      <c r="P21" s="65">
        <f>Table224578910112[[#This Row],[PEMBULATAN]]*O21</f>
        <v>52940.25</v>
      </c>
    </row>
    <row r="22" spans="1:16" ht="26.25" customHeight="1" x14ac:dyDescent="0.2">
      <c r="A22" s="14"/>
      <c r="B22" s="75"/>
      <c r="C22" s="73" t="s">
        <v>76</v>
      </c>
      <c r="D22" s="78" t="s">
        <v>127</v>
      </c>
      <c r="E22" s="13">
        <v>44546</v>
      </c>
      <c r="F22" s="76" t="s">
        <v>128</v>
      </c>
      <c r="G22" s="13">
        <v>44549</v>
      </c>
      <c r="H22" s="77" t="s">
        <v>129</v>
      </c>
      <c r="I22" s="16">
        <v>103</v>
      </c>
      <c r="J22" s="16">
        <v>52</v>
      </c>
      <c r="K22" s="16">
        <v>22</v>
      </c>
      <c r="L22" s="16">
        <v>15</v>
      </c>
      <c r="M22" s="81">
        <v>29.457999999999998</v>
      </c>
      <c r="N22" s="96">
        <v>30</v>
      </c>
      <c r="O22" s="64">
        <v>2530</v>
      </c>
      <c r="P22" s="65">
        <f>Table224578910112[[#This Row],[PEMBULATAN]]*O22</f>
        <v>75900</v>
      </c>
    </row>
    <row r="23" spans="1:16" ht="26.25" customHeight="1" x14ac:dyDescent="0.2">
      <c r="A23" s="14"/>
      <c r="B23" s="75"/>
      <c r="C23" s="73" t="s">
        <v>77</v>
      </c>
      <c r="D23" s="78" t="s">
        <v>127</v>
      </c>
      <c r="E23" s="13">
        <v>44546</v>
      </c>
      <c r="F23" s="76" t="s">
        <v>128</v>
      </c>
      <c r="G23" s="13">
        <v>44549</v>
      </c>
      <c r="H23" s="77" t="s">
        <v>129</v>
      </c>
      <c r="I23" s="16">
        <v>91</v>
      </c>
      <c r="J23" s="16">
        <v>52</v>
      </c>
      <c r="K23" s="16">
        <v>23</v>
      </c>
      <c r="L23" s="16">
        <v>7</v>
      </c>
      <c r="M23" s="81">
        <v>27.209</v>
      </c>
      <c r="N23" s="96">
        <v>27.209</v>
      </c>
      <c r="O23" s="64">
        <v>2530</v>
      </c>
      <c r="P23" s="65">
        <f>Table224578910112[[#This Row],[PEMBULATAN]]*O23</f>
        <v>68838.77</v>
      </c>
    </row>
    <row r="24" spans="1:16" ht="26.25" customHeight="1" x14ac:dyDescent="0.2">
      <c r="A24" s="14"/>
      <c r="B24" s="75"/>
      <c r="C24" s="73" t="s">
        <v>78</v>
      </c>
      <c r="D24" s="78" t="s">
        <v>127</v>
      </c>
      <c r="E24" s="13">
        <v>44546</v>
      </c>
      <c r="F24" s="76" t="s">
        <v>128</v>
      </c>
      <c r="G24" s="13">
        <v>44549</v>
      </c>
      <c r="H24" s="77" t="s">
        <v>129</v>
      </c>
      <c r="I24" s="16">
        <v>91</v>
      </c>
      <c r="J24" s="16">
        <v>45</v>
      </c>
      <c r="K24" s="16">
        <v>51</v>
      </c>
      <c r="L24" s="16">
        <v>15</v>
      </c>
      <c r="M24" s="81">
        <v>52.21125</v>
      </c>
      <c r="N24" s="96">
        <v>52.21125</v>
      </c>
      <c r="O24" s="64">
        <v>2530</v>
      </c>
      <c r="P24" s="65">
        <f>Table224578910112[[#This Row],[PEMBULATAN]]*O24</f>
        <v>132094.46249999999</v>
      </c>
    </row>
    <row r="25" spans="1:16" ht="26.25" customHeight="1" x14ac:dyDescent="0.2">
      <c r="A25" s="14"/>
      <c r="B25" s="75"/>
      <c r="C25" s="73" t="s">
        <v>79</v>
      </c>
      <c r="D25" s="78" t="s">
        <v>127</v>
      </c>
      <c r="E25" s="13">
        <v>44546</v>
      </c>
      <c r="F25" s="76" t="s">
        <v>128</v>
      </c>
      <c r="G25" s="13">
        <v>44549</v>
      </c>
      <c r="H25" s="77" t="s">
        <v>129</v>
      </c>
      <c r="I25" s="16">
        <v>97</v>
      </c>
      <c r="J25" s="16">
        <v>52</v>
      </c>
      <c r="K25" s="16">
        <v>35</v>
      </c>
      <c r="L25" s="16">
        <v>7</v>
      </c>
      <c r="M25" s="81">
        <v>44.134999999999998</v>
      </c>
      <c r="N25" s="96">
        <v>44.134999999999998</v>
      </c>
      <c r="O25" s="64">
        <v>2530</v>
      </c>
      <c r="P25" s="65">
        <f>Table224578910112[[#This Row],[PEMBULATAN]]*O25</f>
        <v>111661.54999999999</v>
      </c>
    </row>
    <row r="26" spans="1:16" ht="26.25" customHeight="1" x14ac:dyDescent="0.2">
      <c r="A26" s="14"/>
      <c r="B26" s="75"/>
      <c r="C26" s="73" t="s">
        <v>80</v>
      </c>
      <c r="D26" s="78" t="s">
        <v>127</v>
      </c>
      <c r="E26" s="13">
        <v>44546</v>
      </c>
      <c r="F26" s="76" t="s">
        <v>128</v>
      </c>
      <c r="G26" s="13">
        <v>44549</v>
      </c>
      <c r="H26" s="77" t="s">
        <v>129</v>
      </c>
      <c r="I26" s="16">
        <v>110</v>
      </c>
      <c r="J26" s="16">
        <v>30</v>
      </c>
      <c r="K26" s="16">
        <v>30</v>
      </c>
      <c r="L26" s="16">
        <v>13</v>
      </c>
      <c r="M26" s="81">
        <v>24.75</v>
      </c>
      <c r="N26" s="96">
        <v>24.75</v>
      </c>
      <c r="O26" s="64">
        <v>2530</v>
      </c>
      <c r="P26" s="65">
        <f>Table224578910112[[#This Row],[PEMBULATAN]]*O26</f>
        <v>62617.5</v>
      </c>
    </row>
    <row r="27" spans="1:16" ht="26.25" customHeight="1" x14ac:dyDescent="0.2">
      <c r="A27" s="14"/>
      <c r="B27" s="75"/>
      <c r="C27" s="73" t="s">
        <v>81</v>
      </c>
      <c r="D27" s="78" t="s">
        <v>127</v>
      </c>
      <c r="E27" s="13">
        <v>44546</v>
      </c>
      <c r="F27" s="76" t="s">
        <v>128</v>
      </c>
      <c r="G27" s="13">
        <v>44549</v>
      </c>
      <c r="H27" s="77" t="s">
        <v>129</v>
      </c>
      <c r="I27" s="16">
        <v>63</v>
      </c>
      <c r="J27" s="16">
        <v>44</v>
      </c>
      <c r="K27" s="16">
        <v>15</v>
      </c>
      <c r="L27" s="16">
        <v>3</v>
      </c>
      <c r="M27" s="81">
        <v>10.395</v>
      </c>
      <c r="N27" s="96">
        <v>11</v>
      </c>
      <c r="O27" s="64">
        <v>2530</v>
      </c>
      <c r="P27" s="65">
        <f>Table224578910112[[#This Row],[PEMBULATAN]]*O27</f>
        <v>27830</v>
      </c>
    </row>
    <row r="28" spans="1:16" ht="26.25" customHeight="1" x14ac:dyDescent="0.2">
      <c r="A28" s="14"/>
      <c r="B28" s="75"/>
      <c r="C28" s="73" t="s">
        <v>82</v>
      </c>
      <c r="D28" s="78" t="s">
        <v>127</v>
      </c>
      <c r="E28" s="13">
        <v>44546</v>
      </c>
      <c r="F28" s="76" t="s">
        <v>128</v>
      </c>
      <c r="G28" s="13">
        <v>44549</v>
      </c>
      <c r="H28" s="77" t="s">
        <v>129</v>
      </c>
      <c r="I28" s="16">
        <v>118</v>
      </c>
      <c r="J28" s="16">
        <v>32</v>
      </c>
      <c r="K28" s="16">
        <v>5</v>
      </c>
      <c r="L28" s="16">
        <v>3</v>
      </c>
      <c r="M28" s="81">
        <v>4.72</v>
      </c>
      <c r="N28" s="96">
        <v>4.72</v>
      </c>
      <c r="O28" s="64">
        <v>2530</v>
      </c>
      <c r="P28" s="65">
        <f>Table224578910112[[#This Row],[PEMBULATAN]]*O28</f>
        <v>11941.599999999999</v>
      </c>
    </row>
    <row r="29" spans="1:16" ht="26.25" customHeight="1" x14ac:dyDescent="0.2">
      <c r="A29" s="14"/>
      <c r="B29" s="75"/>
      <c r="C29" s="73" t="s">
        <v>83</v>
      </c>
      <c r="D29" s="78" t="s">
        <v>127</v>
      </c>
      <c r="E29" s="13">
        <v>44546</v>
      </c>
      <c r="F29" s="76" t="s">
        <v>128</v>
      </c>
      <c r="G29" s="13">
        <v>44549</v>
      </c>
      <c r="H29" s="77" t="s">
        <v>129</v>
      </c>
      <c r="I29" s="16">
        <v>53</v>
      </c>
      <c r="J29" s="16">
        <v>43</v>
      </c>
      <c r="K29" s="16">
        <v>13</v>
      </c>
      <c r="L29" s="16">
        <v>2</v>
      </c>
      <c r="M29" s="81">
        <v>7.4067499999999997</v>
      </c>
      <c r="N29" s="96">
        <v>8</v>
      </c>
      <c r="O29" s="64">
        <v>2530</v>
      </c>
      <c r="P29" s="65">
        <f>Table224578910112[[#This Row],[PEMBULATAN]]*O29</f>
        <v>20240</v>
      </c>
    </row>
    <row r="30" spans="1:16" ht="26.25" customHeight="1" x14ac:dyDescent="0.2">
      <c r="A30" s="14"/>
      <c r="B30" s="75"/>
      <c r="C30" s="73" t="s">
        <v>84</v>
      </c>
      <c r="D30" s="78" t="s">
        <v>127</v>
      </c>
      <c r="E30" s="13">
        <v>44546</v>
      </c>
      <c r="F30" s="76" t="s">
        <v>128</v>
      </c>
      <c r="G30" s="13">
        <v>44549</v>
      </c>
      <c r="H30" s="77" t="s">
        <v>129</v>
      </c>
      <c r="I30" s="16">
        <v>54</v>
      </c>
      <c r="J30" s="16">
        <v>32</v>
      </c>
      <c r="K30" s="16">
        <v>12</v>
      </c>
      <c r="L30" s="16">
        <v>5</v>
      </c>
      <c r="M30" s="81">
        <v>5.1840000000000002</v>
      </c>
      <c r="N30" s="96">
        <v>5.1840000000000002</v>
      </c>
      <c r="O30" s="64">
        <v>2530</v>
      </c>
      <c r="P30" s="65">
        <f>Table224578910112[[#This Row],[PEMBULATAN]]*O30</f>
        <v>13115.52</v>
      </c>
    </row>
    <row r="31" spans="1:16" ht="26.25" customHeight="1" x14ac:dyDescent="0.2">
      <c r="A31" s="14"/>
      <c r="B31" s="75"/>
      <c r="C31" s="73" t="s">
        <v>85</v>
      </c>
      <c r="D31" s="78" t="s">
        <v>127</v>
      </c>
      <c r="E31" s="13">
        <v>44546</v>
      </c>
      <c r="F31" s="76" t="s">
        <v>128</v>
      </c>
      <c r="G31" s="13">
        <v>44549</v>
      </c>
      <c r="H31" s="77" t="s">
        <v>129</v>
      </c>
      <c r="I31" s="16">
        <v>72</v>
      </c>
      <c r="J31" s="16">
        <v>41</v>
      </c>
      <c r="K31" s="16">
        <v>24</v>
      </c>
      <c r="L31" s="16">
        <v>5</v>
      </c>
      <c r="M31" s="81">
        <v>17.712</v>
      </c>
      <c r="N31" s="96">
        <v>17.712</v>
      </c>
      <c r="O31" s="64">
        <v>2530</v>
      </c>
      <c r="P31" s="65">
        <f>Table224578910112[[#This Row],[PEMBULATAN]]*O31</f>
        <v>44811.360000000001</v>
      </c>
    </row>
    <row r="32" spans="1:16" ht="26.25" customHeight="1" x14ac:dyDescent="0.2">
      <c r="A32" s="14"/>
      <c r="B32" s="75"/>
      <c r="C32" s="73" t="s">
        <v>86</v>
      </c>
      <c r="D32" s="78" t="s">
        <v>127</v>
      </c>
      <c r="E32" s="13">
        <v>44546</v>
      </c>
      <c r="F32" s="76" t="s">
        <v>128</v>
      </c>
      <c r="G32" s="13">
        <v>44549</v>
      </c>
      <c r="H32" s="77" t="s">
        <v>129</v>
      </c>
      <c r="I32" s="16">
        <v>93</v>
      </c>
      <c r="J32" s="16">
        <v>52</v>
      </c>
      <c r="K32" s="16">
        <v>35</v>
      </c>
      <c r="L32" s="16">
        <v>15</v>
      </c>
      <c r="M32" s="81">
        <v>42.314999999999998</v>
      </c>
      <c r="N32" s="96">
        <v>43</v>
      </c>
      <c r="O32" s="64">
        <v>2530</v>
      </c>
      <c r="P32" s="65">
        <f>Table224578910112[[#This Row],[PEMBULATAN]]*O32</f>
        <v>108790</v>
      </c>
    </row>
    <row r="33" spans="1:16" ht="26.25" customHeight="1" x14ac:dyDescent="0.2">
      <c r="A33" s="14"/>
      <c r="B33" s="75"/>
      <c r="C33" s="73" t="s">
        <v>87</v>
      </c>
      <c r="D33" s="78" t="s">
        <v>127</v>
      </c>
      <c r="E33" s="13">
        <v>44546</v>
      </c>
      <c r="F33" s="76" t="s">
        <v>128</v>
      </c>
      <c r="G33" s="13">
        <v>44549</v>
      </c>
      <c r="H33" s="77" t="s">
        <v>129</v>
      </c>
      <c r="I33" s="16">
        <v>92</v>
      </c>
      <c r="J33" s="16">
        <v>57</v>
      </c>
      <c r="K33" s="16">
        <v>23</v>
      </c>
      <c r="L33" s="16">
        <v>23</v>
      </c>
      <c r="M33" s="81">
        <v>30.152999999999999</v>
      </c>
      <c r="N33" s="96">
        <v>30.152999999999999</v>
      </c>
      <c r="O33" s="64">
        <v>2530</v>
      </c>
      <c r="P33" s="65">
        <f>Table224578910112[[#This Row],[PEMBULATAN]]*O33</f>
        <v>76287.09</v>
      </c>
    </row>
    <row r="34" spans="1:16" ht="26.25" customHeight="1" x14ac:dyDescent="0.2">
      <c r="A34" s="14"/>
      <c r="B34" s="75"/>
      <c r="C34" s="73" t="s">
        <v>88</v>
      </c>
      <c r="D34" s="78" t="s">
        <v>127</v>
      </c>
      <c r="E34" s="13">
        <v>44546</v>
      </c>
      <c r="F34" s="76" t="s">
        <v>128</v>
      </c>
      <c r="G34" s="13">
        <v>44549</v>
      </c>
      <c r="H34" s="77" t="s">
        <v>129</v>
      </c>
      <c r="I34" s="16">
        <v>72</v>
      </c>
      <c r="J34" s="16">
        <v>42</v>
      </c>
      <c r="K34" s="16">
        <v>21</v>
      </c>
      <c r="L34" s="16">
        <v>6</v>
      </c>
      <c r="M34" s="81">
        <v>15.875999999999999</v>
      </c>
      <c r="N34" s="96">
        <v>15.875999999999999</v>
      </c>
      <c r="O34" s="64">
        <v>2530</v>
      </c>
      <c r="P34" s="65">
        <f>Table224578910112[[#This Row],[PEMBULATAN]]*O34</f>
        <v>40166.28</v>
      </c>
    </row>
    <row r="35" spans="1:16" ht="26.25" customHeight="1" x14ac:dyDescent="0.2">
      <c r="A35" s="14"/>
      <c r="B35" s="75"/>
      <c r="C35" s="73" t="s">
        <v>89</v>
      </c>
      <c r="D35" s="78" t="s">
        <v>127</v>
      </c>
      <c r="E35" s="13">
        <v>44546</v>
      </c>
      <c r="F35" s="76" t="s">
        <v>128</v>
      </c>
      <c r="G35" s="13">
        <v>44549</v>
      </c>
      <c r="H35" s="77" t="s">
        <v>129</v>
      </c>
      <c r="I35" s="16">
        <v>87</v>
      </c>
      <c r="J35" s="16">
        <v>51</v>
      </c>
      <c r="K35" s="16">
        <v>24</v>
      </c>
      <c r="L35" s="16">
        <v>24</v>
      </c>
      <c r="M35" s="81">
        <v>26.622</v>
      </c>
      <c r="N35" s="96">
        <v>26.622</v>
      </c>
      <c r="O35" s="64">
        <v>2530</v>
      </c>
      <c r="P35" s="65">
        <f>Table224578910112[[#This Row],[PEMBULATAN]]*O35</f>
        <v>67353.66</v>
      </c>
    </row>
    <row r="36" spans="1:16" ht="26.25" customHeight="1" x14ac:dyDescent="0.2">
      <c r="A36" s="14"/>
      <c r="B36" s="75"/>
      <c r="C36" s="73" t="s">
        <v>90</v>
      </c>
      <c r="D36" s="78" t="s">
        <v>127</v>
      </c>
      <c r="E36" s="13">
        <v>44546</v>
      </c>
      <c r="F36" s="76" t="s">
        <v>128</v>
      </c>
      <c r="G36" s="13">
        <v>44549</v>
      </c>
      <c r="H36" s="77" t="s">
        <v>129</v>
      </c>
      <c r="I36" s="16">
        <v>77</v>
      </c>
      <c r="J36" s="16">
        <v>51</v>
      </c>
      <c r="K36" s="16">
        <v>23</v>
      </c>
      <c r="L36" s="16">
        <v>9</v>
      </c>
      <c r="M36" s="81">
        <v>22.580249999999999</v>
      </c>
      <c r="N36" s="96">
        <v>22.580249999999999</v>
      </c>
      <c r="O36" s="64">
        <v>2530</v>
      </c>
      <c r="P36" s="65">
        <f>Table224578910112[[#This Row],[PEMBULATAN]]*O36</f>
        <v>57128.032500000001</v>
      </c>
    </row>
    <row r="37" spans="1:16" ht="26.25" customHeight="1" x14ac:dyDescent="0.2">
      <c r="A37" s="14"/>
      <c r="B37" s="75"/>
      <c r="C37" s="73" t="s">
        <v>91</v>
      </c>
      <c r="D37" s="78" t="s">
        <v>127</v>
      </c>
      <c r="E37" s="13">
        <v>44546</v>
      </c>
      <c r="F37" s="76" t="s">
        <v>128</v>
      </c>
      <c r="G37" s="13">
        <v>44549</v>
      </c>
      <c r="H37" s="77" t="s">
        <v>129</v>
      </c>
      <c r="I37" s="16">
        <v>65</v>
      </c>
      <c r="J37" s="16">
        <v>32</v>
      </c>
      <c r="K37" s="16">
        <v>13</v>
      </c>
      <c r="L37" s="16">
        <v>6</v>
      </c>
      <c r="M37" s="81">
        <v>6.76</v>
      </c>
      <c r="N37" s="96">
        <v>6.76</v>
      </c>
      <c r="O37" s="64">
        <v>2530</v>
      </c>
      <c r="P37" s="65">
        <f>Table224578910112[[#This Row],[PEMBULATAN]]*O37</f>
        <v>17102.8</v>
      </c>
    </row>
    <row r="38" spans="1:16" ht="26.25" customHeight="1" x14ac:dyDescent="0.2">
      <c r="A38" s="14"/>
      <c r="B38" s="75"/>
      <c r="C38" s="73" t="s">
        <v>92</v>
      </c>
      <c r="D38" s="78" t="s">
        <v>127</v>
      </c>
      <c r="E38" s="13">
        <v>44546</v>
      </c>
      <c r="F38" s="76" t="s">
        <v>128</v>
      </c>
      <c r="G38" s="13">
        <v>44549</v>
      </c>
      <c r="H38" s="77" t="s">
        <v>129</v>
      </c>
      <c r="I38" s="16">
        <v>90</v>
      </c>
      <c r="J38" s="16">
        <v>52</v>
      </c>
      <c r="K38" s="16">
        <v>21</v>
      </c>
      <c r="L38" s="16">
        <v>5</v>
      </c>
      <c r="M38" s="81">
        <v>24.57</v>
      </c>
      <c r="N38" s="96">
        <v>24.57</v>
      </c>
      <c r="O38" s="64">
        <v>2530</v>
      </c>
      <c r="P38" s="65">
        <f>Table224578910112[[#This Row],[PEMBULATAN]]*O38</f>
        <v>62162.1</v>
      </c>
    </row>
    <row r="39" spans="1:16" ht="26.25" customHeight="1" x14ac:dyDescent="0.2">
      <c r="A39" s="14"/>
      <c r="B39" s="75"/>
      <c r="C39" s="73" t="s">
        <v>93</v>
      </c>
      <c r="D39" s="78" t="s">
        <v>127</v>
      </c>
      <c r="E39" s="13">
        <v>44546</v>
      </c>
      <c r="F39" s="76" t="s">
        <v>128</v>
      </c>
      <c r="G39" s="13">
        <v>44549</v>
      </c>
      <c r="H39" s="77" t="s">
        <v>129</v>
      </c>
      <c r="I39" s="16">
        <v>82</v>
      </c>
      <c r="J39" s="16">
        <v>42</v>
      </c>
      <c r="K39" s="16">
        <v>22</v>
      </c>
      <c r="L39" s="16">
        <v>5</v>
      </c>
      <c r="M39" s="81">
        <v>18.942</v>
      </c>
      <c r="N39" s="96">
        <v>18.942</v>
      </c>
      <c r="O39" s="64">
        <v>2530</v>
      </c>
      <c r="P39" s="65">
        <f>Table224578910112[[#This Row],[PEMBULATAN]]*O39</f>
        <v>47923.26</v>
      </c>
    </row>
    <row r="40" spans="1:16" ht="26.25" customHeight="1" x14ac:dyDescent="0.2">
      <c r="A40" s="14"/>
      <c r="B40" s="75"/>
      <c r="C40" s="73" t="s">
        <v>94</v>
      </c>
      <c r="D40" s="78" t="s">
        <v>127</v>
      </c>
      <c r="E40" s="13">
        <v>44546</v>
      </c>
      <c r="F40" s="76" t="s">
        <v>128</v>
      </c>
      <c r="G40" s="13">
        <v>44549</v>
      </c>
      <c r="H40" s="77" t="s">
        <v>129</v>
      </c>
      <c r="I40" s="16">
        <v>77</v>
      </c>
      <c r="J40" s="16">
        <v>47</v>
      </c>
      <c r="K40" s="16">
        <v>30</v>
      </c>
      <c r="L40" s="16">
        <v>15</v>
      </c>
      <c r="M40" s="81">
        <v>27.142499999999998</v>
      </c>
      <c r="N40" s="96">
        <v>27.142499999999998</v>
      </c>
      <c r="O40" s="64">
        <v>2530</v>
      </c>
      <c r="P40" s="65">
        <f>Table224578910112[[#This Row],[PEMBULATAN]]*O40</f>
        <v>68670.524999999994</v>
      </c>
    </row>
    <row r="41" spans="1:16" ht="26.25" customHeight="1" x14ac:dyDescent="0.2">
      <c r="A41" s="14"/>
      <c r="B41" s="75"/>
      <c r="C41" s="73" t="s">
        <v>95</v>
      </c>
      <c r="D41" s="78" t="s">
        <v>127</v>
      </c>
      <c r="E41" s="13">
        <v>44546</v>
      </c>
      <c r="F41" s="76" t="s">
        <v>128</v>
      </c>
      <c r="G41" s="13">
        <v>44549</v>
      </c>
      <c r="H41" s="77" t="s">
        <v>129</v>
      </c>
      <c r="I41" s="16">
        <v>127</v>
      </c>
      <c r="J41" s="16">
        <v>10</v>
      </c>
      <c r="K41" s="16">
        <v>10</v>
      </c>
      <c r="L41" s="16">
        <v>1</v>
      </c>
      <c r="M41" s="81">
        <v>3.1749999999999998</v>
      </c>
      <c r="N41" s="96">
        <v>3.1749999999999998</v>
      </c>
      <c r="O41" s="64">
        <v>2530</v>
      </c>
      <c r="P41" s="65">
        <f>Table224578910112[[#This Row],[PEMBULATAN]]*O41</f>
        <v>8032.75</v>
      </c>
    </row>
    <row r="42" spans="1:16" ht="26.25" customHeight="1" x14ac:dyDescent="0.2">
      <c r="A42" s="14"/>
      <c r="B42" s="75"/>
      <c r="C42" s="73" t="s">
        <v>96</v>
      </c>
      <c r="D42" s="78" t="s">
        <v>127</v>
      </c>
      <c r="E42" s="13">
        <v>44546</v>
      </c>
      <c r="F42" s="76" t="s">
        <v>128</v>
      </c>
      <c r="G42" s="13">
        <v>44549</v>
      </c>
      <c r="H42" s="77" t="s">
        <v>129</v>
      </c>
      <c r="I42" s="16">
        <v>93</v>
      </c>
      <c r="J42" s="16">
        <v>42</v>
      </c>
      <c r="K42" s="16">
        <v>21</v>
      </c>
      <c r="L42" s="16">
        <v>9</v>
      </c>
      <c r="M42" s="81">
        <v>20.506499999999999</v>
      </c>
      <c r="N42" s="96">
        <v>20.506499999999999</v>
      </c>
      <c r="O42" s="64">
        <v>2530</v>
      </c>
      <c r="P42" s="65">
        <f>Table224578910112[[#This Row],[PEMBULATAN]]*O42</f>
        <v>51881.445</v>
      </c>
    </row>
    <row r="43" spans="1:16" ht="26.25" customHeight="1" x14ac:dyDescent="0.2">
      <c r="A43" s="14"/>
      <c r="B43" s="75"/>
      <c r="C43" s="73" t="s">
        <v>97</v>
      </c>
      <c r="D43" s="78" t="s">
        <v>127</v>
      </c>
      <c r="E43" s="13">
        <v>44546</v>
      </c>
      <c r="F43" s="76" t="s">
        <v>128</v>
      </c>
      <c r="G43" s="13">
        <v>44549</v>
      </c>
      <c r="H43" s="77" t="s">
        <v>129</v>
      </c>
      <c r="I43" s="16">
        <v>65</v>
      </c>
      <c r="J43" s="16">
        <v>43</v>
      </c>
      <c r="K43" s="16">
        <v>12</v>
      </c>
      <c r="L43" s="16">
        <v>4</v>
      </c>
      <c r="M43" s="81">
        <v>8.3849999999999998</v>
      </c>
      <c r="N43" s="96">
        <v>9</v>
      </c>
      <c r="O43" s="64">
        <v>2530</v>
      </c>
      <c r="P43" s="65">
        <f>Table224578910112[[#This Row],[PEMBULATAN]]*O43</f>
        <v>22770</v>
      </c>
    </row>
    <row r="44" spans="1:16" ht="26.25" customHeight="1" x14ac:dyDescent="0.2">
      <c r="A44" s="14"/>
      <c r="B44" s="75"/>
      <c r="C44" s="73" t="s">
        <v>98</v>
      </c>
      <c r="D44" s="78" t="s">
        <v>127</v>
      </c>
      <c r="E44" s="13">
        <v>44546</v>
      </c>
      <c r="F44" s="76" t="s">
        <v>128</v>
      </c>
      <c r="G44" s="13">
        <v>44549</v>
      </c>
      <c r="H44" s="77" t="s">
        <v>129</v>
      </c>
      <c r="I44" s="16">
        <v>93</v>
      </c>
      <c r="J44" s="16">
        <v>52</v>
      </c>
      <c r="K44" s="16">
        <v>12</v>
      </c>
      <c r="L44" s="16">
        <v>16</v>
      </c>
      <c r="M44" s="81">
        <v>14.507999999999999</v>
      </c>
      <c r="N44" s="96">
        <v>16</v>
      </c>
      <c r="O44" s="64">
        <v>2530</v>
      </c>
      <c r="P44" s="65">
        <f>Table224578910112[[#This Row],[PEMBULATAN]]*O44</f>
        <v>40480</v>
      </c>
    </row>
    <row r="45" spans="1:16" ht="26.25" customHeight="1" x14ac:dyDescent="0.2">
      <c r="A45" s="14"/>
      <c r="B45" s="75"/>
      <c r="C45" s="73" t="s">
        <v>99</v>
      </c>
      <c r="D45" s="78" t="s">
        <v>127</v>
      </c>
      <c r="E45" s="13">
        <v>44546</v>
      </c>
      <c r="F45" s="76" t="s">
        <v>128</v>
      </c>
      <c r="G45" s="13">
        <v>44549</v>
      </c>
      <c r="H45" s="77" t="s">
        <v>129</v>
      </c>
      <c r="I45" s="16">
        <v>91</v>
      </c>
      <c r="J45" s="16">
        <v>56</v>
      </c>
      <c r="K45" s="16">
        <v>23</v>
      </c>
      <c r="L45" s="16">
        <v>12</v>
      </c>
      <c r="M45" s="81">
        <v>29.302</v>
      </c>
      <c r="N45" s="96">
        <v>30</v>
      </c>
      <c r="O45" s="64">
        <v>2530</v>
      </c>
      <c r="P45" s="65">
        <f>Table224578910112[[#This Row],[PEMBULATAN]]*O45</f>
        <v>75900</v>
      </c>
    </row>
    <row r="46" spans="1:16" ht="26.25" customHeight="1" x14ac:dyDescent="0.2">
      <c r="A46" s="14"/>
      <c r="B46" s="75"/>
      <c r="C46" s="73" t="s">
        <v>100</v>
      </c>
      <c r="D46" s="78" t="s">
        <v>127</v>
      </c>
      <c r="E46" s="13">
        <v>44546</v>
      </c>
      <c r="F46" s="76" t="s">
        <v>128</v>
      </c>
      <c r="G46" s="13">
        <v>44549</v>
      </c>
      <c r="H46" s="77" t="s">
        <v>129</v>
      </c>
      <c r="I46" s="16">
        <v>101</v>
      </c>
      <c r="J46" s="16">
        <v>56</v>
      </c>
      <c r="K46" s="16">
        <v>23</v>
      </c>
      <c r="L46" s="16">
        <v>8</v>
      </c>
      <c r="M46" s="81">
        <v>32.521999999999998</v>
      </c>
      <c r="N46" s="96">
        <v>32.521999999999998</v>
      </c>
      <c r="O46" s="64">
        <v>2530</v>
      </c>
      <c r="P46" s="65">
        <f>Table224578910112[[#This Row],[PEMBULATAN]]*O46</f>
        <v>82280.659999999989</v>
      </c>
    </row>
    <row r="47" spans="1:16" ht="26.25" customHeight="1" x14ac:dyDescent="0.2">
      <c r="A47" s="14"/>
      <c r="B47" s="75"/>
      <c r="C47" s="73" t="s">
        <v>101</v>
      </c>
      <c r="D47" s="78" t="s">
        <v>127</v>
      </c>
      <c r="E47" s="13">
        <v>44546</v>
      </c>
      <c r="F47" s="76" t="s">
        <v>128</v>
      </c>
      <c r="G47" s="13">
        <v>44549</v>
      </c>
      <c r="H47" s="77" t="s">
        <v>129</v>
      </c>
      <c r="I47" s="16">
        <v>62</v>
      </c>
      <c r="J47" s="16">
        <v>23</v>
      </c>
      <c r="K47" s="16">
        <v>21</v>
      </c>
      <c r="L47" s="16">
        <v>16</v>
      </c>
      <c r="M47" s="81">
        <v>7.4865000000000004</v>
      </c>
      <c r="N47" s="96">
        <v>17</v>
      </c>
      <c r="O47" s="64">
        <v>2530</v>
      </c>
      <c r="P47" s="65">
        <f>Table224578910112[[#This Row],[PEMBULATAN]]*O47</f>
        <v>43010</v>
      </c>
    </row>
    <row r="48" spans="1:16" ht="26.25" customHeight="1" x14ac:dyDescent="0.2">
      <c r="A48" s="14"/>
      <c r="B48" s="75"/>
      <c r="C48" s="73" t="s">
        <v>102</v>
      </c>
      <c r="D48" s="78" t="s">
        <v>127</v>
      </c>
      <c r="E48" s="13">
        <v>44546</v>
      </c>
      <c r="F48" s="76" t="s">
        <v>128</v>
      </c>
      <c r="G48" s="13">
        <v>44549</v>
      </c>
      <c r="H48" s="77" t="s">
        <v>129</v>
      </c>
      <c r="I48" s="16">
        <v>94</v>
      </c>
      <c r="J48" s="16">
        <v>41</v>
      </c>
      <c r="K48" s="16">
        <v>20</v>
      </c>
      <c r="L48" s="16">
        <v>9</v>
      </c>
      <c r="M48" s="81">
        <v>19.27</v>
      </c>
      <c r="N48" s="96">
        <v>19.27</v>
      </c>
      <c r="O48" s="64">
        <v>2530</v>
      </c>
      <c r="P48" s="65">
        <f>Table224578910112[[#This Row],[PEMBULATAN]]*O48</f>
        <v>48753.1</v>
      </c>
    </row>
    <row r="49" spans="1:16" ht="26.25" customHeight="1" x14ac:dyDescent="0.2">
      <c r="A49" s="14"/>
      <c r="B49" s="75"/>
      <c r="C49" s="73" t="s">
        <v>103</v>
      </c>
      <c r="D49" s="78" t="s">
        <v>127</v>
      </c>
      <c r="E49" s="13">
        <v>44546</v>
      </c>
      <c r="F49" s="76" t="s">
        <v>128</v>
      </c>
      <c r="G49" s="13">
        <v>44549</v>
      </c>
      <c r="H49" s="77" t="s">
        <v>129</v>
      </c>
      <c r="I49" s="16">
        <v>81</v>
      </c>
      <c r="J49" s="16">
        <v>56</v>
      </c>
      <c r="K49" s="16">
        <v>12</v>
      </c>
      <c r="L49" s="16">
        <v>6</v>
      </c>
      <c r="M49" s="81">
        <v>13.608000000000001</v>
      </c>
      <c r="N49" s="96">
        <v>13.608000000000001</v>
      </c>
      <c r="O49" s="64">
        <v>2530</v>
      </c>
      <c r="P49" s="65">
        <f>Table224578910112[[#This Row],[PEMBULATAN]]*O49</f>
        <v>34428.239999999998</v>
      </c>
    </row>
    <row r="50" spans="1:16" ht="26.25" customHeight="1" x14ac:dyDescent="0.2">
      <c r="A50" s="14"/>
      <c r="B50" s="75"/>
      <c r="C50" s="73" t="s">
        <v>104</v>
      </c>
      <c r="D50" s="78" t="s">
        <v>127</v>
      </c>
      <c r="E50" s="13">
        <v>44546</v>
      </c>
      <c r="F50" s="76" t="s">
        <v>128</v>
      </c>
      <c r="G50" s="13">
        <v>44549</v>
      </c>
      <c r="H50" s="77" t="s">
        <v>129</v>
      </c>
      <c r="I50" s="16">
        <v>102</v>
      </c>
      <c r="J50" s="16">
        <v>51</v>
      </c>
      <c r="K50" s="16">
        <v>24</v>
      </c>
      <c r="L50" s="16">
        <v>24</v>
      </c>
      <c r="M50" s="81">
        <v>31.212</v>
      </c>
      <c r="N50" s="96">
        <v>31.212</v>
      </c>
      <c r="O50" s="64">
        <v>2530</v>
      </c>
      <c r="P50" s="65">
        <f>Table224578910112[[#This Row],[PEMBULATAN]]*O50</f>
        <v>78966.36</v>
      </c>
    </row>
    <row r="51" spans="1:16" ht="26.25" customHeight="1" x14ac:dyDescent="0.2">
      <c r="A51" s="14"/>
      <c r="B51" s="75"/>
      <c r="C51" s="73" t="s">
        <v>105</v>
      </c>
      <c r="D51" s="78" t="s">
        <v>127</v>
      </c>
      <c r="E51" s="13">
        <v>44546</v>
      </c>
      <c r="F51" s="76" t="s">
        <v>128</v>
      </c>
      <c r="G51" s="13">
        <v>44549</v>
      </c>
      <c r="H51" s="77" t="s">
        <v>129</v>
      </c>
      <c r="I51" s="16">
        <v>45</v>
      </c>
      <c r="J51" s="16">
        <v>51</v>
      </c>
      <c r="K51" s="16">
        <v>21</v>
      </c>
      <c r="L51" s="16">
        <v>14</v>
      </c>
      <c r="M51" s="81">
        <v>12.04875</v>
      </c>
      <c r="N51" s="96">
        <v>14</v>
      </c>
      <c r="O51" s="64">
        <v>2530</v>
      </c>
      <c r="P51" s="65">
        <f>Table224578910112[[#This Row],[PEMBULATAN]]*O51</f>
        <v>35420</v>
      </c>
    </row>
    <row r="52" spans="1:16" ht="26.25" customHeight="1" x14ac:dyDescent="0.2">
      <c r="A52" s="14"/>
      <c r="B52" s="75"/>
      <c r="C52" s="73" t="s">
        <v>106</v>
      </c>
      <c r="D52" s="78" t="s">
        <v>127</v>
      </c>
      <c r="E52" s="13">
        <v>44546</v>
      </c>
      <c r="F52" s="76" t="s">
        <v>128</v>
      </c>
      <c r="G52" s="13">
        <v>44549</v>
      </c>
      <c r="H52" s="77" t="s">
        <v>129</v>
      </c>
      <c r="I52" s="16">
        <v>78</v>
      </c>
      <c r="J52" s="16">
        <v>43</v>
      </c>
      <c r="K52" s="16">
        <v>12</v>
      </c>
      <c r="L52" s="16">
        <v>9</v>
      </c>
      <c r="M52" s="81">
        <v>10.061999999999999</v>
      </c>
      <c r="N52" s="96">
        <v>10.061999999999999</v>
      </c>
      <c r="O52" s="64">
        <v>2530</v>
      </c>
      <c r="P52" s="65">
        <f>Table224578910112[[#This Row],[PEMBULATAN]]*O52</f>
        <v>25456.859999999997</v>
      </c>
    </row>
    <row r="53" spans="1:16" ht="26.25" customHeight="1" x14ac:dyDescent="0.2">
      <c r="A53" s="14"/>
      <c r="B53" s="75"/>
      <c r="C53" s="73" t="s">
        <v>107</v>
      </c>
      <c r="D53" s="78" t="s">
        <v>127</v>
      </c>
      <c r="E53" s="13">
        <v>44546</v>
      </c>
      <c r="F53" s="76" t="s">
        <v>128</v>
      </c>
      <c r="G53" s="13">
        <v>44549</v>
      </c>
      <c r="H53" s="77" t="s">
        <v>129</v>
      </c>
      <c r="I53" s="16">
        <v>65</v>
      </c>
      <c r="J53" s="16">
        <v>23</v>
      </c>
      <c r="K53" s="16">
        <v>12</v>
      </c>
      <c r="L53" s="16">
        <v>3</v>
      </c>
      <c r="M53" s="81">
        <v>4.4850000000000003</v>
      </c>
      <c r="N53" s="96">
        <v>5</v>
      </c>
      <c r="O53" s="64">
        <v>2530</v>
      </c>
      <c r="P53" s="65">
        <f>Table224578910112[[#This Row],[PEMBULATAN]]*O53</f>
        <v>12650</v>
      </c>
    </row>
    <row r="54" spans="1:16" ht="26.25" customHeight="1" x14ac:dyDescent="0.2">
      <c r="A54" s="14"/>
      <c r="B54" s="75"/>
      <c r="C54" s="73" t="s">
        <v>108</v>
      </c>
      <c r="D54" s="78" t="s">
        <v>127</v>
      </c>
      <c r="E54" s="13">
        <v>44546</v>
      </c>
      <c r="F54" s="76" t="s">
        <v>128</v>
      </c>
      <c r="G54" s="13">
        <v>44549</v>
      </c>
      <c r="H54" s="77" t="s">
        <v>129</v>
      </c>
      <c r="I54" s="16">
        <v>86</v>
      </c>
      <c r="J54" s="16">
        <v>42</v>
      </c>
      <c r="K54" s="16">
        <v>13</v>
      </c>
      <c r="L54" s="16">
        <v>12</v>
      </c>
      <c r="M54" s="81">
        <v>11.739000000000001</v>
      </c>
      <c r="N54" s="96">
        <v>12</v>
      </c>
      <c r="O54" s="64">
        <v>2530</v>
      </c>
      <c r="P54" s="65">
        <f>Table224578910112[[#This Row],[PEMBULATAN]]*O54</f>
        <v>30360</v>
      </c>
    </row>
    <row r="55" spans="1:16" ht="26.25" customHeight="1" x14ac:dyDescent="0.2">
      <c r="A55" s="14"/>
      <c r="B55" s="75"/>
      <c r="C55" s="73" t="s">
        <v>109</v>
      </c>
      <c r="D55" s="78" t="s">
        <v>127</v>
      </c>
      <c r="E55" s="13">
        <v>44546</v>
      </c>
      <c r="F55" s="76" t="s">
        <v>128</v>
      </c>
      <c r="G55" s="13">
        <v>44549</v>
      </c>
      <c r="H55" s="77" t="s">
        <v>129</v>
      </c>
      <c r="I55" s="16">
        <v>87</v>
      </c>
      <c r="J55" s="16">
        <v>23</v>
      </c>
      <c r="K55" s="16">
        <v>12</v>
      </c>
      <c r="L55" s="16">
        <v>16</v>
      </c>
      <c r="M55" s="81">
        <v>6.0030000000000001</v>
      </c>
      <c r="N55" s="96">
        <v>16</v>
      </c>
      <c r="O55" s="64">
        <v>2530</v>
      </c>
      <c r="P55" s="65">
        <f>Table224578910112[[#This Row],[PEMBULATAN]]*O55</f>
        <v>40480</v>
      </c>
    </row>
    <row r="56" spans="1:16" ht="26.25" customHeight="1" x14ac:dyDescent="0.2">
      <c r="A56" s="14"/>
      <c r="B56" s="75"/>
      <c r="C56" s="73" t="s">
        <v>110</v>
      </c>
      <c r="D56" s="78" t="s">
        <v>127</v>
      </c>
      <c r="E56" s="13">
        <v>44546</v>
      </c>
      <c r="F56" s="76" t="s">
        <v>128</v>
      </c>
      <c r="G56" s="13">
        <v>44549</v>
      </c>
      <c r="H56" s="77" t="s">
        <v>129</v>
      </c>
      <c r="I56" s="16">
        <v>67</v>
      </c>
      <c r="J56" s="16">
        <v>45</v>
      </c>
      <c r="K56" s="16">
        <v>23</v>
      </c>
      <c r="L56" s="16">
        <v>11</v>
      </c>
      <c r="M56" s="81">
        <v>17.33625</v>
      </c>
      <c r="N56" s="96">
        <v>18</v>
      </c>
      <c r="O56" s="64">
        <v>2530</v>
      </c>
      <c r="P56" s="65">
        <f>Table224578910112[[#This Row],[PEMBULATAN]]*O56</f>
        <v>45540</v>
      </c>
    </row>
    <row r="57" spans="1:16" ht="26.25" customHeight="1" x14ac:dyDescent="0.2">
      <c r="A57" s="14"/>
      <c r="B57" s="75"/>
      <c r="C57" s="73" t="s">
        <v>111</v>
      </c>
      <c r="D57" s="78" t="s">
        <v>127</v>
      </c>
      <c r="E57" s="13">
        <v>44546</v>
      </c>
      <c r="F57" s="76" t="s">
        <v>128</v>
      </c>
      <c r="G57" s="13">
        <v>44549</v>
      </c>
      <c r="H57" s="77" t="s">
        <v>129</v>
      </c>
      <c r="I57" s="16">
        <v>87</v>
      </c>
      <c r="J57" s="16">
        <v>65</v>
      </c>
      <c r="K57" s="16">
        <v>12</v>
      </c>
      <c r="L57" s="16">
        <v>26</v>
      </c>
      <c r="M57" s="81">
        <v>16.965</v>
      </c>
      <c r="N57" s="96">
        <v>26</v>
      </c>
      <c r="O57" s="64">
        <v>2530</v>
      </c>
      <c r="P57" s="65">
        <f>Table224578910112[[#This Row],[PEMBULATAN]]*O57</f>
        <v>65780</v>
      </c>
    </row>
    <row r="58" spans="1:16" ht="26.25" customHeight="1" x14ac:dyDescent="0.2">
      <c r="A58" s="14"/>
      <c r="B58" s="75"/>
      <c r="C58" s="73" t="s">
        <v>112</v>
      </c>
      <c r="D58" s="78" t="s">
        <v>127</v>
      </c>
      <c r="E58" s="13">
        <v>44546</v>
      </c>
      <c r="F58" s="76" t="s">
        <v>128</v>
      </c>
      <c r="G58" s="13">
        <v>44549</v>
      </c>
      <c r="H58" s="77" t="s">
        <v>129</v>
      </c>
      <c r="I58" s="16">
        <v>86</v>
      </c>
      <c r="J58" s="16">
        <v>43</v>
      </c>
      <c r="K58" s="16">
        <v>34</v>
      </c>
      <c r="L58" s="16">
        <v>9</v>
      </c>
      <c r="M58" s="81">
        <v>31.433</v>
      </c>
      <c r="N58" s="96">
        <v>32</v>
      </c>
      <c r="O58" s="64">
        <v>2530</v>
      </c>
      <c r="P58" s="65">
        <f>Table224578910112[[#This Row],[PEMBULATAN]]*O58</f>
        <v>80960</v>
      </c>
    </row>
    <row r="59" spans="1:16" ht="26.25" customHeight="1" x14ac:dyDescent="0.2">
      <c r="A59" s="14"/>
      <c r="B59" s="75"/>
      <c r="C59" s="73" t="s">
        <v>113</v>
      </c>
      <c r="D59" s="78" t="s">
        <v>127</v>
      </c>
      <c r="E59" s="13">
        <v>44546</v>
      </c>
      <c r="F59" s="76" t="s">
        <v>128</v>
      </c>
      <c r="G59" s="13">
        <v>44549</v>
      </c>
      <c r="H59" s="77" t="s">
        <v>129</v>
      </c>
      <c r="I59" s="16">
        <v>70</v>
      </c>
      <c r="J59" s="16">
        <v>45</v>
      </c>
      <c r="K59" s="16">
        <v>34</v>
      </c>
      <c r="L59" s="16">
        <v>11</v>
      </c>
      <c r="M59" s="81">
        <v>26.774999999999999</v>
      </c>
      <c r="N59" s="96">
        <v>26.774999999999999</v>
      </c>
      <c r="O59" s="64">
        <v>2530</v>
      </c>
      <c r="P59" s="65">
        <f>Table224578910112[[#This Row],[PEMBULATAN]]*O59</f>
        <v>67740.75</v>
      </c>
    </row>
    <row r="60" spans="1:16" ht="26.25" customHeight="1" x14ac:dyDescent="0.2">
      <c r="A60" s="14"/>
      <c r="B60" s="75"/>
      <c r="C60" s="73" t="s">
        <v>114</v>
      </c>
      <c r="D60" s="78" t="s">
        <v>127</v>
      </c>
      <c r="E60" s="13">
        <v>44546</v>
      </c>
      <c r="F60" s="76" t="s">
        <v>128</v>
      </c>
      <c r="G60" s="13">
        <v>44549</v>
      </c>
      <c r="H60" s="77" t="s">
        <v>129</v>
      </c>
      <c r="I60" s="16">
        <v>35</v>
      </c>
      <c r="J60" s="16">
        <v>30</v>
      </c>
      <c r="K60" s="16">
        <v>21</v>
      </c>
      <c r="L60" s="16">
        <v>3</v>
      </c>
      <c r="M60" s="81">
        <v>5.5125000000000002</v>
      </c>
      <c r="N60" s="96">
        <v>5.5125000000000002</v>
      </c>
      <c r="O60" s="64">
        <v>2530</v>
      </c>
      <c r="P60" s="65">
        <f>Table224578910112[[#This Row],[PEMBULATAN]]*O60</f>
        <v>13946.625</v>
      </c>
    </row>
    <row r="61" spans="1:16" ht="26.25" customHeight="1" x14ac:dyDescent="0.2">
      <c r="A61" s="14"/>
      <c r="B61" s="75"/>
      <c r="C61" s="73" t="s">
        <v>115</v>
      </c>
      <c r="D61" s="78" t="s">
        <v>127</v>
      </c>
      <c r="E61" s="13">
        <v>44546</v>
      </c>
      <c r="F61" s="76" t="s">
        <v>128</v>
      </c>
      <c r="G61" s="13">
        <v>44549</v>
      </c>
      <c r="H61" s="77" t="s">
        <v>129</v>
      </c>
      <c r="I61" s="16">
        <v>55</v>
      </c>
      <c r="J61" s="16">
        <v>61</v>
      </c>
      <c r="K61" s="16">
        <v>24</v>
      </c>
      <c r="L61" s="16">
        <v>13</v>
      </c>
      <c r="M61" s="81">
        <v>20.13</v>
      </c>
      <c r="N61" s="96">
        <v>20.13</v>
      </c>
      <c r="O61" s="64">
        <v>2530</v>
      </c>
      <c r="P61" s="65">
        <f>Table224578910112[[#This Row],[PEMBULATAN]]*O61</f>
        <v>50928.899999999994</v>
      </c>
    </row>
    <row r="62" spans="1:16" ht="26.25" customHeight="1" x14ac:dyDescent="0.2">
      <c r="A62" s="14"/>
      <c r="B62" s="75"/>
      <c r="C62" s="73" t="s">
        <v>116</v>
      </c>
      <c r="D62" s="78" t="s">
        <v>127</v>
      </c>
      <c r="E62" s="13">
        <v>44546</v>
      </c>
      <c r="F62" s="76" t="s">
        <v>128</v>
      </c>
      <c r="G62" s="13">
        <v>44549</v>
      </c>
      <c r="H62" s="77" t="s">
        <v>129</v>
      </c>
      <c r="I62" s="16">
        <v>105</v>
      </c>
      <c r="J62" s="16">
        <v>55</v>
      </c>
      <c r="K62" s="16">
        <v>23</v>
      </c>
      <c r="L62" s="16">
        <v>18</v>
      </c>
      <c r="M62" s="81">
        <v>33.206249999999997</v>
      </c>
      <c r="N62" s="96">
        <v>33.206249999999997</v>
      </c>
      <c r="O62" s="64">
        <v>2530</v>
      </c>
      <c r="P62" s="65">
        <f>Table224578910112[[#This Row],[PEMBULATAN]]*O62</f>
        <v>84011.8125</v>
      </c>
    </row>
    <row r="63" spans="1:16" ht="26.25" customHeight="1" x14ac:dyDescent="0.2">
      <c r="A63" s="14"/>
      <c r="B63" s="75"/>
      <c r="C63" s="73" t="s">
        <v>117</v>
      </c>
      <c r="D63" s="78" t="s">
        <v>127</v>
      </c>
      <c r="E63" s="13">
        <v>44546</v>
      </c>
      <c r="F63" s="76" t="s">
        <v>128</v>
      </c>
      <c r="G63" s="13">
        <v>44549</v>
      </c>
      <c r="H63" s="77" t="s">
        <v>129</v>
      </c>
      <c r="I63" s="16">
        <v>85</v>
      </c>
      <c r="J63" s="16">
        <v>56</v>
      </c>
      <c r="K63" s="16">
        <v>16</v>
      </c>
      <c r="L63" s="16">
        <v>6</v>
      </c>
      <c r="M63" s="81">
        <v>19.04</v>
      </c>
      <c r="N63" s="96">
        <v>19.04</v>
      </c>
      <c r="O63" s="64">
        <v>2530</v>
      </c>
      <c r="P63" s="65">
        <f>Table224578910112[[#This Row],[PEMBULATAN]]*O63</f>
        <v>48171.199999999997</v>
      </c>
    </row>
    <row r="64" spans="1:16" ht="26.25" customHeight="1" x14ac:dyDescent="0.2">
      <c r="A64" s="14"/>
      <c r="B64" s="75"/>
      <c r="C64" s="73" t="s">
        <v>118</v>
      </c>
      <c r="D64" s="78" t="s">
        <v>127</v>
      </c>
      <c r="E64" s="13">
        <v>44546</v>
      </c>
      <c r="F64" s="76" t="s">
        <v>128</v>
      </c>
      <c r="G64" s="13">
        <v>44549</v>
      </c>
      <c r="H64" s="77" t="s">
        <v>129</v>
      </c>
      <c r="I64" s="16">
        <v>50</v>
      </c>
      <c r="J64" s="16">
        <v>57</v>
      </c>
      <c r="K64" s="16">
        <v>125</v>
      </c>
      <c r="L64" s="16">
        <v>15</v>
      </c>
      <c r="M64" s="81">
        <v>89.0625</v>
      </c>
      <c r="N64" s="96">
        <v>89.0625</v>
      </c>
      <c r="O64" s="64">
        <v>2530</v>
      </c>
      <c r="P64" s="65">
        <f>Table224578910112[[#This Row],[PEMBULATAN]]*O64</f>
        <v>225328.125</v>
      </c>
    </row>
    <row r="65" spans="1:16" ht="26.25" customHeight="1" x14ac:dyDescent="0.2">
      <c r="A65" s="14"/>
      <c r="B65" s="75"/>
      <c r="C65" s="73" t="s">
        <v>119</v>
      </c>
      <c r="D65" s="78" t="s">
        <v>127</v>
      </c>
      <c r="E65" s="13">
        <v>44546</v>
      </c>
      <c r="F65" s="76" t="s">
        <v>128</v>
      </c>
      <c r="G65" s="13">
        <v>44549</v>
      </c>
      <c r="H65" s="77" t="s">
        <v>129</v>
      </c>
      <c r="I65" s="16">
        <v>50</v>
      </c>
      <c r="J65" s="16">
        <v>57</v>
      </c>
      <c r="K65" s="16">
        <v>125</v>
      </c>
      <c r="L65" s="16">
        <v>15</v>
      </c>
      <c r="M65" s="81">
        <v>89.0625</v>
      </c>
      <c r="N65" s="96">
        <v>89.0625</v>
      </c>
      <c r="O65" s="64">
        <v>2530</v>
      </c>
      <c r="P65" s="65">
        <f>Table224578910112[[#This Row],[PEMBULATAN]]*O65</f>
        <v>225328.125</v>
      </c>
    </row>
    <row r="66" spans="1:16" ht="26.25" customHeight="1" x14ac:dyDescent="0.2">
      <c r="A66" s="14"/>
      <c r="B66" s="75"/>
      <c r="C66" s="73" t="s">
        <v>120</v>
      </c>
      <c r="D66" s="78" t="s">
        <v>127</v>
      </c>
      <c r="E66" s="13">
        <v>44546</v>
      </c>
      <c r="F66" s="76" t="s">
        <v>128</v>
      </c>
      <c r="G66" s="13">
        <v>44549</v>
      </c>
      <c r="H66" s="77" t="s">
        <v>129</v>
      </c>
      <c r="I66" s="16">
        <v>90</v>
      </c>
      <c r="J66" s="16">
        <v>60</v>
      </c>
      <c r="K66" s="16">
        <v>25</v>
      </c>
      <c r="L66" s="16">
        <v>10</v>
      </c>
      <c r="M66" s="81">
        <v>33.75</v>
      </c>
      <c r="N66" s="96">
        <v>33.75</v>
      </c>
      <c r="O66" s="64">
        <v>2530</v>
      </c>
      <c r="P66" s="65">
        <f>Table224578910112[[#This Row],[PEMBULATAN]]*O66</f>
        <v>85387.5</v>
      </c>
    </row>
    <row r="67" spans="1:16" ht="26.25" customHeight="1" x14ac:dyDescent="0.2">
      <c r="A67" s="14"/>
      <c r="B67" s="98"/>
      <c r="C67" s="73" t="s">
        <v>121</v>
      </c>
      <c r="D67" s="78" t="s">
        <v>127</v>
      </c>
      <c r="E67" s="13">
        <v>44546</v>
      </c>
      <c r="F67" s="76" t="s">
        <v>128</v>
      </c>
      <c r="G67" s="13">
        <v>44549</v>
      </c>
      <c r="H67" s="77" t="s">
        <v>129</v>
      </c>
      <c r="I67" s="16">
        <v>55</v>
      </c>
      <c r="J67" s="16">
        <v>35</v>
      </c>
      <c r="K67" s="16">
        <v>15</v>
      </c>
      <c r="L67" s="16">
        <v>3</v>
      </c>
      <c r="M67" s="81">
        <v>7.21875</v>
      </c>
      <c r="N67" s="96">
        <v>7.21875</v>
      </c>
      <c r="O67" s="64">
        <v>2530</v>
      </c>
      <c r="P67" s="65">
        <f>Table224578910112[[#This Row],[PEMBULATAN]]*O67</f>
        <v>18263.4375</v>
      </c>
    </row>
    <row r="68" spans="1:16" ht="26.25" customHeight="1" x14ac:dyDescent="0.2">
      <c r="A68" s="14"/>
      <c r="B68" s="99" t="s">
        <v>122</v>
      </c>
      <c r="C68" s="73" t="s">
        <v>123</v>
      </c>
      <c r="D68" s="78" t="s">
        <v>127</v>
      </c>
      <c r="E68" s="13">
        <v>44546</v>
      </c>
      <c r="F68" s="76" t="s">
        <v>128</v>
      </c>
      <c r="G68" s="13">
        <v>44549</v>
      </c>
      <c r="H68" s="77" t="s">
        <v>129</v>
      </c>
      <c r="I68" s="16">
        <v>58</v>
      </c>
      <c r="J68" s="16">
        <v>61</v>
      </c>
      <c r="K68" s="16">
        <v>118</v>
      </c>
      <c r="L68" s="16">
        <v>25</v>
      </c>
      <c r="M68" s="81">
        <v>104.371</v>
      </c>
      <c r="N68" s="96">
        <v>105</v>
      </c>
      <c r="O68" s="64">
        <v>2530</v>
      </c>
      <c r="P68" s="65">
        <f>Table224578910112[[#This Row],[PEMBULATAN]]*O68</f>
        <v>265650</v>
      </c>
    </row>
    <row r="69" spans="1:16" ht="26.25" customHeight="1" x14ac:dyDescent="0.2">
      <c r="A69" s="14"/>
      <c r="B69" s="75" t="s">
        <v>124</v>
      </c>
      <c r="C69" s="73" t="s">
        <v>125</v>
      </c>
      <c r="D69" s="78" t="s">
        <v>127</v>
      </c>
      <c r="E69" s="13">
        <v>44546</v>
      </c>
      <c r="F69" s="76" t="s">
        <v>128</v>
      </c>
      <c r="G69" s="13">
        <v>44549</v>
      </c>
      <c r="H69" s="77" t="s">
        <v>129</v>
      </c>
      <c r="I69" s="16">
        <v>48</v>
      </c>
      <c r="J69" s="16">
        <v>40</v>
      </c>
      <c r="K69" s="16">
        <v>10</v>
      </c>
      <c r="L69" s="16">
        <v>5</v>
      </c>
      <c r="M69" s="81">
        <v>4.8</v>
      </c>
      <c r="N69" s="96">
        <v>5</v>
      </c>
      <c r="O69" s="64">
        <v>2530</v>
      </c>
      <c r="P69" s="65">
        <f>Table224578910112[[#This Row],[PEMBULATAN]]*O69</f>
        <v>12650</v>
      </c>
    </row>
    <row r="70" spans="1:16" ht="26.25" customHeight="1" x14ac:dyDescent="0.2">
      <c r="A70" s="14"/>
      <c r="B70" s="75"/>
      <c r="C70" s="73" t="s">
        <v>126</v>
      </c>
      <c r="D70" s="78" t="s">
        <v>127</v>
      </c>
      <c r="E70" s="13">
        <v>44546</v>
      </c>
      <c r="F70" s="76" t="s">
        <v>128</v>
      </c>
      <c r="G70" s="13">
        <v>44549</v>
      </c>
      <c r="H70" s="77" t="s">
        <v>129</v>
      </c>
      <c r="I70" s="16">
        <v>82</v>
      </c>
      <c r="J70" s="16">
        <v>53</v>
      </c>
      <c r="K70" s="16">
        <v>32</v>
      </c>
      <c r="L70" s="16">
        <v>8</v>
      </c>
      <c r="M70" s="81">
        <v>34.768000000000001</v>
      </c>
      <c r="N70" s="96">
        <v>34.768000000000001</v>
      </c>
      <c r="O70" s="64">
        <v>2530</v>
      </c>
      <c r="P70" s="65">
        <f>Table224578910112[[#This Row],[PEMBULATAN]]*O70</f>
        <v>87963.040000000008</v>
      </c>
    </row>
    <row r="71" spans="1:16" ht="22.5" customHeight="1" x14ac:dyDescent="0.2">
      <c r="A71" s="123" t="s">
        <v>30</v>
      </c>
      <c r="B71" s="124"/>
      <c r="C71" s="124"/>
      <c r="D71" s="124"/>
      <c r="E71" s="124"/>
      <c r="F71" s="124"/>
      <c r="G71" s="124"/>
      <c r="H71" s="124"/>
      <c r="I71" s="124"/>
      <c r="J71" s="124"/>
      <c r="K71" s="124"/>
      <c r="L71" s="125"/>
      <c r="M71" s="79">
        <f>SUBTOTAL(109,Table224578910112[KG VOLUME])</f>
        <v>1515.6910000000003</v>
      </c>
      <c r="N71" s="68">
        <f>SUM(N3:N70)</f>
        <v>1563.3787500000001</v>
      </c>
      <c r="O71" s="126">
        <f>SUM(P3:P70)</f>
        <v>3955348.2375000007</v>
      </c>
      <c r="P71" s="127"/>
    </row>
    <row r="72" spans="1:16" ht="18" customHeight="1" x14ac:dyDescent="0.2">
      <c r="A72" s="86"/>
      <c r="B72" s="56" t="s">
        <v>42</v>
      </c>
      <c r="C72" s="55"/>
      <c r="D72" s="57" t="s">
        <v>43</v>
      </c>
      <c r="E72" s="86"/>
      <c r="F72" s="86"/>
      <c r="G72" s="86"/>
      <c r="H72" s="86"/>
      <c r="I72" s="86"/>
      <c r="J72" s="86"/>
      <c r="K72" s="86"/>
      <c r="L72" s="86"/>
      <c r="M72" s="87"/>
      <c r="N72" s="88" t="s">
        <v>51</v>
      </c>
      <c r="O72" s="89"/>
      <c r="P72" s="89">
        <f>O71*10%</f>
        <v>395534.8237500001</v>
      </c>
    </row>
    <row r="73" spans="1:16" ht="18" customHeight="1" thickBot="1" x14ac:dyDescent="0.25">
      <c r="A73" s="86"/>
      <c r="B73" s="56"/>
      <c r="C73" s="55"/>
      <c r="D73" s="57"/>
      <c r="E73" s="86"/>
      <c r="F73" s="86"/>
      <c r="G73" s="86"/>
      <c r="H73" s="86"/>
      <c r="I73" s="86"/>
      <c r="J73" s="86"/>
      <c r="K73" s="86"/>
      <c r="L73" s="86"/>
      <c r="M73" s="87"/>
      <c r="N73" s="90" t="s">
        <v>52</v>
      </c>
      <c r="O73" s="91"/>
      <c r="P73" s="91">
        <f>O71-P72</f>
        <v>3559813.4137500008</v>
      </c>
    </row>
    <row r="74" spans="1:16" ht="18" customHeight="1" x14ac:dyDescent="0.2">
      <c r="A74" s="11"/>
      <c r="H74" s="63"/>
      <c r="N74" s="62" t="s">
        <v>31</v>
      </c>
      <c r="P74" s="69">
        <f>P73*1%</f>
        <v>35598.134137500012</v>
      </c>
    </row>
    <row r="75" spans="1:16" ht="18" customHeight="1" thickBot="1" x14ac:dyDescent="0.25">
      <c r="A75" s="11"/>
      <c r="H75" s="63"/>
      <c r="N75" s="62" t="s">
        <v>53</v>
      </c>
      <c r="P75" s="71">
        <f>P73*2%</f>
        <v>71196.268275000024</v>
      </c>
    </row>
    <row r="76" spans="1:16" ht="18" customHeight="1" x14ac:dyDescent="0.2">
      <c r="A76" s="11"/>
      <c r="H76" s="63"/>
      <c r="N76" s="66" t="s">
        <v>32</v>
      </c>
      <c r="O76" s="67"/>
      <c r="P76" s="70">
        <f>P73+P74-P75</f>
        <v>3524215.2796125007</v>
      </c>
    </row>
    <row r="78" spans="1:16" x14ac:dyDescent="0.2">
      <c r="A78" s="11"/>
      <c r="H78" s="63"/>
      <c r="P78" s="71"/>
    </row>
    <row r="79" spans="1:16" x14ac:dyDescent="0.2">
      <c r="A79" s="11"/>
      <c r="H79" s="63"/>
      <c r="O79" s="58"/>
      <c r="P79" s="71"/>
    </row>
    <row r="80" spans="1:16" s="3" customFormat="1" x14ac:dyDescent="0.25">
      <c r="A80" s="11"/>
      <c r="B80" s="2"/>
      <c r="C80" s="2"/>
      <c r="E80" s="12"/>
      <c r="H80" s="63"/>
      <c r="N80" s="15"/>
      <c r="O80" s="15"/>
      <c r="P80" s="15"/>
    </row>
    <row r="81" spans="1:16" s="3" customFormat="1" x14ac:dyDescent="0.25">
      <c r="A81" s="11"/>
      <c r="B81" s="2"/>
      <c r="C81" s="2"/>
      <c r="E81" s="12"/>
      <c r="H81" s="63"/>
      <c r="N81" s="15"/>
      <c r="O81" s="15"/>
      <c r="P81" s="15"/>
    </row>
    <row r="82" spans="1:16" s="3" customFormat="1" x14ac:dyDescent="0.25">
      <c r="A82" s="11"/>
      <c r="B82" s="2"/>
      <c r="C82" s="2"/>
      <c r="E82" s="12"/>
      <c r="H82" s="63"/>
      <c r="N82" s="15"/>
      <c r="O82" s="15"/>
      <c r="P82" s="15"/>
    </row>
    <row r="83" spans="1:16" s="3" customFormat="1" x14ac:dyDescent="0.25">
      <c r="A83" s="11"/>
      <c r="B83" s="2"/>
      <c r="C83" s="2"/>
      <c r="E83" s="12"/>
      <c r="H83" s="63"/>
      <c r="N83" s="15"/>
      <c r="O83" s="15"/>
      <c r="P83" s="15"/>
    </row>
    <row r="84" spans="1:16" s="3" customFormat="1" x14ac:dyDescent="0.25">
      <c r="A84" s="11"/>
      <c r="B84" s="2"/>
      <c r="C84" s="2"/>
      <c r="E84" s="12"/>
      <c r="H84" s="63"/>
      <c r="N84" s="15"/>
      <c r="O84" s="15"/>
      <c r="P84" s="15"/>
    </row>
    <row r="85" spans="1:16" s="3" customFormat="1" x14ac:dyDescent="0.25">
      <c r="A85" s="11"/>
      <c r="B85" s="2"/>
      <c r="C85" s="2"/>
      <c r="E85" s="12"/>
      <c r="H85" s="63"/>
      <c r="N85" s="15"/>
      <c r="O85" s="15"/>
      <c r="P85" s="15"/>
    </row>
    <row r="86" spans="1:16" s="3" customFormat="1" x14ac:dyDescent="0.25">
      <c r="A86" s="11"/>
      <c r="B86" s="2"/>
      <c r="C86" s="2"/>
      <c r="E86" s="12"/>
      <c r="H86" s="63"/>
      <c r="N86" s="15"/>
      <c r="O86" s="15"/>
      <c r="P86" s="15"/>
    </row>
    <row r="87" spans="1:16" s="3" customFormat="1" x14ac:dyDescent="0.25">
      <c r="A87" s="11"/>
      <c r="B87" s="2"/>
      <c r="C87" s="2"/>
      <c r="E87" s="12"/>
      <c r="H87" s="63"/>
      <c r="N87" s="15"/>
      <c r="O87" s="15"/>
      <c r="P87" s="15"/>
    </row>
    <row r="88" spans="1:16" s="3" customFormat="1" x14ac:dyDescent="0.25">
      <c r="A88" s="11"/>
      <c r="B88" s="2"/>
      <c r="C88" s="2"/>
      <c r="E88" s="12"/>
      <c r="H88" s="63"/>
      <c r="N88" s="15"/>
      <c r="O88" s="15"/>
      <c r="P88" s="15"/>
    </row>
    <row r="89" spans="1:16" s="3" customFormat="1" x14ac:dyDescent="0.25">
      <c r="A89" s="11"/>
      <c r="B89" s="2"/>
      <c r="C89" s="2"/>
      <c r="E89" s="12"/>
      <c r="H89" s="63"/>
      <c r="N89" s="15"/>
      <c r="O89" s="15"/>
      <c r="P89" s="15"/>
    </row>
    <row r="90" spans="1:16" s="3" customFormat="1" x14ac:dyDescent="0.25">
      <c r="A90" s="11"/>
      <c r="B90" s="2"/>
      <c r="C90" s="2"/>
      <c r="E90" s="12"/>
      <c r="H90" s="63"/>
      <c r="N90" s="15"/>
      <c r="O90" s="15"/>
      <c r="P90" s="15"/>
    </row>
    <row r="91" spans="1:16" s="3" customFormat="1" x14ac:dyDescent="0.25">
      <c r="A91" s="11"/>
      <c r="B91" s="2"/>
      <c r="C91" s="2"/>
      <c r="E91" s="12"/>
      <c r="H91" s="63"/>
      <c r="N91" s="15"/>
      <c r="O91" s="15"/>
      <c r="P91" s="15"/>
    </row>
  </sheetData>
  <mergeCells count="2">
    <mergeCell ref="A71:L71"/>
    <mergeCell ref="O71:P71"/>
  </mergeCells>
  <conditionalFormatting sqref="B3:B70">
    <cfRule type="duplicateValues" dxfId="933" priority="28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rgb="FF92D050"/>
  </sheetPr>
  <dimension ref="A1:P421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N400" sqref="N3:N400"/>
    </sheetView>
  </sheetViews>
  <sheetFormatPr defaultRowHeight="15" x14ac:dyDescent="0.2"/>
  <cols>
    <col min="1" max="1" width="8" style="4" customWidth="1"/>
    <col min="2" max="2" width="19.5703125" style="2" customWidth="1"/>
    <col min="3" max="3" width="14.5703125" style="2" customWidth="1"/>
    <col min="4" max="4" width="11.7109375" style="3" customWidth="1"/>
    <col min="5" max="5" width="8" style="12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5" customWidth="1"/>
    <col min="15" max="15" width="8.140625" style="15" customWidth="1"/>
    <col min="16" max="16" width="12.28515625" style="15" customWidth="1"/>
    <col min="17" max="16384" width="9.140625" style="4"/>
  </cols>
  <sheetData>
    <row r="1" spans="1:16" x14ac:dyDescent="0.2">
      <c r="H1" s="5"/>
    </row>
    <row r="2" spans="1:16" ht="25.5" x14ac:dyDescent="0.2">
      <c r="A2" s="59" t="s">
        <v>44</v>
      </c>
      <c r="B2" s="7" t="s">
        <v>7</v>
      </c>
      <c r="C2" s="7" t="s">
        <v>0</v>
      </c>
      <c r="D2" s="7" t="s">
        <v>1</v>
      </c>
      <c r="E2" s="60" t="s">
        <v>4</v>
      </c>
      <c r="F2" s="7" t="s">
        <v>3</v>
      </c>
      <c r="G2" s="7" t="s">
        <v>5</v>
      </c>
      <c r="H2" s="60" t="s">
        <v>2</v>
      </c>
      <c r="I2" s="7" t="s">
        <v>39</v>
      </c>
      <c r="J2" s="7" t="s">
        <v>40</v>
      </c>
      <c r="K2" s="7" t="s">
        <v>41</v>
      </c>
      <c r="L2" s="61" t="s">
        <v>45</v>
      </c>
      <c r="M2" s="61" t="s">
        <v>46</v>
      </c>
      <c r="N2" s="61" t="s">
        <v>6</v>
      </c>
      <c r="O2" s="61" t="s">
        <v>47</v>
      </c>
      <c r="P2" s="61" t="s">
        <v>48</v>
      </c>
    </row>
    <row r="3" spans="1:16" ht="21.75" customHeight="1" x14ac:dyDescent="0.2">
      <c r="A3" s="83">
        <v>402664</v>
      </c>
      <c r="B3" s="74" t="s">
        <v>130</v>
      </c>
      <c r="C3" s="9" t="s">
        <v>131</v>
      </c>
      <c r="D3" s="76" t="s">
        <v>127</v>
      </c>
      <c r="E3" s="13">
        <v>44546</v>
      </c>
      <c r="F3" s="76" t="s">
        <v>128</v>
      </c>
      <c r="G3" s="13">
        <v>44552</v>
      </c>
      <c r="H3" s="10" t="s">
        <v>533</v>
      </c>
      <c r="I3" s="1">
        <v>112</v>
      </c>
      <c r="J3" s="1">
        <v>10</v>
      </c>
      <c r="K3" s="1">
        <v>10</v>
      </c>
      <c r="L3" s="1">
        <v>1</v>
      </c>
      <c r="M3" s="80">
        <v>2.8</v>
      </c>
      <c r="N3" s="96">
        <v>2.8</v>
      </c>
      <c r="O3" s="64">
        <v>2530</v>
      </c>
      <c r="P3" s="65">
        <f>Table2245789101123[[#This Row],[PEMBULATAN]]*O3</f>
        <v>7084</v>
      </c>
    </row>
    <row r="4" spans="1:16" ht="21.75" customHeight="1" x14ac:dyDescent="0.2">
      <c r="A4" s="14"/>
      <c r="B4" s="75"/>
      <c r="C4" s="73" t="s">
        <v>132</v>
      </c>
      <c r="D4" s="78" t="s">
        <v>127</v>
      </c>
      <c r="E4" s="13">
        <v>44546</v>
      </c>
      <c r="F4" s="76" t="s">
        <v>128</v>
      </c>
      <c r="G4" s="13">
        <v>44552</v>
      </c>
      <c r="H4" s="77" t="s">
        <v>533</v>
      </c>
      <c r="I4" s="16">
        <v>85</v>
      </c>
      <c r="J4" s="16">
        <v>45</v>
      </c>
      <c r="K4" s="16">
        <v>10</v>
      </c>
      <c r="L4" s="16">
        <v>1</v>
      </c>
      <c r="M4" s="81">
        <v>9.5625</v>
      </c>
      <c r="N4" s="96">
        <v>9.5625</v>
      </c>
      <c r="O4" s="64">
        <v>2530</v>
      </c>
      <c r="P4" s="65">
        <f>Table2245789101123[[#This Row],[PEMBULATAN]]*O4</f>
        <v>24193.125</v>
      </c>
    </row>
    <row r="5" spans="1:16" ht="21.75" customHeight="1" x14ac:dyDescent="0.2">
      <c r="A5" s="14"/>
      <c r="B5" s="75"/>
      <c r="C5" s="73" t="s">
        <v>133</v>
      </c>
      <c r="D5" s="78" t="s">
        <v>127</v>
      </c>
      <c r="E5" s="13">
        <v>44546</v>
      </c>
      <c r="F5" s="76" t="s">
        <v>128</v>
      </c>
      <c r="G5" s="13">
        <v>44552</v>
      </c>
      <c r="H5" s="77" t="s">
        <v>533</v>
      </c>
      <c r="I5" s="16">
        <v>76</v>
      </c>
      <c r="J5" s="16">
        <v>58</v>
      </c>
      <c r="K5" s="16">
        <v>22</v>
      </c>
      <c r="L5" s="16">
        <v>15</v>
      </c>
      <c r="M5" s="81">
        <v>24.244</v>
      </c>
      <c r="N5" s="96">
        <v>24.244</v>
      </c>
      <c r="O5" s="64">
        <v>2530</v>
      </c>
      <c r="P5" s="65">
        <f>Table2245789101123[[#This Row],[PEMBULATAN]]*O5</f>
        <v>61337.32</v>
      </c>
    </row>
    <row r="6" spans="1:16" ht="21.75" customHeight="1" x14ac:dyDescent="0.2">
      <c r="A6" s="14"/>
      <c r="B6" s="75"/>
      <c r="C6" s="73" t="s">
        <v>134</v>
      </c>
      <c r="D6" s="78" t="s">
        <v>127</v>
      </c>
      <c r="E6" s="13">
        <v>44546</v>
      </c>
      <c r="F6" s="76" t="s">
        <v>128</v>
      </c>
      <c r="G6" s="13">
        <v>44552</v>
      </c>
      <c r="H6" s="77" t="s">
        <v>533</v>
      </c>
      <c r="I6" s="16">
        <v>80</v>
      </c>
      <c r="J6" s="16">
        <v>51</v>
      </c>
      <c r="K6" s="16">
        <v>22</v>
      </c>
      <c r="L6" s="16">
        <v>12</v>
      </c>
      <c r="M6" s="81">
        <v>22.44</v>
      </c>
      <c r="N6" s="96">
        <v>23</v>
      </c>
      <c r="O6" s="64">
        <v>2530</v>
      </c>
      <c r="P6" s="65">
        <f>Table2245789101123[[#This Row],[PEMBULATAN]]*O6</f>
        <v>58190</v>
      </c>
    </row>
    <row r="7" spans="1:16" ht="21.75" customHeight="1" x14ac:dyDescent="0.2">
      <c r="A7" s="14"/>
      <c r="B7" s="75"/>
      <c r="C7" s="73" t="s">
        <v>135</v>
      </c>
      <c r="D7" s="78" t="s">
        <v>127</v>
      </c>
      <c r="E7" s="13">
        <v>44546</v>
      </c>
      <c r="F7" s="76" t="s">
        <v>128</v>
      </c>
      <c r="G7" s="13">
        <v>44552</v>
      </c>
      <c r="H7" s="77" t="s">
        <v>533</v>
      </c>
      <c r="I7" s="16">
        <v>92</v>
      </c>
      <c r="J7" s="16">
        <v>61</v>
      </c>
      <c r="K7" s="16">
        <v>35</v>
      </c>
      <c r="L7" s="16">
        <v>17</v>
      </c>
      <c r="M7" s="81">
        <v>49.104999999999997</v>
      </c>
      <c r="N7" s="96">
        <v>49.104999999999997</v>
      </c>
      <c r="O7" s="64">
        <v>2530</v>
      </c>
      <c r="P7" s="65">
        <f>Table2245789101123[[#This Row],[PEMBULATAN]]*O7</f>
        <v>124235.65</v>
      </c>
    </row>
    <row r="8" spans="1:16" ht="21.75" customHeight="1" x14ac:dyDescent="0.2">
      <c r="A8" s="14"/>
      <c r="B8" s="98"/>
      <c r="C8" s="73" t="s">
        <v>136</v>
      </c>
      <c r="D8" s="78" t="s">
        <v>127</v>
      </c>
      <c r="E8" s="13">
        <v>44546</v>
      </c>
      <c r="F8" s="76" t="s">
        <v>128</v>
      </c>
      <c r="G8" s="13">
        <v>44552</v>
      </c>
      <c r="H8" s="77" t="s">
        <v>533</v>
      </c>
      <c r="I8" s="16">
        <v>62</v>
      </c>
      <c r="J8" s="16">
        <v>60</v>
      </c>
      <c r="K8" s="16">
        <v>17</v>
      </c>
      <c r="L8" s="16">
        <v>6</v>
      </c>
      <c r="M8" s="81">
        <v>15.81</v>
      </c>
      <c r="N8" s="96">
        <v>15.81</v>
      </c>
      <c r="O8" s="64">
        <v>2530</v>
      </c>
      <c r="P8" s="65">
        <f>Table2245789101123[[#This Row],[PEMBULATAN]]*O8</f>
        <v>39999.300000000003</v>
      </c>
    </row>
    <row r="9" spans="1:16" ht="21.75" customHeight="1" x14ac:dyDescent="0.2">
      <c r="A9" s="14"/>
      <c r="B9" s="75" t="s">
        <v>137</v>
      </c>
      <c r="C9" s="73" t="s">
        <v>138</v>
      </c>
      <c r="D9" s="78" t="s">
        <v>127</v>
      </c>
      <c r="E9" s="13">
        <v>44546</v>
      </c>
      <c r="F9" s="76" t="s">
        <v>128</v>
      </c>
      <c r="G9" s="13">
        <v>44552</v>
      </c>
      <c r="H9" s="77" t="s">
        <v>533</v>
      </c>
      <c r="I9" s="16">
        <v>102</v>
      </c>
      <c r="J9" s="16">
        <v>55</v>
      </c>
      <c r="K9" s="16">
        <v>28</v>
      </c>
      <c r="L9" s="16">
        <v>41</v>
      </c>
      <c r="M9" s="81">
        <v>39.270000000000003</v>
      </c>
      <c r="N9" s="96">
        <v>41</v>
      </c>
      <c r="O9" s="64">
        <v>2530</v>
      </c>
      <c r="P9" s="65">
        <f>Table2245789101123[[#This Row],[PEMBULATAN]]*O9</f>
        <v>103730</v>
      </c>
    </row>
    <row r="10" spans="1:16" ht="21.75" customHeight="1" x14ac:dyDescent="0.2">
      <c r="A10" s="14"/>
      <c r="B10" s="75"/>
      <c r="C10" s="73" t="s">
        <v>139</v>
      </c>
      <c r="D10" s="78" t="s">
        <v>127</v>
      </c>
      <c r="E10" s="13">
        <v>44546</v>
      </c>
      <c r="F10" s="76" t="s">
        <v>128</v>
      </c>
      <c r="G10" s="13">
        <v>44552</v>
      </c>
      <c r="H10" s="77" t="s">
        <v>533</v>
      </c>
      <c r="I10" s="16">
        <v>81</v>
      </c>
      <c r="J10" s="16">
        <v>60</v>
      </c>
      <c r="K10" s="16">
        <v>15</v>
      </c>
      <c r="L10" s="16">
        <v>18</v>
      </c>
      <c r="M10" s="81">
        <v>18.225000000000001</v>
      </c>
      <c r="N10" s="96">
        <v>18.225000000000001</v>
      </c>
      <c r="O10" s="64">
        <v>2530</v>
      </c>
      <c r="P10" s="65">
        <f>Table2245789101123[[#This Row],[PEMBULATAN]]*O10</f>
        <v>46109.25</v>
      </c>
    </row>
    <row r="11" spans="1:16" ht="21.75" customHeight="1" x14ac:dyDescent="0.2">
      <c r="A11" s="14"/>
      <c r="B11" s="75"/>
      <c r="C11" s="73" t="s">
        <v>140</v>
      </c>
      <c r="D11" s="78" t="s">
        <v>127</v>
      </c>
      <c r="E11" s="13">
        <v>44546</v>
      </c>
      <c r="F11" s="76" t="s">
        <v>128</v>
      </c>
      <c r="G11" s="13">
        <v>44552</v>
      </c>
      <c r="H11" s="77" t="s">
        <v>533</v>
      </c>
      <c r="I11" s="16">
        <v>74</v>
      </c>
      <c r="J11" s="16">
        <v>50</v>
      </c>
      <c r="K11" s="16">
        <v>31</v>
      </c>
      <c r="L11" s="16">
        <v>13</v>
      </c>
      <c r="M11" s="81">
        <v>28.675000000000001</v>
      </c>
      <c r="N11" s="96">
        <v>28.675000000000001</v>
      </c>
      <c r="O11" s="64">
        <v>2530</v>
      </c>
      <c r="P11" s="65">
        <f>Table2245789101123[[#This Row],[PEMBULATAN]]*O11</f>
        <v>72547.75</v>
      </c>
    </row>
    <row r="12" spans="1:16" ht="21.75" customHeight="1" x14ac:dyDescent="0.2">
      <c r="A12" s="14"/>
      <c r="B12" s="75"/>
      <c r="C12" s="73" t="s">
        <v>141</v>
      </c>
      <c r="D12" s="78" t="s">
        <v>127</v>
      </c>
      <c r="E12" s="13">
        <v>44546</v>
      </c>
      <c r="F12" s="76" t="s">
        <v>128</v>
      </c>
      <c r="G12" s="13">
        <v>44552</v>
      </c>
      <c r="H12" s="77" t="s">
        <v>533</v>
      </c>
      <c r="I12" s="16">
        <v>62</v>
      </c>
      <c r="J12" s="16">
        <v>51</v>
      </c>
      <c r="K12" s="16">
        <v>15</v>
      </c>
      <c r="L12" s="16">
        <v>6</v>
      </c>
      <c r="M12" s="81">
        <v>11.8575</v>
      </c>
      <c r="N12" s="96">
        <v>11.8575</v>
      </c>
      <c r="O12" s="64">
        <v>2530</v>
      </c>
      <c r="P12" s="65">
        <f>Table2245789101123[[#This Row],[PEMBULATAN]]*O12</f>
        <v>29999.474999999999</v>
      </c>
    </row>
    <row r="13" spans="1:16" ht="21.75" customHeight="1" x14ac:dyDescent="0.2">
      <c r="A13" s="14"/>
      <c r="B13" s="75"/>
      <c r="C13" s="73" t="s">
        <v>142</v>
      </c>
      <c r="D13" s="78" t="s">
        <v>127</v>
      </c>
      <c r="E13" s="13">
        <v>44546</v>
      </c>
      <c r="F13" s="76" t="s">
        <v>128</v>
      </c>
      <c r="G13" s="13">
        <v>44552</v>
      </c>
      <c r="H13" s="77" t="s">
        <v>533</v>
      </c>
      <c r="I13" s="16">
        <v>100</v>
      </c>
      <c r="J13" s="16">
        <v>57</v>
      </c>
      <c r="K13" s="16">
        <v>25</v>
      </c>
      <c r="L13" s="16">
        <v>19</v>
      </c>
      <c r="M13" s="81">
        <v>35.625</v>
      </c>
      <c r="N13" s="96">
        <v>35.625</v>
      </c>
      <c r="O13" s="64">
        <v>2530</v>
      </c>
      <c r="P13" s="65">
        <f>Table2245789101123[[#This Row],[PEMBULATAN]]*O13</f>
        <v>90131.25</v>
      </c>
    </row>
    <row r="14" spans="1:16" ht="21.75" customHeight="1" x14ac:dyDescent="0.2">
      <c r="A14" s="14"/>
      <c r="B14" s="75"/>
      <c r="C14" s="73" t="s">
        <v>143</v>
      </c>
      <c r="D14" s="78" t="s">
        <v>127</v>
      </c>
      <c r="E14" s="13">
        <v>44546</v>
      </c>
      <c r="F14" s="76" t="s">
        <v>128</v>
      </c>
      <c r="G14" s="13">
        <v>44552</v>
      </c>
      <c r="H14" s="77" t="s">
        <v>533</v>
      </c>
      <c r="I14" s="16">
        <v>66</v>
      </c>
      <c r="J14" s="16">
        <v>10</v>
      </c>
      <c r="K14" s="16">
        <v>10</v>
      </c>
      <c r="L14" s="16">
        <v>1</v>
      </c>
      <c r="M14" s="81">
        <v>1.65</v>
      </c>
      <c r="N14" s="96">
        <v>1.65</v>
      </c>
      <c r="O14" s="64">
        <v>2530</v>
      </c>
      <c r="P14" s="65">
        <f>Table2245789101123[[#This Row],[PEMBULATAN]]*O14</f>
        <v>4174.5</v>
      </c>
    </row>
    <row r="15" spans="1:16" ht="21.75" customHeight="1" x14ac:dyDescent="0.2">
      <c r="A15" s="14"/>
      <c r="B15" s="75"/>
      <c r="C15" s="73" t="s">
        <v>144</v>
      </c>
      <c r="D15" s="78" t="s">
        <v>127</v>
      </c>
      <c r="E15" s="13">
        <v>44546</v>
      </c>
      <c r="F15" s="76" t="s">
        <v>128</v>
      </c>
      <c r="G15" s="13">
        <v>44552</v>
      </c>
      <c r="H15" s="77" t="s">
        <v>533</v>
      </c>
      <c r="I15" s="16">
        <v>42</v>
      </c>
      <c r="J15" s="16">
        <v>31</v>
      </c>
      <c r="K15" s="16">
        <v>20</v>
      </c>
      <c r="L15" s="16">
        <v>6</v>
      </c>
      <c r="M15" s="81">
        <v>6.51</v>
      </c>
      <c r="N15" s="96">
        <v>6.51</v>
      </c>
      <c r="O15" s="64">
        <v>2530</v>
      </c>
      <c r="P15" s="65">
        <f>Table2245789101123[[#This Row],[PEMBULATAN]]*O15</f>
        <v>16470.3</v>
      </c>
    </row>
    <row r="16" spans="1:16" ht="21.75" customHeight="1" x14ac:dyDescent="0.2">
      <c r="A16" s="14"/>
      <c r="B16" s="75"/>
      <c r="C16" s="73" t="s">
        <v>145</v>
      </c>
      <c r="D16" s="78" t="s">
        <v>127</v>
      </c>
      <c r="E16" s="13">
        <v>44546</v>
      </c>
      <c r="F16" s="76" t="s">
        <v>128</v>
      </c>
      <c r="G16" s="13">
        <v>44552</v>
      </c>
      <c r="H16" s="77" t="s">
        <v>533</v>
      </c>
      <c r="I16" s="16">
        <v>71</v>
      </c>
      <c r="J16" s="16">
        <v>61</v>
      </c>
      <c r="K16" s="16">
        <v>21</v>
      </c>
      <c r="L16" s="16">
        <v>17</v>
      </c>
      <c r="M16" s="81">
        <v>22.737749999999998</v>
      </c>
      <c r="N16" s="96">
        <v>22.737749999999998</v>
      </c>
      <c r="O16" s="64">
        <v>2530</v>
      </c>
      <c r="P16" s="65">
        <f>Table2245789101123[[#This Row],[PEMBULATAN]]*O16</f>
        <v>57526.507499999992</v>
      </c>
    </row>
    <row r="17" spans="1:16" ht="21.75" customHeight="1" x14ac:dyDescent="0.2">
      <c r="A17" s="14"/>
      <c r="B17" s="75"/>
      <c r="C17" s="73" t="s">
        <v>146</v>
      </c>
      <c r="D17" s="78" t="s">
        <v>127</v>
      </c>
      <c r="E17" s="13">
        <v>44546</v>
      </c>
      <c r="F17" s="76" t="s">
        <v>128</v>
      </c>
      <c r="G17" s="13">
        <v>44552</v>
      </c>
      <c r="H17" s="77" t="s">
        <v>533</v>
      </c>
      <c r="I17" s="16">
        <v>70</v>
      </c>
      <c r="J17" s="16">
        <v>50</v>
      </c>
      <c r="K17" s="16">
        <v>14</v>
      </c>
      <c r="L17" s="16">
        <v>8</v>
      </c>
      <c r="M17" s="81">
        <v>12.25</v>
      </c>
      <c r="N17" s="96">
        <v>12.25</v>
      </c>
      <c r="O17" s="64">
        <v>2530</v>
      </c>
      <c r="P17" s="65">
        <f>Table2245789101123[[#This Row],[PEMBULATAN]]*O17</f>
        <v>30992.5</v>
      </c>
    </row>
    <row r="18" spans="1:16" ht="21.75" customHeight="1" x14ac:dyDescent="0.2">
      <c r="A18" s="14"/>
      <c r="B18" s="75"/>
      <c r="C18" s="73" t="s">
        <v>147</v>
      </c>
      <c r="D18" s="78" t="s">
        <v>127</v>
      </c>
      <c r="E18" s="13">
        <v>44546</v>
      </c>
      <c r="F18" s="76" t="s">
        <v>128</v>
      </c>
      <c r="G18" s="13">
        <v>44552</v>
      </c>
      <c r="H18" s="77" t="s">
        <v>533</v>
      </c>
      <c r="I18" s="16">
        <v>83</v>
      </c>
      <c r="J18" s="16">
        <v>55</v>
      </c>
      <c r="K18" s="16">
        <v>30</v>
      </c>
      <c r="L18" s="16">
        <v>31</v>
      </c>
      <c r="M18" s="81">
        <v>34.237499999999997</v>
      </c>
      <c r="N18" s="96">
        <v>34.237499999999997</v>
      </c>
      <c r="O18" s="64">
        <v>2530</v>
      </c>
      <c r="P18" s="65">
        <f>Table2245789101123[[#This Row],[PEMBULATAN]]*O18</f>
        <v>86620.875</v>
      </c>
    </row>
    <row r="19" spans="1:16" ht="21.75" customHeight="1" x14ac:dyDescent="0.2">
      <c r="A19" s="14"/>
      <c r="B19" s="75"/>
      <c r="C19" s="73" t="s">
        <v>148</v>
      </c>
      <c r="D19" s="78" t="s">
        <v>127</v>
      </c>
      <c r="E19" s="13">
        <v>44546</v>
      </c>
      <c r="F19" s="76" t="s">
        <v>128</v>
      </c>
      <c r="G19" s="13">
        <v>44552</v>
      </c>
      <c r="H19" s="77" t="s">
        <v>533</v>
      </c>
      <c r="I19" s="16">
        <v>27</v>
      </c>
      <c r="J19" s="16">
        <v>27</v>
      </c>
      <c r="K19" s="16">
        <v>11</v>
      </c>
      <c r="L19" s="16">
        <v>1</v>
      </c>
      <c r="M19" s="81">
        <v>2.00475</v>
      </c>
      <c r="N19" s="96">
        <v>2.00475</v>
      </c>
      <c r="O19" s="64">
        <v>2530</v>
      </c>
      <c r="P19" s="65">
        <f>Table2245789101123[[#This Row],[PEMBULATAN]]*O19</f>
        <v>5072.0174999999999</v>
      </c>
    </row>
    <row r="20" spans="1:16" ht="21.75" customHeight="1" x14ac:dyDescent="0.2">
      <c r="A20" s="14"/>
      <c r="B20" s="75"/>
      <c r="C20" s="73" t="s">
        <v>149</v>
      </c>
      <c r="D20" s="78" t="s">
        <v>127</v>
      </c>
      <c r="E20" s="13">
        <v>44546</v>
      </c>
      <c r="F20" s="76" t="s">
        <v>128</v>
      </c>
      <c r="G20" s="13">
        <v>44552</v>
      </c>
      <c r="H20" s="77" t="s">
        <v>533</v>
      </c>
      <c r="I20" s="16">
        <v>44</v>
      </c>
      <c r="J20" s="16">
        <v>22</v>
      </c>
      <c r="K20" s="16">
        <v>32</v>
      </c>
      <c r="L20" s="16">
        <v>6</v>
      </c>
      <c r="M20" s="81">
        <v>7.7439999999999998</v>
      </c>
      <c r="N20" s="96">
        <v>7.7439999999999998</v>
      </c>
      <c r="O20" s="64">
        <v>2530</v>
      </c>
      <c r="P20" s="65">
        <f>Table2245789101123[[#This Row],[PEMBULATAN]]*O20</f>
        <v>19592.32</v>
      </c>
    </row>
    <row r="21" spans="1:16" ht="21.75" customHeight="1" x14ac:dyDescent="0.2">
      <c r="A21" s="14"/>
      <c r="B21" s="75"/>
      <c r="C21" s="73" t="s">
        <v>150</v>
      </c>
      <c r="D21" s="78" t="s">
        <v>127</v>
      </c>
      <c r="E21" s="13">
        <v>44546</v>
      </c>
      <c r="F21" s="76" t="s">
        <v>128</v>
      </c>
      <c r="G21" s="13">
        <v>44552</v>
      </c>
      <c r="H21" s="77" t="s">
        <v>533</v>
      </c>
      <c r="I21" s="16">
        <v>40</v>
      </c>
      <c r="J21" s="16">
        <v>41</v>
      </c>
      <c r="K21" s="16">
        <v>31</v>
      </c>
      <c r="L21" s="16">
        <v>3</v>
      </c>
      <c r="M21" s="81">
        <v>12.71</v>
      </c>
      <c r="N21" s="96">
        <v>12.71</v>
      </c>
      <c r="O21" s="64">
        <v>2530</v>
      </c>
      <c r="P21" s="65">
        <f>Table2245789101123[[#This Row],[PEMBULATAN]]*O21</f>
        <v>32156.300000000003</v>
      </c>
    </row>
    <row r="22" spans="1:16" ht="21.75" customHeight="1" x14ac:dyDescent="0.2">
      <c r="A22" s="14"/>
      <c r="B22" s="75"/>
      <c r="C22" s="73" t="s">
        <v>151</v>
      </c>
      <c r="D22" s="78" t="s">
        <v>127</v>
      </c>
      <c r="E22" s="13">
        <v>44546</v>
      </c>
      <c r="F22" s="76" t="s">
        <v>128</v>
      </c>
      <c r="G22" s="13">
        <v>44552</v>
      </c>
      <c r="H22" s="77" t="s">
        <v>533</v>
      </c>
      <c r="I22" s="16">
        <v>95</v>
      </c>
      <c r="J22" s="16">
        <v>56</v>
      </c>
      <c r="K22" s="16">
        <v>31</v>
      </c>
      <c r="L22" s="16">
        <v>29</v>
      </c>
      <c r="M22" s="81">
        <v>41.23</v>
      </c>
      <c r="N22" s="96">
        <v>41.23</v>
      </c>
      <c r="O22" s="64">
        <v>2530</v>
      </c>
      <c r="P22" s="65">
        <f>Table2245789101123[[#This Row],[PEMBULATAN]]*O22</f>
        <v>104311.9</v>
      </c>
    </row>
    <row r="23" spans="1:16" ht="21.75" customHeight="1" x14ac:dyDescent="0.2">
      <c r="A23" s="14"/>
      <c r="B23" s="75"/>
      <c r="C23" s="73" t="s">
        <v>152</v>
      </c>
      <c r="D23" s="78" t="s">
        <v>127</v>
      </c>
      <c r="E23" s="13">
        <v>44546</v>
      </c>
      <c r="F23" s="76" t="s">
        <v>128</v>
      </c>
      <c r="G23" s="13">
        <v>44552</v>
      </c>
      <c r="H23" s="77" t="s">
        <v>533</v>
      </c>
      <c r="I23" s="16">
        <v>120</v>
      </c>
      <c r="J23" s="16">
        <v>25</v>
      </c>
      <c r="K23" s="16">
        <v>5</v>
      </c>
      <c r="L23" s="16">
        <v>1</v>
      </c>
      <c r="M23" s="81">
        <v>3.75</v>
      </c>
      <c r="N23" s="96">
        <v>3.75</v>
      </c>
      <c r="O23" s="64">
        <v>2530</v>
      </c>
      <c r="P23" s="65">
        <f>Table2245789101123[[#This Row],[PEMBULATAN]]*O23</f>
        <v>9487.5</v>
      </c>
    </row>
    <row r="24" spans="1:16" ht="21.75" customHeight="1" x14ac:dyDescent="0.2">
      <c r="A24" s="14"/>
      <c r="B24" s="75"/>
      <c r="C24" s="73" t="s">
        <v>153</v>
      </c>
      <c r="D24" s="78" t="s">
        <v>127</v>
      </c>
      <c r="E24" s="13">
        <v>44546</v>
      </c>
      <c r="F24" s="76" t="s">
        <v>128</v>
      </c>
      <c r="G24" s="13">
        <v>44552</v>
      </c>
      <c r="H24" s="77" t="s">
        <v>533</v>
      </c>
      <c r="I24" s="16">
        <v>120</v>
      </c>
      <c r="J24" s="16">
        <v>20</v>
      </c>
      <c r="K24" s="16">
        <v>5</v>
      </c>
      <c r="L24" s="16">
        <v>1</v>
      </c>
      <c r="M24" s="81">
        <v>3</v>
      </c>
      <c r="N24" s="96">
        <v>3</v>
      </c>
      <c r="O24" s="64">
        <v>2530</v>
      </c>
      <c r="P24" s="65">
        <f>Table2245789101123[[#This Row],[PEMBULATAN]]*O24</f>
        <v>7590</v>
      </c>
    </row>
    <row r="25" spans="1:16" ht="21.75" customHeight="1" x14ac:dyDescent="0.2">
      <c r="A25" s="14"/>
      <c r="B25" s="75"/>
      <c r="C25" s="73" t="s">
        <v>154</v>
      </c>
      <c r="D25" s="78" t="s">
        <v>127</v>
      </c>
      <c r="E25" s="13">
        <v>44546</v>
      </c>
      <c r="F25" s="76" t="s">
        <v>128</v>
      </c>
      <c r="G25" s="13">
        <v>44552</v>
      </c>
      <c r="H25" s="77" t="s">
        <v>533</v>
      </c>
      <c r="I25" s="16">
        <v>41</v>
      </c>
      <c r="J25" s="16">
        <v>28</v>
      </c>
      <c r="K25" s="16">
        <v>26</v>
      </c>
      <c r="L25" s="16">
        <v>6</v>
      </c>
      <c r="M25" s="81">
        <v>7.4619999999999997</v>
      </c>
      <c r="N25" s="96">
        <v>8</v>
      </c>
      <c r="O25" s="64">
        <v>2530</v>
      </c>
      <c r="P25" s="65">
        <f>Table2245789101123[[#This Row],[PEMBULATAN]]*O25</f>
        <v>20240</v>
      </c>
    </row>
    <row r="26" spans="1:16" ht="21.75" customHeight="1" x14ac:dyDescent="0.2">
      <c r="A26" s="14"/>
      <c r="B26" s="75"/>
      <c r="C26" s="73" t="s">
        <v>155</v>
      </c>
      <c r="D26" s="78" t="s">
        <v>127</v>
      </c>
      <c r="E26" s="13">
        <v>44546</v>
      </c>
      <c r="F26" s="76" t="s">
        <v>128</v>
      </c>
      <c r="G26" s="13">
        <v>44552</v>
      </c>
      <c r="H26" s="77" t="s">
        <v>533</v>
      </c>
      <c r="I26" s="16">
        <v>45</v>
      </c>
      <c r="J26" s="16">
        <v>35</v>
      </c>
      <c r="K26" s="16">
        <v>12</v>
      </c>
      <c r="L26" s="16">
        <v>1</v>
      </c>
      <c r="M26" s="81">
        <v>4.7249999999999996</v>
      </c>
      <c r="N26" s="96">
        <v>4.7249999999999996</v>
      </c>
      <c r="O26" s="64">
        <v>2530</v>
      </c>
      <c r="P26" s="65">
        <f>Table2245789101123[[#This Row],[PEMBULATAN]]*O26</f>
        <v>11954.25</v>
      </c>
    </row>
    <row r="27" spans="1:16" ht="21.75" customHeight="1" x14ac:dyDescent="0.2">
      <c r="A27" s="14"/>
      <c r="B27" s="75"/>
      <c r="C27" s="73" t="s">
        <v>156</v>
      </c>
      <c r="D27" s="78" t="s">
        <v>127</v>
      </c>
      <c r="E27" s="13">
        <v>44546</v>
      </c>
      <c r="F27" s="76" t="s">
        <v>128</v>
      </c>
      <c r="G27" s="13">
        <v>44552</v>
      </c>
      <c r="H27" s="77" t="s">
        <v>533</v>
      </c>
      <c r="I27" s="16">
        <v>35</v>
      </c>
      <c r="J27" s="16">
        <v>38</v>
      </c>
      <c r="K27" s="16">
        <v>15</v>
      </c>
      <c r="L27" s="16">
        <v>9</v>
      </c>
      <c r="M27" s="81">
        <v>4.9874999999999998</v>
      </c>
      <c r="N27" s="96">
        <v>9</v>
      </c>
      <c r="O27" s="64">
        <v>2530</v>
      </c>
      <c r="P27" s="65">
        <f>Table2245789101123[[#This Row],[PEMBULATAN]]*O27</f>
        <v>22770</v>
      </c>
    </row>
    <row r="28" spans="1:16" ht="21.75" customHeight="1" x14ac:dyDescent="0.2">
      <c r="A28" s="14"/>
      <c r="B28" s="75"/>
      <c r="C28" s="73" t="s">
        <v>157</v>
      </c>
      <c r="D28" s="78" t="s">
        <v>127</v>
      </c>
      <c r="E28" s="13">
        <v>44546</v>
      </c>
      <c r="F28" s="76" t="s">
        <v>128</v>
      </c>
      <c r="G28" s="13">
        <v>44552</v>
      </c>
      <c r="H28" s="77" t="s">
        <v>533</v>
      </c>
      <c r="I28" s="16">
        <v>72</v>
      </c>
      <c r="J28" s="16">
        <v>42</v>
      </c>
      <c r="K28" s="16">
        <v>38</v>
      </c>
      <c r="L28" s="16">
        <v>14</v>
      </c>
      <c r="M28" s="81">
        <v>28.728000000000002</v>
      </c>
      <c r="N28" s="96">
        <v>28.728000000000002</v>
      </c>
      <c r="O28" s="64">
        <v>2530</v>
      </c>
      <c r="P28" s="65">
        <f>Table2245789101123[[#This Row],[PEMBULATAN]]*O28</f>
        <v>72681.840000000011</v>
      </c>
    </row>
    <row r="29" spans="1:16" ht="21.75" customHeight="1" x14ac:dyDescent="0.2">
      <c r="A29" s="14"/>
      <c r="B29" s="75"/>
      <c r="C29" s="73" t="s">
        <v>158</v>
      </c>
      <c r="D29" s="78" t="s">
        <v>127</v>
      </c>
      <c r="E29" s="13">
        <v>44546</v>
      </c>
      <c r="F29" s="76" t="s">
        <v>128</v>
      </c>
      <c r="G29" s="13">
        <v>44552</v>
      </c>
      <c r="H29" s="77" t="s">
        <v>533</v>
      </c>
      <c r="I29" s="16">
        <v>91</v>
      </c>
      <c r="J29" s="16">
        <v>40</v>
      </c>
      <c r="K29" s="16">
        <v>12</v>
      </c>
      <c r="L29" s="16">
        <v>1</v>
      </c>
      <c r="M29" s="81">
        <v>10.92</v>
      </c>
      <c r="N29" s="96">
        <v>10.92</v>
      </c>
      <c r="O29" s="64">
        <v>2530</v>
      </c>
      <c r="P29" s="65">
        <f>Table2245789101123[[#This Row],[PEMBULATAN]]*O29</f>
        <v>27627.599999999999</v>
      </c>
    </row>
    <row r="30" spans="1:16" ht="21.75" customHeight="1" x14ac:dyDescent="0.2">
      <c r="A30" s="14"/>
      <c r="B30" s="75"/>
      <c r="C30" s="73" t="s">
        <v>159</v>
      </c>
      <c r="D30" s="78" t="s">
        <v>127</v>
      </c>
      <c r="E30" s="13">
        <v>44546</v>
      </c>
      <c r="F30" s="76" t="s">
        <v>128</v>
      </c>
      <c r="G30" s="13">
        <v>44552</v>
      </c>
      <c r="H30" s="77" t="s">
        <v>533</v>
      </c>
      <c r="I30" s="16">
        <v>66</v>
      </c>
      <c r="J30" s="16">
        <v>66</v>
      </c>
      <c r="K30" s="16">
        <v>15</v>
      </c>
      <c r="L30" s="16">
        <v>1</v>
      </c>
      <c r="M30" s="81">
        <v>16.335000000000001</v>
      </c>
      <c r="N30" s="96">
        <v>17</v>
      </c>
      <c r="O30" s="64">
        <v>2530</v>
      </c>
      <c r="P30" s="65">
        <f>Table2245789101123[[#This Row],[PEMBULATAN]]*O30</f>
        <v>43010</v>
      </c>
    </row>
    <row r="31" spans="1:16" ht="21.75" customHeight="1" x14ac:dyDescent="0.2">
      <c r="A31" s="14"/>
      <c r="B31" s="75"/>
      <c r="C31" s="73" t="s">
        <v>160</v>
      </c>
      <c r="D31" s="78" t="s">
        <v>127</v>
      </c>
      <c r="E31" s="13">
        <v>44546</v>
      </c>
      <c r="F31" s="76" t="s">
        <v>128</v>
      </c>
      <c r="G31" s="13">
        <v>44552</v>
      </c>
      <c r="H31" s="77" t="s">
        <v>533</v>
      </c>
      <c r="I31" s="16">
        <v>88</v>
      </c>
      <c r="J31" s="16">
        <v>35</v>
      </c>
      <c r="K31" s="16">
        <v>12</v>
      </c>
      <c r="L31" s="16">
        <v>2</v>
      </c>
      <c r="M31" s="81">
        <v>9.24</v>
      </c>
      <c r="N31" s="96">
        <v>9.24</v>
      </c>
      <c r="O31" s="64">
        <v>2530</v>
      </c>
      <c r="P31" s="65">
        <f>Table2245789101123[[#This Row],[PEMBULATAN]]*O31</f>
        <v>23377.200000000001</v>
      </c>
    </row>
    <row r="32" spans="1:16" ht="21.75" customHeight="1" x14ac:dyDescent="0.2">
      <c r="A32" s="14"/>
      <c r="B32" s="75"/>
      <c r="C32" s="73" t="s">
        <v>161</v>
      </c>
      <c r="D32" s="78" t="s">
        <v>127</v>
      </c>
      <c r="E32" s="13">
        <v>44546</v>
      </c>
      <c r="F32" s="76" t="s">
        <v>128</v>
      </c>
      <c r="G32" s="13">
        <v>44552</v>
      </c>
      <c r="H32" s="77" t="s">
        <v>533</v>
      </c>
      <c r="I32" s="16">
        <v>43</v>
      </c>
      <c r="J32" s="16">
        <v>31</v>
      </c>
      <c r="K32" s="16">
        <v>20</v>
      </c>
      <c r="L32" s="16">
        <v>3</v>
      </c>
      <c r="M32" s="81">
        <v>6.665</v>
      </c>
      <c r="N32" s="96">
        <v>6.665</v>
      </c>
      <c r="O32" s="64">
        <v>2530</v>
      </c>
      <c r="P32" s="65">
        <f>Table2245789101123[[#This Row],[PEMBULATAN]]*O32</f>
        <v>16862.45</v>
      </c>
    </row>
    <row r="33" spans="1:16" ht="21.75" customHeight="1" x14ac:dyDescent="0.2">
      <c r="A33" s="14"/>
      <c r="B33" s="75"/>
      <c r="C33" s="73" t="s">
        <v>162</v>
      </c>
      <c r="D33" s="78" t="s">
        <v>127</v>
      </c>
      <c r="E33" s="13">
        <v>44546</v>
      </c>
      <c r="F33" s="76" t="s">
        <v>128</v>
      </c>
      <c r="G33" s="13">
        <v>44552</v>
      </c>
      <c r="H33" s="77" t="s">
        <v>533</v>
      </c>
      <c r="I33" s="16">
        <v>45</v>
      </c>
      <c r="J33" s="16">
        <v>35</v>
      </c>
      <c r="K33" s="16">
        <v>12</v>
      </c>
      <c r="L33" s="16">
        <v>21</v>
      </c>
      <c r="M33" s="81">
        <v>4.7249999999999996</v>
      </c>
      <c r="N33" s="96">
        <v>21</v>
      </c>
      <c r="O33" s="64">
        <v>2530</v>
      </c>
      <c r="P33" s="65">
        <f>Table2245789101123[[#This Row],[PEMBULATAN]]*O33</f>
        <v>53130</v>
      </c>
    </row>
    <row r="34" spans="1:16" ht="21.75" customHeight="1" x14ac:dyDescent="0.2">
      <c r="A34" s="14"/>
      <c r="B34" s="98"/>
      <c r="C34" s="73" t="s">
        <v>163</v>
      </c>
      <c r="D34" s="78" t="s">
        <v>127</v>
      </c>
      <c r="E34" s="13">
        <v>44546</v>
      </c>
      <c r="F34" s="76" t="s">
        <v>128</v>
      </c>
      <c r="G34" s="13">
        <v>44552</v>
      </c>
      <c r="H34" s="77" t="s">
        <v>533</v>
      </c>
      <c r="I34" s="16">
        <v>82</v>
      </c>
      <c r="J34" s="16">
        <v>51</v>
      </c>
      <c r="K34" s="16">
        <v>2</v>
      </c>
      <c r="L34" s="16">
        <v>1</v>
      </c>
      <c r="M34" s="81">
        <v>2.0910000000000002</v>
      </c>
      <c r="N34" s="96">
        <v>2.0910000000000002</v>
      </c>
      <c r="O34" s="64">
        <v>2530</v>
      </c>
      <c r="P34" s="65">
        <f>Table2245789101123[[#This Row],[PEMBULATAN]]*O34</f>
        <v>5290.2300000000005</v>
      </c>
    </row>
    <row r="35" spans="1:16" ht="21.75" customHeight="1" x14ac:dyDescent="0.2">
      <c r="A35" s="14"/>
      <c r="B35" s="75" t="s">
        <v>164</v>
      </c>
      <c r="C35" s="73" t="s">
        <v>165</v>
      </c>
      <c r="D35" s="78" t="s">
        <v>127</v>
      </c>
      <c r="E35" s="13">
        <v>44546</v>
      </c>
      <c r="F35" s="76" t="s">
        <v>128</v>
      </c>
      <c r="G35" s="13">
        <v>44552</v>
      </c>
      <c r="H35" s="77" t="s">
        <v>533</v>
      </c>
      <c r="I35" s="16">
        <v>51</v>
      </c>
      <c r="J35" s="16">
        <v>35</v>
      </c>
      <c r="K35" s="16">
        <v>121</v>
      </c>
      <c r="L35" s="16">
        <v>4</v>
      </c>
      <c r="M35" s="81">
        <v>53.996250000000003</v>
      </c>
      <c r="N35" s="96">
        <v>53.996250000000003</v>
      </c>
      <c r="O35" s="64">
        <v>2530</v>
      </c>
      <c r="P35" s="65">
        <f>Table2245789101123[[#This Row],[PEMBULATAN]]*O35</f>
        <v>136610.51250000001</v>
      </c>
    </row>
    <row r="36" spans="1:16" ht="21.75" customHeight="1" x14ac:dyDescent="0.2">
      <c r="A36" s="14"/>
      <c r="B36" s="75"/>
      <c r="C36" s="73" t="s">
        <v>166</v>
      </c>
      <c r="D36" s="78" t="s">
        <v>127</v>
      </c>
      <c r="E36" s="13">
        <v>44546</v>
      </c>
      <c r="F36" s="76" t="s">
        <v>128</v>
      </c>
      <c r="G36" s="13">
        <v>44552</v>
      </c>
      <c r="H36" s="77" t="s">
        <v>533</v>
      </c>
      <c r="I36" s="16">
        <v>67</v>
      </c>
      <c r="J36" s="16">
        <v>52</v>
      </c>
      <c r="K36" s="16">
        <v>31</v>
      </c>
      <c r="L36" s="16">
        <v>11</v>
      </c>
      <c r="M36" s="81">
        <v>27.001000000000001</v>
      </c>
      <c r="N36" s="96">
        <v>27.001000000000001</v>
      </c>
      <c r="O36" s="64">
        <v>2530</v>
      </c>
      <c r="P36" s="65">
        <f>Table2245789101123[[#This Row],[PEMBULATAN]]*O36</f>
        <v>68312.53</v>
      </c>
    </row>
    <row r="37" spans="1:16" ht="21.75" customHeight="1" x14ac:dyDescent="0.2">
      <c r="A37" s="14"/>
      <c r="B37" s="75"/>
      <c r="C37" s="73" t="s">
        <v>167</v>
      </c>
      <c r="D37" s="78" t="s">
        <v>127</v>
      </c>
      <c r="E37" s="13">
        <v>44546</v>
      </c>
      <c r="F37" s="76" t="s">
        <v>128</v>
      </c>
      <c r="G37" s="13">
        <v>44552</v>
      </c>
      <c r="H37" s="77" t="s">
        <v>533</v>
      </c>
      <c r="I37" s="16">
        <v>91</v>
      </c>
      <c r="J37" s="16">
        <v>54</v>
      </c>
      <c r="K37" s="16">
        <v>24</v>
      </c>
      <c r="L37" s="16">
        <v>17</v>
      </c>
      <c r="M37" s="81">
        <v>29.484000000000002</v>
      </c>
      <c r="N37" s="96">
        <v>30</v>
      </c>
      <c r="O37" s="64">
        <v>2530</v>
      </c>
      <c r="P37" s="65">
        <f>Table2245789101123[[#This Row],[PEMBULATAN]]*O37</f>
        <v>75900</v>
      </c>
    </row>
    <row r="38" spans="1:16" ht="21.75" customHeight="1" x14ac:dyDescent="0.2">
      <c r="A38" s="14"/>
      <c r="B38" s="75"/>
      <c r="C38" s="73" t="s">
        <v>168</v>
      </c>
      <c r="D38" s="78" t="s">
        <v>127</v>
      </c>
      <c r="E38" s="13">
        <v>44546</v>
      </c>
      <c r="F38" s="76" t="s">
        <v>128</v>
      </c>
      <c r="G38" s="13">
        <v>44552</v>
      </c>
      <c r="H38" s="77" t="s">
        <v>533</v>
      </c>
      <c r="I38" s="16">
        <v>85</v>
      </c>
      <c r="J38" s="16">
        <v>60</v>
      </c>
      <c r="K38" s="16">
        <v>11</v>
      </c>
      <c r="L38" s="16">
        <v>8</v>
      </c>
      <c r="M38" s="81">
        <v>14.025</v>
      </c>
      <c r="N38" s="96">
        <v>14.025</v>
      </c>
      <c r="O38" s="64">
        <v>2530</v>
      </c>
      <c r="P38" s="65">
        <f>Table2245789101123[[#This Row],[PEMBULATAN]]*O38</f>
        <v>35483.25</v>
      </c>
    </row>
    <row r="39" spans="1:16" ht="21.75" customHeight="1" x14ac:dyDescent="0.2">
      <c r="A39" s="14"/>
      <c r="B39" s="75"/>
      <c r="C39" s="73" t="s">
        <v>169</v>
      </c>
      <c r="D39" s="78" t="s">
        <v>127</v>
      </c>
      <c r="E39" s="13">
        <v>44546</v>
      </c>
      <c r="F39" s="76" t="s">
        <v>128</v>
      </c>
      <c r="G39" s="13">
        <v>44552</v>
      </c>
      <c r="H39" s="77" t="s">
        <v>533</v>
      </c>
      <c r="I39" s="16">
        <v>80</v>
      </c>
      <c r="J39" s="16">
        <v>70</v>
      </c>
      <c r="K39" s="16">
        <v>27</v>
      </c>
      <c r="L39" s="16">
        <v>14</v>
      </c>
      <c r="M39" s="81">
        <v>37.799999999999997</v>
      </c>
      <c r="N39" s="96">
        <v>37.799999999999997</v>
      </c>
      <c r="O39" s="64">
        <v>2530</v>
      </c>
      <c r="P39" s="65">
        <f>Table2245789101123[[#This Row],[PEMBULATAN]]*O39</f>
        <v>95634</v>
      </c>
    </row>
    <row r="40" spans="1:16" ht="21.75" customHeight="1" x14ac:dyDescent="0.2">
      <c r="A40" s="14"/>
      <c r="B40" s="75"/>
      <c r="C40" s="73" t="s">
        <v>170</v>
      </c>
      <c r="D40" s="78" t="s">
        <v>127</v>
      </c>
      <c r="E40" s="13">
        <v>44546</v>
      </c>
      <c r="F40" s="76" t="s">
        <v>128</v>
      </c>
      <c r="G40" s="13">
        <v>44552</v>
      </c>
      <c r="H40" s="77" t="s">
        <v>533</v>
      </c>
      <c r="I40" s="16">
        <v>100</v>
      </c>
      <c r="J40" s="16">
        <v>55</v>
      </c>
      <c r="K40" s="16">
        <v>25</v>
      </c>
      <c r="L40" s="16">
        <v>18</v>
      </c>
      <c r="M40" s="81">
        <v>34.375</v>
      </c>
      <c r="N40" s="96">
        <v>35</v>
      </c>
      <c r="O40" s="64">
        <v>2530</v>
      </c>
      <c r="P40" s="65">
        <f>Table2245789101123[[#This Row],[PEMBULATAN]]*O40</f>
        <v>88550</v>
      </c>
    </row>
    <row r="41" spans="1:16" ht="21.75" customHeight="1" x14ac:dyDescent="0.2">
      <c r="A41" s="14"/>
      <c r="B41" s="75"/>
      <c r="C41" s="73" t="s">
        <v>171</v>
      </c>
      <c r="D41" s="78" t="s">
        <v>127</v>
      </c>
      <c r="E41" s="13">
        <v>44546</v>
      </c>
      <c r="F41" s="76" t="s">
        <v>128</v>
      </c>
      <c r="G41" s="13">
        <v>44552</v>
      </c>
      <c r="H41" s="77" t="s">
        <v>533</v>
      </c>
      <c r="I41" s="16">
        <v>104</v>
      </c>
      <c r="J41" s="16">
        <v>54</v>
      </c>
      <c r="K41" s="16">
        <v>24</v>
      </c>
      <c r="L41" s="16">
        <v>30</v>
      </c>
      <c r="M41" s="81">
        <v>33.695999999999998</v>
      </c>
      <c r="N41" s="96">
        <v>33.695999999999998</v>
      </c>
      <c r="O41" s="64">
        <v>2530</v>
      </c>
      <c r="P41" s="65">
        <f>Table2245789101123[[#This Row],[PEMBULATAN]]*O41</f>
        <v>85250.87999999999</v>
      </c>
    </row>
    <row r="42" spans="1:16" ht="21.75" customHeight="1" x14ac:dyDescent="0.2">
      <c r="A42" s="14"/>
      <c r="B42" s="75"/>
      <c r="C42" s="73" t="s">
        <v>172</v>
      </c>
      <c r="D42" s="78" t="s">
        <v>127</v>
      </c>
      <c r="E42" s="13">
        <v>44546</v>
      </c>
      <c r="F42" s="76" t="s">
        <v>128</v>
      </c>
      <c r="G42" s="13">
        <v>44552</v>
      </c>
      <c r="H42" s="77" t="s">
        <v>533</v>
      </c>
      <c r="I42" s="16">
        <v>71</v>
      </c>
      <c r="J42" s="16">
        <v>65</v>
      </c>
      <c r="K42" s="16">
        <v>12</v>
      </c>
      <c r="L42" s="16">
        <v>12</v>
      </c>
      <c r="M42" s="81">
        <v>13.845000000000001</v>
      </c>
      <c r="N42" s="96">
        <v>13.845000000000001</v>
      </c>
      <c r="O42" s="64">
        <v>2530</v>
      </c>
      <c r="P42" s="65">
        <f>Table2245789101123[[#This Row],[PEMBULATAN]]*O42</f>
        <v>35027.85</v>
      </c>
    </row>
    <row r="43" spans="1:16" ht="21.75" customHeight="1" x14ac:dyDescent="0.2">
      <c r="A43" s="14"/>
      <c r="B43" s="75"/>
      <c r="C43" s="73" t="s">
        <v>173</v>
      </c>
      <c r="D43" s="78" t="s">
        <v>127</v>
      </c>
      <c r="E43" s="13">
        <v>44546</v>
      </c>
      <c r="F43" s="76" t="s">
        <v>128</v>
      </c>
      <c r="G43" s="13">
        <v>44552</v>
      </c>
      <c r="H43" s="77" t="s">
        <v>533</v>
      </c>
      <c r="I43" s="16">
        <v>87</v>
      </c>
      <c r="J43" s="16">
        <v>56</v>
      </c>
      <c r="K43" s="16">
        <v>23</v>
      </c>
      <c r="L43" s="16">
        <v>15</v>
      </c>
      <c r="M43" s="81">
        <v>28.013999999999999</v>
      </c>
      <c r="N43" s="96">
        <v>28.013999999999999</v>
      </c>
      <c r="O43" s="64">
        <v>2530</v>
      </c>
      <c r="P43" s="65">
        <f>Table2245789101123[[#This Row],[PEMBULATAN]]*O43</f>
        <v>70875.42</v>
      </c>
    </row>
    <row r="44" spans="1:16" ht="21.75" customHeight="1" x14ac:dyDescent="0.2">
      <c r="A44" s="14"/>
      <c r="B44" s="75"/>
      <c r="C44" s="73" t="s">
        <v>174</v>
      </c>
      <c r="D44" s="78" t="s">
        <v>127</v>
      </c>
      <c r="E44" s="13">
        <v>44546</v>
      </c>
      <c r="F44" s="76" t="s">
        <v>128</v>
      </c>
      <c r="G44" s="13">
        <v>44552</v>
      </c>
      <c r="H44" s="77" t="s">
        <v>533</v>
      </c>
      <c r="I44" s="16">
        <v>100</v>
      </c>
      <c r="J44" s="16">
        <v>82</v>
      </c>
      <c r="K44" s="16">
        <v>64</v>
      </c>
      <c r="L44" s="16">
        <v>15</v>
      </c>
      <c r="M44" s="81">
        <v>131.19999999999999</v>
      </c>
      <c r="N44" s="96">
        <v>131.19999999999999</v>
      </c>
      <c r="O44" s="64">
        <v>2530</v>
      </c>
      <c r="P44" s="65">
        <f>Table2245789101123[[#This Row],[PEMBULATAN]]*O44</f>
        <v>331936</v>
      </c>
    </row>
    <row r="45" spans="1:16" ht="21.75" customHeight="1" x14ac:dyDescent="0.2">
      <c r="A45" s="14"/>
      <c r="B45" s="75"/>
      <c r="C45" s="73" t="s">
        <v>175</v>
      </c>
      <c r="D45" s="78" t="s">
        <v>127</v>
      </c>
      <c r="E45" s="13">
        <v>44546</v>
      </c>
      <c r="F45" s="76" t="s">
        <v>128</v>
      </c>
      <c r="G45" s="13">
        <v>44552</v>
      </c>
      <c r="H45" s="77" t="s">
        <v>533</v>
      </c>
      <c r="I45" s="16">
        <v>300</v>
      </c>
      <c r="J45" s="16">
        <v>10</v>
      </c>
      <c r="K45" s="16">
        <v>10</v>
      </c>
      <c r="L45" s="16">
        <v>27</v>
      </c>
      <c r="M45" s="81">
        <v>7.5</v>
      </c>
      <c r="N45" s="96">
        <v>28</v>
      </c>
      <c r="O45" s="64">
        <v>2530</v>
      </c>
      <c r="P45" s="65">
        <f>Table2245789101123[[#This Row],[PEMBULATAN]]*O45</f>
        <v>70840</v>
      </c>
    </row>
    <row r="46" spans="1:16" ht="21.75" customHeight="1" x14ac:dyDescent="0.2">
      <c r="A46" s="14"/>
      <c r="B46" s="75"/>
      <c r="C46" s="73" t="s">
        <v>176</v>
      </c>
      <c r="D46" s="78" t="s">
        <v>127</v>
      </c>
      <c r="E46" s="13">
        <v>44546</v>
      </c>
      <c r="F46" s="76" t="s">
        <v>128</v>
      </c>
      <c r="G46" s="13">
        <v>44552</v>
      </c>
      <c r="H46" s="77" t="s">
        <v>533</v>
      </c>
      <c r="I46" s="16">
        <v>45</v>
      </c>
      <c r="J46" s="16">
        <v>34</v>
      </c>
      <c r="K46" s="16">
        <v>12</v>
      </c>
      <c r="L46" s="16">
        <v>5</v>
      </c>
      <c r="M46" s="81">
        <v>4.59</v>
      </c>
      <c r="N46" s="96">
        <v>5</v>
      </c>
      <c r="O46" s="64">
        <v>2530</v>
      </c>
      <c r="P46" s="65">
        <f>Table2245789101123[[#This Row],[PEMBULATAN]]*O46</f>
        <v>12650</v>
      </c>
    </row>
    <row r="47" spans="1:16" ht="21.75" customHeight="1" x14ac:dyDescent="0.2">
      <c r="A47" s="14"/>
      <c r="B47" s="75"/>
      <c r="C47" s="73" t="s">
        <v>177</v>
      </c>
      <c r="D47" s="78" t="s">
        <v>127</v>
      </c>
      <c r="E47" s="13">
        <v>44546</v>
      </c>
      <c r="F47" s="76" t="s">
        <v>128</v>
      </c>
      <c r="G47" s="13">
        <v>44552</v>
      </c>
      <c r="H47" s="77" t="s">
        <v>533</v>
      </c>
      <c r="I47" s="16">
        <v>95</v>
      </c>
      <c r="J47" s="16">
        <v>60</v>
      </c>
      <c r="K47" s="16">
        <v>25</v>
      </c>
      <c r="L47" s="16">
        <v>12</v>
      </c>
      <c r="M47" s="81">
        <v>35.625</v>
      </c>
      <c r="N47" s="96">
        <v>35.625</v>
      </c>
      <c r="O47" s="64">
        <v>2530</v>
      </c>
      <c r="P47" s="65">
        <f>Table2245789101123[[#This Row],[PEMBULATAN]]*O47</f>
        <v>90131.25</v>
      </c>
    </row>
    <row r="48" spans="1:16" ht="21.75" customHeight="1" x14ac:dyDescent="0.2">
      <c r="A48" s="14"/>
      <c r="B48" s="75"/>
      <c r="C48" s="73" t="s">
        <v>178</v>
      </c>
      <c r="D48" s="78" t="s">
        <v>127</v>
      </c>
      <c r="E48" s="13">
        <v>44546</v>
      </c>
      <c r="F48" s="76" t="s">
        <v>128</v>
      </c>
      <c r="G48" s="13">
        <v>44552</v>
      </c>
      <c r="H48" s="77" t="s">
        <v>533</v>
      </c>
      <c r="I48" s="16">
        <v>100</v>
      </c>
      <c r="J48" s="16">
        <v>51</v>
      </c>
      <c r="K48" s="16">
        <v>32</v>
      </c>
      <c r="L48" s="16">
        <v>23</v>
      </c>
      <c r="M48" s="81">
        <v>40.799999999999997</v>
      </c>
      <c r="N48" s="96">
        <v>40.799999999999997</v>
      </c>
      <c r="O48" s="64">
        <v>2530</v>
      </c>
      <c r="P48" s="65">
        <f>Table2245789101123[[#This Row],[PEMBULATAN]]*O48</f>
        <v>103224</v>
      </c>
    </row>
    <row r="49" spans="1:16" ht="21.75" customHeight="1" x14ac:dyDescent="0.2">
      <c r="A49" s="14"/>
      <c r="B49" s="75"/>
      <c r="C49" s="73" t="s">
        <v>179</v>
      </c>
      <c r="D49" s="78" t="s">
        <v>127</v>
      </c>
      <c r="E49" s="13">
        <v>44546</v>
      </c>
      <c r="F49" s="76" t="s">
        <v>128</v>
      </c>
      <c r="G49" s="13">
        <v>44552</v>
      </c>
      <c r="H49" s="77" t="s">
        <v>533</v>
      </c>
      <c r="I49" s="16">
        <v>92</v>
      </c>
      <c r="J49" s="16">
        <v>44</v>
      </c>
      <c r="K49" s="16">
        <v>24</v>
      </c>
      <c r="L49" s="16">
        <v>5</v>
      </c>
      <c r="M49" s="81">
        <v>24.288</v>
      </c>
      <c r="N49" s="96">
        <v>24.288</v>
      </c>
      <c r="O49" s="64">
        <v>2530</v>
      </c>
      <c r="P49" s="65">
        <f>Table2245789101123[[#This Row],[PEMBULATAN]]*O49</f>
        <v>61448.639999999999</v>
      </c>
    </row>
    <row r="50" spans="1:16" ht="21.75" customHeight="1" x14ac:dyDescent="0.2">
      <c r="A50" s="14"/>
      <c r="B50" s="75"/>
      <c r="C50" s="73" t="s">
        <v>180</v>
      </c>
      <c r="D50" s="78" t="s">
        <v>127</v>
      </c>
      <c r="E50" s="13">
        <v>44546</v>
      </c>
      <c r="F50" s="76" t="s">
        <v>128</v>
      </c>
      <c r="G50" s="13">
        <v>44552</v>
      </c>
      <c r="H50" s="77" t="s">
        <v>533</v>
      </c>
      <c r="I50" s="16">
        <v>48</v>
      </c>
      <c r="J50" s="16">
        <v>40</v>
      </c>
      <c r="K50" s="16">
        <v>10</v>
      </c>
      <c r="L50" s="16">
        <v>7</v>
      </c>
      <c r="M50" s="81">
        <v>4.8</v>
      </c>
      <c r="N50" s="96">
        <v>7</v>
      </c>
      <c r="O50" s="64">
        <v>2530</v>
      </c>
      <c r="P50" s="65">
        <f>Table2245789101123[[#This Row],[PEMBULATAN]]*O50</f>
        <v>17710</v>
      </c>
    </row>
    <row r="51" spans="1:16" ht="21.75" customHeight="1" x14ac:dyDescent="0.2">
      <c r="A51" s="14"/>
      <c r="B51" s="75"/>
      <c r="C51" s="73" t="s">
        <v>181</v>
      </c>
      <c r="D51" s="78" t="s">
        <v>127</v>
      </c>
      <c r="E51" s="13">
        <v>44546</v>
      </c>
      <c r="F51" s="76" t="s">
        <v>128</v>
      </c>
      <c r="G51" s="13">
        <v>44552</v>
      </c>
      <c r="H51" s="77" t="s">
        <v>533</v>
      </c>
      <c r="I51" s="16">
        <v>92</v>
      </c>
      <c r="J51" s="16">
        <v>49</v>
      </c>
      <c r="K51" s="16">
        <v>30</v>
      </c>
      <c r="L51" s="16">
        <v>11</v>
      </c>
      <c r="M51" s="81">
        <v>33.81</v>
      </c>
      <c r="N51" s="96">
        <v>33.81</v>
      </c>
      <c r="O51" s="64">
        <v>2530</v>
      </c>
      <c r="P51" s="65">
        <f>Table2245789101123[[#This Row],[PEMBULATAN]]*O51</f>
        <v>85539.3</v>
      </c>
    </row>
    <row r="52" spans="1:16" ht="21.75" customHeight="1" x14ac:dyDescent="0.2">
      <c r="A52" s="14"/>
      <c r="B52" s="75"/>
      <c r="C52" s="73" t="s">
        <v>182</v>
      </c>
      <c r="D52" s="78" t="s">
        <v>127</v>
      </c>
      <c r="E52" s="13">
        <v>44546</v>
      </c>
      <c r="F52" s="76" t="s">
        <v>128</v>
      </c>
      <c r="G52" s="13">
        <v>44552</v>
      </c>
      <c r="H52" s="77" t="s">
        <v>533</v>
      </c>
      <c r="I52" s="16">
        <v>61</v>
      </c>
      <c r="J52" s="16">
        <v>55</v>
      </c>
      <c r="K52" s="16">
        <v>15</v>
      </c>
      <c r="L52" s="16">
        <v>6</v>
      </c>
      <c r="M52" s="81">
        <v>12.581250000000001</v>
      </c>
      <c r="N52" s="96">
        <v>12.581250000000001</v>
      </c>
      <c r="O52" s="64">
        <v>2530</v>
      </c>
      <c r="P52" s="65">
        <f>Table2245789101123[[#This Row],[PEMBULATAN]]*O52</f>
        <v>31830.5625</v>
      </c>
    </row>
    <row r="53" spans="1:16" ht="21.75" customHeight="1" x14ac:dyDescent="0.2">
      <c r="A53" s="14"/>
      <c r="B53" s="75"/>
      <c r="C53" s="73" t="s">
        <v>183</v>
      </c>
      <c r="D53" s="78" t="s">
        <v>127</v>
      </c>
      <c r="E53" s="13">
        <v>44546</v>
      </c>
      <c r="F53" s="76" t="s">
        <v>128</v>
      </c>
      <c r="G53" s="13">
        <v>44552</v>
      </c>
      <c r="H53" s="77" t="s">
        <v>533</v>
      </c>
      <c r="I53" s="16">
        <v>98</v>
      </c>
      <c r="J53" s="16">
        <v>55</v>
      </c>
      <c r="K53" s="16">
        <v>25</v>
      </c>
      <c r="L53" s="16">
        <v>13</v>
      </c>
      <c r="M53" s="81">
        <v>33.6875</v>
      </c>
      <c r="N53" s="96">
        <v>33.6875</v>
      </c>
      <c r="O53" s="64">
        <v>2530</v>
      </c>
      <c r="P53" s="65">
        <f>Table2245789101123[[#This Row],[PEMBULATAN]]*O53</f>
        <v>85229.375</v>
      </c>
    </row>
    <row r="54" spans="1:16" ht="21.75" customHeight="1" x14ac:dyDescent="0.2">
      <c r="A54" s="14"/>
      <c r="B54" s="75"/>
      <c r="C54" s="73" t="s">
        <v>184</v>
      </c>
      <c r="D54" s="78" t="s">
        <v>127</v>
      </c>
      <c r="E54" s="13">
        <v>44546</v>
      </c>
      <c r="F54" s="76" t="s">
        <v>128</v>
      </c>
      <c r="G54" s="13">
        <v>44552</v>
      </c>
      <c r="H54" s="77" t="s">
        <v>533</v>
      </c>
      <c r="I54" s="16">
        <v>86</v>
      </c>
      <c r="J54" s="16">
        <v>62</v>
      </c>
      <c r="K54" s="16">
        <v>24</v>
      </c>
      <c r="L54" s="16">
        <v>11</v>
      </c>
      <c r="M54" s="81">
        <v>31.992000000000001</v>
      </c>
      <c r="N54" s="96">
        <v>31.992000000000001</v>
      </c>
      <c r="O54" s="64">
        <v>2530</v>
      </c>
      <c r="P54" s="65">
        <f>Table2245789101123[[#This Row],[PEMBULATAN]]*O54</f>
        <v>80939.760000000009</v>
      </c>
    </row>
    <row r="55" spans="1:16" ht="21.75" customHeight="1" x14ac:dyDescent="0.2">
      <c r="A55" s="14"/>
      <c r="B55" s="75"/>
      <c r="C55" s="73" t="s">
        <v>185</v>
      </c>
      <c r="D55" s="78" t="s">
        <v>127</v>
      </c>
      <c r="E55" s="13">
        <v>44546</v>
      </c>
      <c r="F55" s="76" t="s">
        <v>128</v>
      </c>
      <c r="G55" s="13">
        <v>44552</v>
      </c>
      <c r="H55" s="77" t="s">
        <v>533</v>
      </c>
      <c r="I55" s="16">
        <v>41</v>
      </c>
      <c r="J55" s="16">
        <v>33</v>
      </c>
      <c r="K55" s="16">
        <v>23</v>
      </c>
      <c r="L55" s="16">
        <v>3</v>
      </c>
      <c r="M55" s="81">
        <v>7.7797499999999999</v>
      </c>
      <c r="N55" s="96">
        <v>7.7797499999999999</v>
      </c>
      <c r="O55" s="64">
        <v>2530</v>
      </c>
      <c r="P55" s="65">
        <f>Table2245789101123[[#This Row],[PEMBULATAN]]*O55</f>
        <v>19682.767499999998</v>
      </c>
    </row>
    <row r="56" spans="1:16" ht="21.75" customHeight="1" x14ac:dyDescent="0.2">
      <c r="A56" s="14"/>
      <c r="B56" s="75"/>
      <c r="C56" s="73" t="s">
        <v>186</v>
      </c>
      <c r="D56" s="78" t="s">
        <v>127</v>
      </c>
      <c r="E56" s="13">
        <v>44546</v>
      </c>
      <c r="F56" s="76" t="s">
        <v>128</v>
      </c>
      <c r="G56" s="13">
        <v>44552</v>
      </c>
      <c r="H56" s="77" t="s">
        <v>533</v>
      </c>
      <c r="I56" s="16">
        <v>95</v>
      </c>
      <c r="J56" s="16">
        <v>54</v>
      </c>
      <c r="K56" s="16">
        <v>25</v>
      </c>
      <c r="L56" s="16">
        <v>14</v>
      </c>
      <c r="M56" s="81">
        <v>32.0625</v>
      </c>
      <c r="N56" s="96">
        <v>32.0625</v>
      </c>
      <c r="O56" s="64">
        <v>2530</v>
      </c>
      <c r="P56" s="65">
        <f>Table2245789101123[[#This Row],[PEMBULATAN]]*O56</f>
        <v>81118.125</v>
      </c>
    </row>
    <row r="57" spans="1:16" ht="21.75" customHeight="1" x14ac:dyDescent="0.2">
      <c r="A57" s="14"/>
      <c r="B57" s="75"/>
      <c r="C57" s="73" t="s">
        <v>187</v>
      </c>
      <c r="D57" s="78" t="s">
        <v>127</v>
      </c>
      <c r="E57" s="13">
        <v>44546</v>
      </c>
      <c r="F57" s="76" t="s">
        <v>128</v>
      </c>
      <c r="G57" s="13">
        <v>44552</v>
      </c>
      <c r="H57" s="77" t="s">
        <v>533</v>
      </c>
      <c r="I57" s="16">
        <v>82</v>
      </c>
      <c r="J57" s="16">
        <v>45</v>
      </c>
      <c r="K57" s="16">
        <v>15</v>
      </c>
      <c r="L57" s="16">
        <v>12</v>
      </c>
      <c r="M57" s="81">
        <v>13.8375</v>
      </c>
      <c r="N57" s="96">
        <v>13.8375</v>
      </c>
      <c r="O57" s="64">
        <v>2530</v>
      </c>
      <c r="P57" s="65">
        <f>Table2245789101123[[#This Row],[PEMBULATAN]]*O57</f>
        <v>35008.875</v>
      </c>
    </row>
    <row r="58" spans="1:16" ht="21.75" customHeight="1" x14ac:dyDescent="0.2">
      <c r="A58" s="14"/>
      <c r="B58" s="75"/>
      <c r="C58" s="73" t="s">
        <v>188</v>
      </c>
      <c r="D58" s="78" t="s">
        <v>127</v>
      </c>
      <c r="E58" s="13">
        <v>44546</v>
      </c>
      <c r="F58" s="76" t="s">
        <v>128</v>
      </c>
      <c r="G58" s="13">
        <v>44552</v>
      </c>
      <c r="H58" s="77" t="s">
        <v>533</v>
      </c>
      <c r="I58" s="16">
        <v>310</v>
      </c>
      <c r="J58" s="16">
        <v>25</v>
      </c>
      <c r="K58" s="16">
        <v>10</v>
      </c>
      <c r="L58" s="16">
        <v>6</v>
      </c>
      <c r="M58" s="81">
        <v>19.375</v>
      </c>
      <c r="N58" s="96">
        <v>20</v>
      </c>
      <c r="O58" s="64">
        <v>2530</v>
      </c>
      <c r="P58" s="65">
        <f>Table2245789101123[[#This Row],[PEMBULATAN]]*O58</f>
        <v>50600</v>
      </c>
    </row>
    <row r="59" spans="1:16" ht="21.75" customHeight="1" x14ac:dyDescent="0.2">
      <c r="A59" s="14"/>
      <c r="B59" s="75"/>
      <c r="C59" s="73" t="s">
        <v>189</v>
      </c>
      <c r="D59" s="78" t="s">
        <v>127</v>
      </c>
      <c r="E59" s="13">
        <v>44546</v>
      </c>
      <c r="F59" s="76" t="s">
        <v>128</v>
      </c>
      <c r="G59" s="13">
        <v>44552</v>
      </c>
      <c r="H59" s="77" t="s">
        <v>533</v>
      </c>
      <c r="I59" s="16">
        <v>96</v>
      </c>
      <c r="J59" s="16">
        <v>50</v>
      </c>
      <c r="K59" s="16">
        <v>30</v>
      </c>
      <c r="L59" s="16">
        <v>11</v>
      </c>
      <c r="M59" s="81">
        <v>36</v>
      </c>
      <c r="N59" s="96">
        <v>36</v>
      </c>
      <c r="O59" s="64">
        <v>2530</v>
      </c>
      <c r="P59" s="65">
        <f>Table2245789101123[[#This Row],[PEMBULATAN]]*O59</f>
        <v>91080</v>
      </c>
    </row>
    <row r="60" spans="1:16" ht="21.75" customHeight="1" x14ac:dyDescent="0.2">
      <c r="A60" s="14"/>
      <c r="B60" s="75"/>
      <c r="C60" s="73" t="s">
        <v>190</v>
      </c>
      <c r="D60" s="78" t="s">
        <v>127</v>
      </c>
      <c r="E60" s="13">
        <v>44546</v>
      </c>
      <c r="F60" s="76" t="s">
        <v>128</v>
      </c>
      <c r="G60" s="13">
        <v>44552</v>
      </c>
      <c r="H60" s="77" t="s">
        <v>533</v>
      </c>
      <c r="I60" s="16">
        <v>45</v>
      </c>
      <c r="J60" s="16">
        <v>24</v>
      </c>
      <c r="K60" s="16">
        <v>12</v>
      </c>
      <c r="L60" s="16">
        <v>3</v>
      </c>
      <c r="M60" s="81">
        <v>3.24</v>
      </c>
      <c r="N60" s="96">
        <v>3.24</v>
      </c>
      <c r="O60" s="64">
        <v>2530</v>
      </c>
      <c r="P60" s="65">
        <f>Table2245789101123[[#This Row],[PEMBULATAN]]*O60</f>
        <v>8197.2000000000007</v>
      </c>
    </row>
    <row r="61" spans="1:16" ht="21.75" customHeight="1" x14ac:dyDescent="0.2">
      <c r="A61" s="14"/>
      <c r="B61" s="75"/>
      <c r="C61" s="73" t="s">
        <v>191</v>
      </c>
      <c r="D61" s="78" t="s">
        <v>127</v>
      </c>
      <c r="E61" s="13">
        <v>44546</v>
      </c>
      <c r="F61" s="76" t="s">
        <v>128</v>
      </c>
      <c r="G61" s="13">
        <v>44552</v>
      </c>
      <c r="H61" s="77" t="s">
        <v>533</v>
      </c>
      <c r="I61" s="16">
        <v>96</v>
      </c>
      <c r="J61" s="16">
        <v>56</v>
      </c>
      <c r="K61" s="16">
        <v>21</v>
      </c>
      <c r="L61" s="16">
        <v>22</v>
      </c>
      <c r="M61" s="81">
        <v>28.224</v>
      </c>
      <c r="N61" s="96">
        <v>28.224</v>
      </c>
      <c r="O61" s="64">
        <v>2530</v>
      </c>
      <c r="P61" s="65">
        <f>Table2245789101123[[#This Row],[PEMBULATAN]]*O61</f>
        <v>71406.720000000001</v>
      </c>
    </row>
    <row r="62" spans="1:16" ht="21.75" customHeight="1" x14ac:dyDescent="0.2">
      <c r="A62" s="14"/>
      <c r="B62" s="75"/>
      <c r="C62" s="73" t="s">
        <v>192</v>
      </c>
      <c r="D62" s="78" t="s">
        <v>127</v>
      </c>
      <c r="E62" s="13">
        <v>44546</v>
      </c>
      <c r="F62" s="76" t="s">
        <v>128</v>
      </c>
      <c r="G62" s="13">
        <v>44552</v>
      </c>
      <c r="H62" s="77" t="s">
        <v>533</v>
      </c>
      <c r="I62" s="16">
        <v>65</v>
      </c>
      <c r="J62" s="16">
        <v>54</v>
      </c>
      <c r="K62" s="16">
        <v>12</v>
      </c>
      <c r="L62" s="16">
        <v>6</v>
      </c>
      <c r="M62" s="81">
        <v>10.53</v>
      </c>
      <c r="N62" s="96">
        <v>10.53</v>
      </c>
      <c r="O62" s="64">
        <v>2530</v>
      </c>
      <c r="P62" s="65">
        <f>Table2245789101123[[#This Row],[PEMBULATAN]]*O62</f>
        <v>26640.899999999998</v>
      </c>
    </row>
    <row r="63" spans="1:16" ht="21.75" customHeight="1" x14ac:dyDescent="0.2">
      <c r="A63" s="14"/>
      <c r="B63" s="75"/>
      <c r="C63" s="73" t="s">
        <v>193</v>
      </c>
      <c r="D63" s="78" t="s">
        <v>127</v>
      </c>
      <c r="E63" s="13">
        <v>44546</v>
      </c>
      <c r="F63" s="76" t="s">
        <v>128</v>
      </c>
      <c r="G63" s="13">
        <v>44552</v>
      </c>
      <c r="H63" s="77" t="s">
        <v>533</v>
      </c>
      <c r="I63" s="16">
        <v>41</v>
      </c>
      <c r="J63" s="16">
        <v>41</v>
      </c>
      <c r="K63" s="16">
        <v>14</v>
      </c>
      <c r="L63" s="16">
        <v>4</v>
      </c>
      <c r="M63" s="81">
        <v>5.8834999999999997</v>
      </c>
      <c r="N63" s="96">
        <v>5.8834999999999997</v>
      </c>
      <c r="O63" s="64">
        <v>2530</v>
      </c>
      <c r="P63" s="65">
        <f>Table2245789101123[[#This Row],[PEMBULATAN]]*O63</f>
        <v>14885.254999999999</v>
      </c>
    </row>
    <row r="64" spans="1:16" ht="21.75" customHeight="1" x14ac:dyDescent="0.2">
      <c r="A64" s="14"/>
      <c r="B64" s="75"/>
      <c r="C64" s="73" t="s">
        <v>194</v>
      </c>
      <c r="D64" s="78" t="s">
        <v>127</v>
      </c>
      <c r="E64" s="13">
        <v>44546</v>
      </c>
      <c r="F64" s="76" t="s">
        <v>128</v>
      </c>
      <c r="G64" s="13">
        <v>44552</v>
      </c>
      <c r="H64" s="77" t="s">
        <v>533</v>
      </c>
      <c r="I64" s="16">
        <v>77</v>
      </c>
      <c r="J64" s="16">
        <v>55</v>
      </c>
      <c r="K64" s="16">
        <v>21</v>
      </c>
      <c r="L64" s="16">
        <v>14</v>
      </c>
      <c r="M64" s="81">
        <v>22.233750000000001</v>
      </c>
      <c r="N64" s="96">
        <v>22.233750000000001</v>
      </c>
      <c r="O64" s="64">
        <v>2530</v>
      </c>
      <c r="P64" s="65">
        <f>Table2245789101123[[#This Row],[PEMBULATAN]]*O64</f>
        <v>56251.387500000004</v>
      </c>
    </row>
    <row r="65" spans="1:16" ht="21.75" customHeight="1" x14ac:dyDescent="0.2">
      <c r="A65" s="14"/>
      <c r="B65" s="75"/>
      <c r="C65" s="73" t="s">
        <v>195</v>
      </c>
      <c r="D65" s="78" t="s">
        <v>127</v>
      </c>
      <c r="E65" s="13">
        <v>44546</v>
      </c>
      <c r="F65" s="76" t="s">
        <v>128</v>
      </c>
      <c r="G65" s="13">
        <v>44552</v>
      </c>
      <c r="H65" s="77" t="s">
        <v>533</v>
      </c>
      <c r="I65" s="16">
        <v>75</v>
      </c>
      <c r="J65" s="16">
        <v>54</v>
      </c>
      <c r="K65" s="16">
        <v>14</v>
      </c>
      <c r="L65" s="16">
        <v>16</v>
      </c>
      <c r="M65" s="81">
        <v>14.175000000000001</v>
      </c>
      <c r="N65" s="96">
        <v>16</v>
      </c>
      <c r="O65" s="64">
        <v>2530</v>
      </c>
      <c r="P65" s="65">
        <f>Table2245789101123[[#This Row],[PEMBULATAN]]*O65</f>
        <v>40480</v>
      </c>
    </row>
    <row r="66" spans="1:16" ht="21.75" customHeight="1" x14ac:dyDescent="0.2">
      <c r="A66" s="14"/>
      <c r="B66" s="75"/>
      <c r="C66" s="73" t="s">
        <v>196</v>
      </c>
      <c r="D66" s="78" t="s">
        <v>127</v>
      </c>
      <c r="E66" s="13">
        <v>44546</v>
      </c>
      <c r="F66" s="76" t="s">
        <v>128</v>
      </c>
      <c r="G66" s="13">
        <v>44552</v>
      </c>
      <c r="H66" s="77" t="s">
        <v>533</v>
      </c>
      <c r="I66" s="16">
        <v>80</v>
      </c>
      <c r="J66" s="16">
        <v>56</v>
      </c>
      <c r="K66" s="16">
        <v>17</v>
      </c>
      <c r="L66" s="16">
        <v>10</v>
      </c>
      <c r="M66" s="81">
        <v>19.04</v>
      </c>
      <c r="N66" s="96">
        <v>19.04</v>
      </c>
      <c r="O66" s="64">
        <v>2530</v>
      </c>
      <c r="P66" s="65">
        <f>Table2245789101123[[#This Row],[PEMBULATAN]]*O66</f>
        <v>48171.199999999997</v>
      </c>
    </row>
    <row r="67" spans="1:16" ht="21.75" customHeight="1" x14ac:dyDescent="0.2">
      <c r="A67" s="14"/>
      <c r="B67" s="75"/>
      <c r="C67" s="73" t="s">
        <v>197</v>
      </c>
      <c r="D67" s="78" t="s">
        <v>127</v>
      </c>
      <c r="E67" s="13">
        <v>44546</v>
      </c>
      <c r="F67" s="76" t="s">
        <v>128</v>
      </c>
      <c r="G67" s="13">
        <v>44552</v>
      </c>
      <c r="H67" s="77" t="s">
        <v>533</v>
      </c>
      <c r="I67" s="16">
        <v>40</v>
      </c>
      <c r="J67" s="16">
        <v>36</v>
      </c>
      <c r="K67" s="16">
        <v>15</v>
      </c>
      <c r="L67" s="16">
        <v>1</v>
      </c>
      <c r="M67" s="81">
        <v>5.4</v>
      </c>
      <c r="N67" s="96">
        <v>6</v>
      </c>
      <c r="O67" s="64">
        <v>2530</v>
      </c>
      <c r="P67" s="65">
        <f>Table2245789101123[[#This Row],[PEMBULATAN]]*O67</f>
        <v>15180</v>
      </c>
    </row>
    <row r="68" spans="1:16" ht="21.75" customHeight="1" x14ac:dyDescent="0.2">
      <c r="A68" s="14"/>
      <c r="B68" s="75"/>
      <c r="C68" s="73" t="s">
        <v>198</v>
      </c>
      <c r="D68" s="78" t="s">
        <v>127</v>
      </c>
      <c r="E68" s="13">
        <v>44546</v>
      </c>
      <c r="F68" s="76" t="s">
        <v>128</v>
      </c>
      <c r="G68" s="13">
        <v>44552</v>
      </c>
      <c r="H68" s="77" t="s">
        <v>533</v>
      </c>
      <c r="I68" s="16">
        <v>82</v>
      </c>
      <c r="J68" s="16">
        <v>54</v>
      </c>
      <c r="K68" s="16">
        <v>21</v>
      </c>
      <c r="L68" s="16">
        <v>12</v>
      </c>
      <c r="M68" s="81">
        <v>23.247</v>
      </c>
      <c r="N68" s="96">
        <v>23.247</v>
      </c>
      <c r="O68" s="64">
        <v>2530</v>
      </c>
      <c r="P68" s="65">
        <f>Table2245789101123[[#This Row],[PEMBULATAN]]*O68</f>
        <v>58814.909999999996</v>
      </c>
    </row>
    <row r="69" spans="1:16" ht="21.75" customHeight="1" x14ac:dyDescent="0.2">
      <c r="A69" s="14"/>
      <c r="B69" s="75"/>
      <c r="C69" s="73" t="s">
        <v>199</v>
      </c>
      <c r="D69" s="78" t="s">
        <v>127</v>
      </c>
      <c r="E69" s="13">
        <v>44546</v>
      </c>
      <c r="F69" s="76" t="s">
        <v>128</v>
      </c>
      <c r="G69" s="13">
        <v>44552</v>
      </c>
      <c r="H69" s="77" t="s">
        <v>533</v>
      </c>
      <c r="I69" s="16">
        <v>80</v>
      </c>
      <c r="J69" s="16">
        <v>60</v>
      </c>
      <c r="K69" s="16">
        <v>32</v>
      </c>
      <c r="L69" s="16">
        <v>7</v>
      </c>
      <c r="M69" s="81">
        <v>38.4</v>
      </c>
      <c r="N69" s="96">
        <v>39</v>
      </c>
      <c r="O69" s="64">
        <v>2530</v>
      </c>
      <c r="P69" s="65">
        <f>Table2245789101123[[#This Row],[PEMBULATAN]]*O69</f>
        <v>98670</v>
      </c>
    </row>
    <row r="70" spans="1:16" ht="21.75" customHeight="1" x14ac:dyDescent="0.2">
      <c r="A70" s="14"/>
      <c r="B70" s="75"/>
      <c r="C70" s="73" t="s">
        <v>200</v>
      </c>
      <c r="D70" s="78" t="s">
        <v>127</v>
      </c>
      <c r="E70" s="13">
        <v>44546</v>
      </c>
      <c r="F70" s="76" t="s">
        <v>128</v>
      </c>
      <c r="G70" s="13">
        <v>44552</v>
      </c>
      <c r="H70" s="77" t="s">
        <v>533</v>
      </c>
      <c r="I70" s="16">
        <v>87</v>
      </c>
      <c r="J70" s="16">
        <v>56</v>
      </c>
      <c r="K70" s="16">
        <v>21</v>
      </c>
      <c r="L70" s="16">
        <v>26</v>
      </c>
      <c r="M70" s="81">
        <v>25.577999999999999</v>
      </c>
      <c r="N70" s="96">
        <v>26</v>
      </c>
      <c r="O70" s="64">
        <v>2530</v>
      </c>
      <c r="P70" s="65">
        <f>Table2245789101123[[#This Row],[PEMBULATAN]]*O70</f>
        <v>65780</v>
      </c>
    </row>
    <row r="71" spans="1:16" ht="21.75" customHeight="1" x14ac:dyDescent="0.2">
      <c r="A71" s="14"/>
      <c r="B71" s="75"/>
      <c r="C71" s="73" t="s">
        <v>201</v>
      </c>
      <c r="D71" s="78" t="s">
        <v>127</v>
      </c>
      <c r="E71" s="13">
        <v>44546</v>
      </c>
      <c r="F71" s="76" t="s">
        <v>128</v>
      </c>
      <c r="G71" s="13">
        <v>44552</v>
      </c>
      <c r="H71" s="77" t="s">
        <v>533</v>
      </c>
      <c r="I71" s="16">
        <v>55</v>
      </c>
      <c r="J71" s="16">
        <v>42</v>
      </c>
      <c r="K71" s="16">
        <v>14</v>
      </c>
      <c r="L71" s="16">
        <v>3</v>
      </c>
      <c r="M71" s="81">
        <v>8.0850000000000009</v>
      </c>
      <c r="N71" s="96">
        <v>8.0850000000000009</v>
      </c>
      <c r="O71" s="64">
        <v>2530</v>
      </c>
      <c r="P71" s="65">
        <f>Table2245789101123[[#This Row],[PEMBULATAN]]*O71</f>
        <v>20455.050000000003</v>
      </c>
    </row>
    <row r="72" spans="1:16" ht="21.75" customHeight="1" x14ac:dyDescent="0.2">
      <c r="A72" s="14"/>
      <c r="B72" s="75"/>
      <c r="C72" s="73" t="s">
        <v>202</v>
      </c>
      <c r="D72" s="78" t="s">
        <v>127</v>
      </c>
      <c r="E72" s="13">
        <v>44546</v>
      </c>
      <c r="F72" s="76" t="s">
        <v>128</v>
      </c>
      <c r="G72" s="13">
        <v>44552</v>
      </c>
      <c r="H72" s="77" t="s">
        <v>533</v>
      </c>
      <c r="I72" s="16">
        <v>40</v>
      </c>
      <c r="J72" s="16">
        <v>34</v>
      </c>
      <c r="K72" s="16">
        <v>15</v>
      </c>
      <c r="L72" s="16">
        <v>3</v>
      </c>
      <c r="M72" s="81">
        <v>5.0999999999999996</v>
      </c>
      <c r="N72" s="96">
        <v>5.0999999999999996</v>
      </c>
      <c r="O72" s="64">
        <v>2530</v>
      </c>
      <c r="P72" s="65">
        <f>Table2245789101123[[#This Row],[PEMBULATAN]]*O72</f>
        <v>12903</v>
      </c>
    </row>
    <row r="73" spans="1:16" ht="21.75" customHeight="1" x14ac:dyDescent="0.2">
      <c r="A73" s="14"/>
      <c r="B73" s="75"/>
      <c r="C73" s="73" t="s">
        <v>203</v>
      </c>
      <c r="D73" s="78" t="s">
        <v>127</v>
      </c>
      <c r="E73" s="13">
        <v>44546</v>
      </c>
      <c r="F73" s="76" t="s">
        <v>128</v>
      </c>
      <c r="G73" s="13">
        <v>44552</v>
      </c>
      <c r="H73" s="77" t="s">
        <v>533</v>
      </c>
      <c r="I73" s="16">
        <v>90</v>
      </c>
      <c r="J73" s="16">
        <v>44</v>
      </c>
      <c r="K73" s="16">
        <v>24</v>
      </c>
      <c r="L73" s="16">
        <v>23</v>
      </c>
      <c r="M73" s="81">
        <v>23.76</v>
      </c>
      <c r="N73" s="96">
        <v>23.76</v>
      </c>
      <c r="O73" s="64">
        <v>2530</v>
      </c>
      <c r="P73" s="65">
        <f>Table2245789101123[[#This Row],[PEMBULATAN]]*O73</f>
        <v>60112.800000000003</v>
      </c>
    </row>
    <row r="74" spans="1:16" ht="21.75" customHeight="1" x14ac:dyDescent="0.2">
      <c r="A74" s="14"/>
      <c r="B74" s="75"/>
      <c r="C74" s="73" t="s">
        <v>204</v>
      </c>
      <c r="D74" s="78" t="s">
        <v>127</v>
      </c>
      <c r="E74" s="13">
        <v>44546</v>
      </c>
      <c r="F74" s="76" t="s">
        <v>128</v>
      </c>
      <c r="G74" s="13">
        <v>44552</v>
      </c>
      <c r="H74" s="77" t="s">
        <v>533</v>
      </c>
      <c r="I74" s="16">
        <v>100</v>
      </c>
      <c r="J74" s="16">
        <v>56</v>
      </c>
      <c r="K74" s="16">
        <v>12</v>
      </c>
      <c r="L74" s="16">
        <v>20</v>
      </c>
      <c r="M74" s="81">
        <v>16.8</v>
      </c>
      <c r="N74" s="96">
        <v>20</v>
      </c>
      <c r="O74" s="64">
        <v>2530</v>
      </c>
      <c r="P74" s="65">
        <f>Table2245789101123[[#This Row],[PEMBULATAN]]*O74</f>
        <v>50600</v>
      </c>
    </row>
    <row r="75" spans="1:16" ht="21.75" customHeight="1" x14ac:dyDescent="0.2">
      <c r="A75" s="14"/>
      <c r="B75" s="75"/>
      <c r="C75" s="73" t="s">
        <v>205</v>
      </c>
      <c r="D75" s="78" t="s">
        <v>127</v>
      </c>
      <c r="E75" s="13">
        <v>44546</v>
      </c>
      <c r="F75" s="76" t="s">
        <v>128</v>
      </c>
      <c r="G75" s="13">
        <v>44552</v>
      </c>
      <c r="H75" s="77" t="s">
        <v>533</v>
      </c>
      <c r="I75" s="16">
        <v>94</v>
      </c>
      <c r="J75" s="16">
        <v>51</v>
      </c>
      <c r="K75" s="16">
        <v>24</v>
      </c>
      <c r="L75" s="16">
        <v>14</v>
      </c>
      <c r="M75" s="81">
        <v>28.763999999999999</v>
      </c>
      <c r="N75" s="96">
        <v>28.763999999999999</v>
      </c>
      <c r="O75" s="64">
        <v>2530</v>
      </c>
      <c r="P75" s="65">
        <f>Table2245789101123[[#This Row],[PEMBULATAN]]*O75</f>
        <v>72772.92</v>
      </c>
    </row>
    <row r="76" spans="1:16" ht="21.75" customHeight="1" x14ac:dyDescent="0.2">
      <c r="A76" s="14"/>
      <c r="B76" s="75"/>
      <c r="C76" s="73" t="s">
        <v>206</v>
      </c>
      <c r="D76" s="78" t="s">
        <v>127</v>
      </c>
      <c r="E76" s="13">
        <v>44546</v>
      </c>
      <c r="F76" s="76" t="s">
        <v>128</v>
      </c>
      <c r="G76" s="13">
        <v>44552</v>
      </c>
      <c r="H76" s="77" t="s">
        <v>533</v>
      </c>
      <c r="I76" s="16">
        <v>92</v>
      </c>
      <c r="J76" s="16">
        <v>56</v>
      </c>
      <c r="K76" s="16">
        <v>25</v>
      </c>
      <c r="L76" s="16">
        <v>21</v>
      </c>
      <c r="M76" s="81">
        <v>32.200000000000003</v>
      </c>
      <c r="N76" s="96">
        <v>32.200000000000003</v>
      </c>
      <c r="O76" s="64">
        <v>2530</v>
      </c>
      <c r="P76" s="65">
        <f>Table2245789101123[[#This Row],[PEMBULATAN]]*O76</f>
        <v>81466</v>
      </c>
    </row>
    <row r="77" spans="1:16" ht="21.75" customHeight="1" x14ac:dyDescent="0.2">
      <c r="A77" s="14"/>
      <c r="B77" s="75"/>
      <c r="C77" s="73" t="s">
        <v>207</v>
      </c>
      <c r="D77" s="78" t="s">
        <v>127</v>
      </c>
      <c r="E77" s="13">
        <v>44546</v>
      </c>
      <c r="F77" s="76" t="s">
        <v>128</v>
      </c>
      <c r="G77" s="13">
        <v>44552</v>
      </c>
      <c r="H77" s="77" t="s">
        <v>533</v>
      </c>
      <c r="I77" s="16">
        <v>72</v>
      </c>
      <c r="J77" s="16">
        <v>47</v>
      </c>
      <c r="K77" s="16">
        <v>13</v>
      </c>
      <c r="L77" s="16">
        <v>17</v>
      </c>
      <c r="M77" s="81">
        <v>10.997999999999999</v>
      </c>
      <c r="N77" s="96">
        <v>17</v>
      </c>
      <c r="O77" s="64">
        <v>2530</v>
      </c>
      <c r="P77" s="65">
        <f>Table2245789101123[[#This Row],[PEMBULATAN]]*O77</f>
        <v>43010</v>
      </c>
    </row>
    <row r="78" spans="1:16" ht="21.75" customHeight="1" x14ac:dyDescent="0.2">
      <c r="A78" s="14"/>
      <c r="B78" s="75"/>
      <c r="C78" s="73" t="s">
        <v>208</v>
      </c>
      <c r="D78" s="78" t="s">
        <v>127</v>
      </c>
      <c r="E78" s="13">
        <v>44546</v>
      </c>
      <c r="F78" s="76" t="s">
        <v>128</v>
      </c>
      <c r="G78" s="13">
        <v>44552</v>
      </c>
      <c r="H78" s="77" t="s">
        <v>533</v>
      </c>
      <c r="I78" s="16">
        <v>71</v>
      </c>
      <c r="J78" s="16">
        <v>51</v>
      </c>
      <c r="K78" s="16">
        <v>15</v>
      </c>
      <c r="L78" s="16">
        <v>6</v>
      </c>
      <c r="M78" s="81">
        <v>13.578749999999999</v>
      </c>
      <c r="N78" s="96">
        <v>13.578749999999999</v>
      </c>
      <c r="O78" s="64">
        <v>2530</v>
      </c>
      <c r="P78" s="65">
        <f>Table2245789101123[[#This Row],[PEMBULATAN]]*O78</f>
        <v>34354.237499999996</v>
      </c>
    </row>
    <row r="79" spans="1:16" ht="21.75" customHeight="1" x14ac:dyDescent="0.2">
      <c r="A79" s="14"/>
      <c r="B79" s="75"/>
      <c r="C79" s="73" t="s">
        <v>209</v>
      </c>
      <c r="D79" s="78" t="s">
        <v>127</v>
      </c>
      <c r="E79" s="13">
        <v>44546</v>
      </c>
      <c r="F79" s="76" t="s">
        <v>128</v>
      </c>
      <c r="G79" s="13">
        <v>44552</v>
      </c>
      <c r="H79" s="77" t="s">
        <v>533</v>
      </c>
      <c r="I79" s="16">
        <v>92</v>
      </c>
      <c r="J79" s="16">
        <v>55</v>
      </c>
      <c r="K79" s="16">
        <v>24</v>
      </c>
      <c r="L79" s="16">
        <v>26</v>
      </c>
      <c r="M79" s="81">
        <v>30.36</v>
      </c>
      <c r="N79" s="96">
        <v>31</v>
      </c>
      <c r="O79" s="64">
        <v>2530</v>
      </c>
      <c r="P79" s="65">
        <f>Table2245789101123[[#This Row],[PEMBULATAN]]*O79</f>
        <v>78430</v>
      </c>
    </row>
    <row r="80" spans="1:16" ht="21.75" customHeight="1" x14ac:dyDescent="0.2">
      <c r="A80" s="14"/>
      <c r="B80" s="75"/>
      <c r="C80" s="73" t="s">
        <v>210</v>
      </c>
      <c r="D80" s="78" t="s">
        <v>127</v>
      </c>
      <c r="E80" s="13">
        <v>44546</v>
      </c>
      <c r="F80" s="76" t="s">
        <v>128</v>
      </c>
      <c r="G80" s="13">
        <v>44552</v>
      </c>
      <c r="H80" s="77" t="s">
        <v>533</v>
      </c>
      <c r="I80" s="16">
        <v>70</v>
      </c>
      <c r="J80" s="16">
        <v>58</v>
      </c>
      <c r="K80" s="16">
        <v>17</v>
      </c>
      <c r="L80" s="16">
        <v>15</v>
      </c>
      <c r="M80" s="81">
        <v>17.254999999999999</v>
      </c>
      <c r="N80" s="96">
        <v>17.254999999999999</v>
      </c>
      <c r="O80" s="64">
        <v>2530</v>
      </c>
      <c r="P80" s="65">
        <f>Table2245789101123[[#This Row],[PEMBULATAN]]*O80</f>
        <v>43655.149999999994</v>
      </c>
    </row>
    <row r="81" spans="1:16" ht="21.75" customHeight="1" x14ac:dyDescent="0.2">
      <c r="A81" s="14"/>
      <c r="B81" s="75"/>
      <c r="C81" s="73" t="s">
        <v>211</v>
      </c>
      <c r="D81" s="78" t="s">
        <v>127</v>
      </c>
      <c r="E81" s="13">
        <v>44546</v>
      </c>
      <c r="F81" s="76" t="s">
        <v>128</v>
      </c>
      <c r="G81" s="13">
        <v>44552</v>
      </c>
      <c r="H81" s="77" t="s">
        <v>533</v>
      </c>
      <c r="I81" s="16">
        <v>41</v>
      </c>
      <c r="J81" s="16">
        <v>24</v>
      </c>
      <c r="K81" s="16">
        <v>14</v>
      </c>
      <c r="L81" s="16">
        <v>2</v>
      </c>
      <c r="M81" s="81">
        <v>3.444</v>
      </c>
      <c r="N81" s="96">
        <v>4</v>
      </c>
      <c r="O81" s="64">
        <v>2530</v>
      </c>
      <c r="P81" s="65">
        <f>Table2245789101123[[#This Row],[PEMBULATAN]]*O81</f>
        <v>10120</v>
      </c>
    </row>
    <row r="82" spans="1:16" ht="21.75" customHeight="1" x14ac:dyDescent="0.2">
      <c r="A82" s="14"/>
      <c r="B82" s="75"/>
      <c r="C82" s="73" t="s">
        <v>212</v>
      </c>
      <c r="D82" s="78" t="s">
        <v>127</v>
      </c>
      <c r="E82" s="13">
        <v>44546</v>
      </c>
      <c r="F82" s="76" t="s">
        <v>128</v>
      </c>
      <c r="G82" s="13">
        <v>44552</v>
      </c>
      <c r="H82" s="77" t="s">
        <v>533</v>
      </c>
      <c r="I82" s="16">
        <v>40</v>
      </c>
      <c r="J82" s="16">
        <v>27</v>
      </c>
      <c r="K82" s="16">
        <v>20</v>
      </c>
      <c r="L82" s="16">
        <v>10</v>
      </c>
      <c r="M82" s="81">
        <v>5.4</v>
      </c>
      <c r="N82" s="96">
        <v>11</v>
      </c>
      <c r="O82" s="64">
        <v>2530</v>
      </c>
      <c r="P82" s="65">
        <f>Table2245789101123[[#This Row],[PEMBULATAN]]*O82</f>
        <v>27830</v>
      </c>
    </row>
    <row r="83" spans="1:16" ht="21.75" customHeight="1" x14ac:dyDescent="0.2">
      <c r="A83" s="14"/>
      <c r="B83" s="75"/>
      <c r="C83" s="73" t="s">
        <v>213</v>
      </c>
      <c r="D83" s="78" t="s">
        <v>127</v>
      </c>
      <c r="E83" s="13">
        <v>44546</v>
      </c>
      <c r="F83" s="76" t="s">
        <v>128</v>
      </c>
      <c r="G83" s="13">
        <v>44552</v>
      </c>
      <c r="H83" s="77" t="s">
        <v>533</v>
      </c>
      <c r="I83" s="16">
        <v>80</v>
      </c>
      <c r="J83" s="16">
        <v>50</v>
      </c>
      <c r="K83" s="16">
        <v>76</v>
      </c>
      <c r="L83" s="16">
        <v>50</v>
      </c>
      <c r="M83" s="81">
        <v>76</v>
      </c>
      <c r="N83" s="96">
        <v>76</v>
      </c>
      <c r="O83" s="64">
        <v>2530</v>
      </c>
      <c r="P83" s="65">
        <f>Table2245789101123[[#This Row],[PEMBULATAN]]*O83</f>
        <v>192280</v>
      </c>
    </row>
    <row r="84" spans="1:16" ht="21.75" customHeight="1" x14ac:dyDescent="0.2">
      <c r="A84" s="14"/>
      <c r="B84" s="75"/>
      <c r="C84" s="73" t="s">
        <v>214</v>
      </c>
      <c r="D84" s="78" t="s">
        <v>127</v>
      </c>
      <c r="E84" s="13">
        <v>44546</v>
      </c>
      <c r="F84" s="76" t="s">
        <v>128</v>
      </c>
      <c r="G84" s="13">
        <v>44552</v>
      </c>
      <c r="H84" s="77" t="s">
        <v>533</v>
      </c>
      <c r="I84" s="16">
        <v>80</v>
      </c>
      <c r="J84" s="16">
        <v>45</v>
      </c>
      <c r="K84" s="16">
        <v>25</v>
      </c>
      <c r="L84" s="16">
        <v>6</v>
      </c>
      <c r="M84" s="81">
        <v>22.5</v>
      </c>
      <c r="N84" s="96">
        <v>23</v>
      </c>
      <c r="O84" s="64">
        <v>2530</v>
      </c>
      <c r="P84" s="65">
        <f>Table2245789101123[[#This Row],[PEMBULATAN]]*O84</f>
        <v>58190</v>
      </c>
    </row>
    <row r="85" spans="1:16" ht="21.75" customHeight="1" x14ac:dyDescent="0.2">
      <c r="A85" s="14"/>
      <c r="B85" s="75"/>
      <c r="C85" s="73" t="s">
        <v>215</v>
      </c>
      <c r="D85" s="78" t="s">
        <v>127</v>
      </c>
      <c r="E85" s="13">
        <v>44546</v>
      </c>
      <c r="F85" s="76" t="s">
        <v>128</v>
      </c>
      <c r="G85" s="13">
        <v>44552</v>
      </c>
      <c r="H85" s="77" t="s">
        <v>533</v>
      </c>
      <c r="I85" s="16">
        <v>92</v>
      </c>
      <c r="J85" s="16">
        <v>52</v>
      </c>
      <c r="K85" s="16">
        <v>14</v>
      </c>
      <c r="L85" s="16">
        <v>14</v>
      </c>
      <c r="M85" s="81">
        <v>16.744</v>
      </c>
      <c r="N85" s="96">
        <v>16.744</v>
      </c>
      <c r="O85" s="64">
        <v>2530</v>
      </c>
      <c r="P85" s="65">
        <f>Table2245789101123[[#This Row],[PEMBULATAN]]*O85</f>
        <v>42362.32</v>
      </c>
    </row>
    <row r="86" spans="1:16" ht="21.75" customHeight="1" x14ac:dyDescent="0.2">
      <c r="A86" s="14"/>
      <c r="B86" s="75"/>
      <c r="C86" s="73" t="s">
        <v>216</v>
      </c>
      <c r="D86" s="78" t="s">
        <v>127</v>
      </c>
      <c r="E86" s="13">
        <v>44546</v>
      </c>
      <c r="F86" s="76" t="s">
        <v>128</v>
      </c>
      <c r="G86" s="13">
        <v>44552</v>
      </c>
      <c r="H86" s="77" t="s">
        <v>533</v>
      </c>
      <c r="I86" s="16">
        <v>77</v>
      </c>
      <c r="J86" s="16">
        <v>56</v>
      </c>
      <c r="K86" s="16">
        <v>24</v>
      </c>
      <c r="L86" s="16">
        <v>5</v>
      </c>
      <c r="M86" s="81">
        <v>25.872</v>
      </c>
      <c r="N86" s="96">
        <v>25.872</v>
      </c>
      <c r="O86" s="64">
        <v>2530</v>
      </c>
      <c r="P86" s="65">
        <f>Table2245789101123[[#This Row],[PEMBULATAN]]*O86</f>
        <v>65456.159999999996</v>
      </c>
    </row>
    <row r="87" spans="1:16" ht="21.75" customHeight="1" x14ac:dyDescent="0.2">
      <c r="A87" s="14"/>
      <c r="B87" s="75"/>
      <c r="C87" s="73" t="s">
        <v>217</v>
      </c>
      <c r="D87" s="78" t="s">
        <v>127</v>
      </c>
      <c r="E87" s="13">
        <v>44546</v>
      </c>
      <c r="F87" s="76" t="s">
        <v>128</v>
      </c>
      <c r="G87" s="13">
        <v>44552</v>
      </c>
      <c r="H87" s="77" t="s">
        <v>533</v>
      </c>
      <c r="I87" s="16">
        <v>100</v>
      </c>
      <c r="J87" s="16">
        <v>54</v>
      </c>
      <c r="K87" s="16">
        <v>22</v>
      </c>
      <c r="L87" s="16">
        <v>22</v>
      </c>
      <c r="M87" s="81">
        <v>29.7</v>
      </c>
      <c r="N87" s="96">
        <v>29.7</v>
      </c>
      <c r="O87" s="64">
        <v>2530</v>
      </c>
      <c r="P87" s="65">
        <f>Table2245789101123[[#This Row],[PEMBULATAN]]*O87</f>
        <v>75141</v>
      </c>
    </row>
    <row r="88" spans="1:16" ht="21.75" customHeight="1" x14ac:dyDescent="0.2">
      <c r="A88" s="14"/>
      <c r="B88" s="75"/>
      <c r="C88" s="73" t="s">
        <v>218</v>
      </c>
      <c r="D88" s="78" t="s">
        <v>127</v>
      </c>
      <c r="E88" s="13">
        <v>44546</v>
      </c>
      <c r="F88" s="76" t="s">
        <v>128</v>
      </c>
      <c r="G88" s="13">
        <v>44552</v>
      </c>
      <c r="H88" s="77" t="s">
        <v>533</v>
      </c>
      <c r="I88" s="16">
        <v>90</v>
      </c>
      <c r="J88" s="16">
        <v>58</v>
      </c>
      <c r="K88" s="16">
        <v>25</v>
      </c>
      <c r="L88" s="16">
        <v>6</v>
      </c>
      <c r="M88" s="81">
        <v>32.625</v>
      </c>
      <c r="N88" s="96">
        <v>32.625</v>
      </c>
      <c r="O88" s="64">
        <v>2530</v>
      </c>
      <c r="P88" s="65">
        <f>Table2245789101123[[#This Row],[PEMBULATAN]]*O88</f>
        <v>82541.25</v>
      </c>
    </row>
    <row r="89" spans="1:16" ht="21.75" customHeight="1" x14ac:dyDescent="0.2">
      <c r="A89" s="14"/>
      <c r="B89" s="75"/>
      <c r="C89" s="73" t="s">
        <v>219</v>
      </c>
      <c r="D89" s="78" t="s">
        <v>127</v>
      </c>
      <c r="E89" s="13">
        <v>44546</v>
      </c>
      <c r="F89" s="76" t="s">
        <v>128</v>
      </c>
      <c r="G89" s="13">
        <v>44552</v>
      </c>
      <c r="H89" s="77" t="s">
        <v>533</v>
      </c>
      <c r="I89" s="16">
        <v>81</v>
      </c>
      <c r="J89" s="16">
        <v>62</v>
      </c>
      <c r="K89" s="16">
        <v>16</v>
      </c>
      <c r="L89" s="16">
        <v>11</v>
      </c>
      <c r="M89" s="81">
        <v>20.088000000000001</v>
      </c>
      <c r="N89" s="96">
        <v>20.088000000000001</v>
      </c>
      <c r="O89" s="64">
        <v>2530</v>
      </c>
      <c r="P89" s="65">
        <f>Table2245789101123[[#This Row],[PEMBULATAN]]*O89</f>
        <v>50822.64</v>
      </c>
    </row>
    <row r="90" spans="1:16" ht="21.75" customHeight="1" x14ac:dyDescent="0.2">
      <c r="A90" s="14"/>
      <c r="B90" s="75"/>
      <c r="C90" s="73" t="s">
        <v>220</v>
      </c>
      <c r="D90" s="78" t="s">
        <v>127</v>
      </c>
      <c r="E90" s="13">
        <v>44546</v>
      </c>
      <c r="F90" s="76" t="s">
        <v>128</v>
      </c>
      <c r="G90" s="13">
        <v>44552</v>
      </c>
      <c r="H90" s="77" t="s">
        <v>533</v>
      </c>
      <c r="I90" s="16">
        <v>204</v>
      </c>
      <c r="J90" s="16">
        <v>15</v>
      </c>
      <c r="K90" s="16">
        <v>15</v>
      </c>
      <c r="L90" s="16">
        <v>5</v>
      </c>
      <c r="M90" s="81">
        <v>11.475</v>
      </c>
      <c r="N90" s="96">
        <v>12</v>
      </c>
      <c r="O90" s="64">
        <v>2530</v>
      </c>
      <c r="P90" s="65">
        <f>Table2245789101123[[#This Row],[PEMBULATAN]]*O90</f>
        <v>30360</v>
      </c>
    </row>
    <row r="91" spans="1:16" ht="21.75" customHeight="1" x14ac:dyDescent="0.2">
      <c r="A91" s="14"/>
      <c r="B91" s="75"/>
      <c r="C91" s="73" t="s">
        <v>221</v>
      </c>
      <c r="D91" s="78" t="s">
        <v>127</v>
      </c>
      <c r="E91" s="13">
        <v>44546</v>
      </c>
      <c r="F91" s="76" t="s">
        <v>128</v>
      </c>
      <c r="G91" s="13">
        <v>44552</v>
      </c>
      <c r="H91" s="77" t="s">
        <v>533</v>
      </c>
      <c r="I91" s="16">
        <v>51</v>
      </c>
      <c r="J91" s="16">
        <v>30</v>
      </c>
      <c r="K91" s="16">
        <v>17</v>
      </c>
      <c r="L91" s="16">
        <v>4</v>
      </c>
      <c r="M91" s="81">
        <v>6.5025000000000004</v>
      </c>
      <c r="N91" s="96">
        <v>8</v>
      </c>
      <c r="O91" s="64">
        <v>2530</v>
      </c>
      <c r="P91" s="65">
        <f>Table2245789101123[[#This Row],[PEMBULATAN]]*O91</f>
        <v>20240</v>
      </c>
    </row>
    <row r="92" spans="1:16" ht="21.75" customHeight="1" x14ac:dyDescent="0.2">
      <c r="A92" s="14"/>
      <c r="B92" s="75"/>
      <c r="C92" s="73" t="s">
        <v>222</v>
      </c>
      <c r="D92" s="78" t="s">
        <v>127</v>
      </c>
      <c r="E92" s="13">
        <v>44546</v>
      </c>
      <c r="F92" s="76" t="s">
        <v>128</v>
      </c>
      <c r="G92" s="13">
        <v>44552</v>
      </c>
      <c r="H92" s="77" t="s">
        <v>533</v>
      </c>
      <c r="I92" s="16">
        <v>77</v>
      </c>
      <c r="J92" s="16">
        <v>21</v>
      </c>
      <c r="K92" s="16">
        <v>14</v>
      </c>
      <c r="L92" s="16">
        <v>9</v>
      </c>
      <c r="M92" s="81">
        <v>5.6595000000000004</v>
      </c>
      <c r="N92" s="96">
        <v>9</v>
      </c>
      <c r="O92" s="64">
        <v>2530</v>
      </c>
      <c r="P92" s="65">
        <f>Table2245789101123[[#This Row],[PEMBULATAN]]*O92</f>
        <v>22770</v>
      </c>
    </row>
    <row r="93" spans="1:16" ht="21.75" customHeight="1" x14ac:dyDescent="0.2">
      <c r="A93" s="14"/>
      <c r="B93" s="75"/>
      <c r="C93" s="73" t="s">
        <v>223</v>
      </c>
      <c r="D93" s="78" t="s">
        <v>127</v>
      </c>
      <c r="E93" s="13">
        <v>44546</v>
      </c>
      <c r="F93" s="76" t="s">
        <v>128</v>
      </c>
      <c r="G93" s="13">
        <v>44552</v>
      </c>
      <c r="H93" s="77" t="s">
        <v>533</v>
      </c>
      <c r="I93" s="16">
        <v>71</v>
      </c>
      <c r="J93" s="16">
        <v>58</v>
      </c>
      <c r="K93" s="16">
        <v>25</v>
      </c>
      <c r="L93" s="16">
        <v>18</v>
      </c>
      <c r="M93" s="81">
        <v>25.737500000000001</v>
      </c>
      <c r="N93" s="96">
        <v>25.737500000000001</v>
      </c>
      <c r="O93" s="64">
        <v>2530</v>
      </c>
      <c r="P93" s="65">
        <f>Table2245789101123[[#This Row],[PEMBULATAN]]*O93</f>
        <v>65115.875</v>
      </c>
    </row>
    <row r="94" spans="1:16" ht="21.75" customHeight="1" x14ac:dyDescent="0.2">
      <c r="A94" s="14"/>
      <c r="B94" s="75"/>
      <c r="C94" s="73" t="s">
        <v>224</v>
      </c>
      <c r="D94" s="78" t="s">
        <v>127</v>
      </c>
      <c r="E94" s="13">
        <v>44546</v>
      </c>
      <c r="F94" s="76" t="s">
        <v>128</v>
      </c>
      <c r="G94" s="13">
        <v>44552</v>
      </c>
      <c r="H94" s="77" t="s">
        <v>533</v>
      </c>
      <c r="I94" s="16">
        <v>72</v>
      </c>
      <c r="J94" s="16">
        <v>52</v>
      </c>
      <c r="K94" s="16">
        <v>24</v>
      </c>
      <c r="L94" s="16">
        <v>10</v>
      </c>
      <c r="M94" s="81">
        <v>22.463999999999999</v>
      </c>
      <c r="N94" s="96">
        <v>23</v>
      </c>
      <c r="O94" s="64">
        <v>2530</v>
      </c>
      <c r="P94" s="65">
        <f>Table2245789101123[[#This Row],[PEMBULATAN]]*O94</f>
        <v>58190</v>
      </c>
    </row>
    <row r="95" spans="1:16" ht="21.75" customHeight="1" x14ac:dyDescent="0.2">
      <c r="A95" s="14"/>
      <c r="B95" s="75"/>
      <c r="C95" s="73" t="s">
        <v>225</v>
      </c>
      <c r="D95" s="78" t="s">
        <v>127</v>
      </c>
      <c r="E95" s="13">
        <v>44546</v>
      </c>
      <c r="F95" s="76" t="s">
        <v>128</v>
      </c>
      <c r="G95" s="13">
        <v>44552</v>
      </c>
      <c r="H95" s="77" t="s">
        <v>533</v>
      </c>
      <c r="I95" s="16">
        <v>94</v>
      </c>
      <c r="J95" s="16">
        <v>56</v>
      </c>
      <c r="K95" s="16">
        <v>24</v>
      </c>
      <c r="L95" s="16">
        <v>11</v>
      </c>
      <c r="M95" s="81">
        <v>31.584</v>
      </c>
      <c r="N95" s="96">
        <v>31.584</v>
      </c>
      <c r="O95" s="64">
        <v>2530</v>
      </c>
      <c r="P95" s="65">
        <f>Table2245789101123[[#This Row],[PEMBULATAN]]*O95</f>
        <v>79907.520000000004</v>
      </c>
    </row>
    <row r="96" spans="1:16" ht="21.75" customHeight="1" x14ac:dyDescent="0.2">
      <c r="A96" s="14"/>
      <c r="B96" s="75"/>
      <c r="C96" s="73" t="s">
        <v>226</v>
      </c>
      <c r="D96" s="78" t="s">
        <v>127</v>
      </c>
      <c r="E96" s="13">
        <v>44546</v>
      </c>
      <c r="F96" s="76" t="s">
        <v>128</v>
      </c>
      <c r="G96" s="13">
        <v>44552</v>
      </c>
      <c r="H96" s="77" t="s">
        <v>533</v>
      </c>
      <c r="I96" s="16">
        <v>45</v>
      </c>
      <c r="J96" s="16">
        <v>31</v>
      </c>
      <c r="K96" s="16">
        <v>16</v>
      </c>
      <c r="L96" s="16">
        <v>2</v>
      </c>
      <c r="M96" s="81">
        <v>5.58</v>
      </c>
      <c r="N96" s="96">
        <v>5.58</v>
      </c>
      <c r="O96" s="64">
        <v>2530</v>
      </c>
      <c r="P96" s="65">
        <f>Table2245789101123[[#This Row],[PEMBULATAN]]*O96</f>
        <v>14117.4</v>
      </c>
    </row>
    <row r="97" spans="1:16" ht="21.75" customHeight="1" x14ac:dyDescent="0.2">
      <c r="A97" s="14"/>
      <c r="B97" s="75"/>
      <c r="C97" s="73" t="s">
        <v>227</v>
      </c>
      <c r="D97" s="78" t="s">
        <v>127</v>
      </c>
      <c r="E97" s="13">
        <v>44546</v>
      </c>
      <c r="F97" s="76" t="s">
        <v>128</v>
      </c>
      <c r="G97" s="13">
        <v>44552</v>
      </c>
      <c r="H97" s="77" t="s">
        <v>533</v>
      </c>
      <c r="I97" s="16">
        <v>60</v>
      </c>
      <c r="J97" s="16">
        <v>35</v>
      </c>
      <c r="K97" s="16">
        <v>12</v>
      </c>
      <c r="L97" s="16">
        <v>3</v>
      </c>
      <c r="M97" s="81">
        <v>6.3</v>
      </c>
      <c r="N97" s="96">
        <v>7</v>
      </c>
      <c r="O97" s="64">
        <v>2530</v>
      </c>
      <c r="P97" s="65">
        <f>Table2245789101123[[#This Row],[PEMBULATAN]]*O97</f>
        <v>17710</v>
      </c>
    </row>
    <row r="98" spans="1:16" ht="21.75" customHeight="1" x14ac:dyDescent="0.2">
      <c r="A98" s="14"/>
      <c r="B98" s="75"/>
      <c r="C98" s="73" t="s">
        <v>228</v>
      </c>
      <c r="D98" s="78" t="s">
        <v>127</v>
      </c>
      <c r="E98" s="13">
        <v>44546</v>
      </c>
      <c r="F98" s="76" t="s">
        <v>128</v>
      </c>
      <c r="G98" s="13">
        <v>44552</v>
      </c>
      <c r="H98" s="77" t="s">
        <v>533</v>
      </c>
      <c r="I98" s="16">
        <v>77</v>
      </c>
      <c r="J98" s="16">
        <v>45</v>
      </c>
      <c r="K98" s="16">
        <v>12</v>
      </c>
      <c r="L98" s="16">
        <v>7</v>
      </c>
      <c r="M98" s="81">
        <v>10.395</v>
      </c>
      <c r="N98" s="96">
        <v>11</v>
      </c>
      <c r="O98" s="64">
        <v>2530</v>
      </c>
      <c r="P98" s="65">
        <f>Table2245789101123[[#This Row],[PEMBULATAN]]*O98</f>
        <v>27830</v>
      </c>
    </row>
    <row r="99" spans="1:16" ht="21.75" customHeight="1" x14ac:dyDescent="0.2">
      <c r="A99" s="14"/>
      <c r="B99" s="75"/>
      <c r="C99" s="73" t="s">
        <v>229</v>
      </c>
      <c r="D99" s="78" t="s">
        <v>127</v>
      </c>
      <c r="E99" s="13">
        <v>44546</v>
      </c>
      <c r="F99" s="76" t="s">
        <v>128</v>
      </c>
      <c r="G99" s="13">
        <v>44552</v>
      </c>
      <c r="H99" s="77" t="s">
        <v>533</v>
      </c>
      <c r="I99" s="16">
        <v>62</v>
      </c>
      <c r="J99" s="16">
        <v>51</v>
      </c>
      <c r="K99" s="16">
        <v>32</v>
      </c>
      <c r="L99" s="16">
        <v>10</v>
      </c>
      <c r="M99" s="81">
        <v>25.295999999999999</v>
      </c>
      <c r="N99" s="96">
        <v>26</v>
      </c>
      <c r="O99" s="64">
        <v>2530</v>
      </c>
      <c r="P99" s="65">
        <f>Table2245789101123[[#This Row],[PEMBULATAN]]*O99</f>
        <v>65780</v>
      </c>
    </row>
    <row r="100" spans="1:16" ht="21.75" customHeight="1" x14ac:dyDescent="0.2">
      <c r="A100" s="14"/>
      <c r="B100" s="75"/>
      <c r="C100" s="73" t="s">
        <v>230</v>
      </c>
      <c r="D100" s="78" t="s">
        <v>127</v>
      </c>
      <c r="E100" s="13">
        <v>44546</v>
      </c>
      <c r="F100" s="76" t="s">
        <v>128</v>
      </c>
      <c r="G100" s="13">
        <v>44552</v>
      </c>
      <c r="H100" s="77" t="s">
        <v>533</v>
      </c>
      <c r="I100" s="16">
        <v>77</v>
      </c>
      <c r="J100" s="16">
        <v>35</v>
      </c>
      <c r="K100" s="16">
        <v>15</v>
      </c>
      <c r="L100" s="16">
        <v>24</v>
      </c>
      <c r="M100" s="81">
        <v>10.106249999999999</v>
      </c>
      <c r="N100" s="96">
        <v>24</v>
      </c>
      <c r="O100" s="64">
        <v>2530</v>
      </c>
      <c r="P100" s="65">
        <f>Table2245789101123[[#This Row],[PEMBULATAN]]*O100</f>
        <v>60720</v>
      </c>
    </row>
    <row r="101" spans="1:16" ht="21.75" customHeight="1" x14ac:dyDescent="0.2">
      <c r="A101" s="14"/>
      <c r="B101" s="75"/>
      <c r="C101" s="73" t="s">
        <v>231</v>
      </c>
      <c r="D101" s="78" t="s">
        <v>127</v>
      </c>
      <c r="E101" s="13">
        <v>44546</v>
      </c>
      <c r="F101" s="76" t="s">
        <v>128</v>
      </c>
      <c r="G101" s="13">
        <v>44552</v>
      </c>
      <c r="H101" s="77" t="s">
        <v>533</v>
      </c>
      <c r="I101" s="16">
        <v>80</v>
      </c>
      <c r="J101" s="16">
        <v>60</v>
      </c>
      <c r="K101" s="16">
        <v>22</v>
      </c>
      <c r="L101" s="16">
        <v>8</v>
      </c>
      <c r="M101" s="81">
        <v>26.4</v>
      </c>
      <c r="N101" s="96">
        <v>27</v>
      </c>
      <c r="O101" s="64">
        <v>2530</v>
      </c>
      <c r="P101" s="65">
        <f>Table2245789101123[[#This Row],[PEMBULATAN]]*O101</f>
        <v>68310</v>
      </c>
    </row>
    <row r="102" spans="1:16" ht="21.75" customHeight="1" x14ac:dyDescent="0.2">
      <c r="A102" s="14"/>
      <c r="B102" s="75"/>
      <c r="C102" s="73" t="s">
        <v>232</v>
      </c>
      <c r="D102" s="78" t="s">
        <v>127</v>
      </c>
      <c r="E102" s="13">
        <v>44546</v>
      </c>
      <c r="F102" s="76" t="s">
        <v>128</v>
      </c>
      <c r="G102" s="13">
        <v>44552</v>
      </c>
      <c r="H102" s="77" t="s">
        <v>533</v>
      </c>
      <c r="I102" s="16">
        <v>90</v>
      </c>
      <c r="J102" s="16">
        <v>56</v>
      </c>
      <c r="K102" s="16">
        <v>25</v>
      </c>
      <c r="L102" s="16">
        <v>10</v>
      </c>
      <c r="M102" s="81">
        <v>31.5</v>
      </c>
      <c r="N102" s="96">
        <v>32</v>
      </c>
      <c r="O102" s="64">
        <v>2530</v>
      </c>
      <c r="P102" s="65">
        <f>Table2245789101123[[#This Row],[PEMBULATAN]]*O102</f>
        <v>80960</v>
      </c>
    </row>
    <row r="103" spans="1:16" ht="21.75" customHeight="1" x14ac:dyDescent="0.2">
      <c r="A103" s="14"/>
      <c r="B103" s="75"/>
      <c r="C103" s="73" t="s">
        <v>233</v>
      </c>
      <c r="D103" s="78" t="s">
        <v>127</v>
      </c>
      <c r="E103" s="13">
        <v>44546</v>
      </c>
      <c r="F103" s="76" t="s">
        <v>128</v>
      </c>
      <c r="G103" s="13">
        <v>44552</v>
      </c>
      <c r="H103" s="77" t="s">
        <v>533</v>
      </c>
      <c r="I103" s="16">
        <v>100</v>
      </c>
      <c r="J103" s="16">
        <v>45</v>
      </c>
      <c r="K103" s="16">
        <v>34</v>
      </c>
      <c r="L103" s="16">
        <v>13</v>
      </c>
      <c r="M103" s="81">
        <v>38.25</v>
      </c>
      <c r="N103" s="96">
        <v>38.25</v>
      </c>
      <c r="O103" s="64">
        <v>2530</v>
      </c>
      <c r="P103" s="65">
        <f>Table2245789101123[[#This Row],[PEMBULATAN]]*O103</f>
        <v>96772.5</v>
      </c>
    </row>
    <row r="104" spans="1:16" ht="21.75" customHeight="1" x14ac:dyDescent="0.2">
      <c r="A104" s="14"/>
      <c r="B104" s="75"/>
      <c r="C104" s="73" t="s">
        <v>234</v>
      </c>
      <c r="D104" s="78" t="s">
        <v>127</v>
      </c>
      <c r="E104" s="13">
        <v>44546</v>
      </c>
      <c r="F104" s="76" t="s">
        <v>128</v>
      </c>
      <c r="G104" s="13">
        <v>44552</v>
      </c>
      <c r="H104" s="77" t="s">
        <v>533</v>
      </c>
      <c r="I104" s="16">
        <v>90</v>
      </c>
      <c r="J104" s="16">
        <v>52</v>
      </c>
      <c r="K104" s="16">
        <v>25</v>
      </c>
      <c r="L104" s="16">
        <v>17</v>
      </c>
      <c r="M104" s="81">
        <v>29.25</v>
      </c>
      <c r="N104" s="96">
        <v>29.25</v>
      </c>
      <c r="O104" s="64">
        <v>2530</v>
      </c>
      <c r="P104" s="65">
        <f>Table2245789101123[[#This Row],[PEMBULATAN]]*O104</f>
        <v>74002.5</v>
      </c>
    </row>
    <row r="105" spans="1:16" ht="21.75" customHeight="1" x14ac:dyDescent="0.2">
      <c r="A105" s="14"/>
      <c r="B105" s="75"/>
      <c r="C105" s="73" t="s">
        <v>235</v>
      </c>
      <c r="D105" s="78" t="s">
        <v>127</v>
      </c>
      <c r="E105" s="13">
        <v>44546</v>
      </c>
      <c r="F105" s="76" t="s">
        <v>128</v>
      </c>
      <c r="G105" s="13">
        <v>44552</v>
      </c>
      <c r="H105" s="77" t="s">
        <v>533</v>
      </c>
      <c r="I105" s="16">
        <v>89</v>
      </c>
      <c r="J105" s="16">
        <v>57</v>
      </c>
      <c r="K105" s="16">
        <v>34</v>
      </c>
      <c r="L105" s="16">
        <v>11</v>
      </c>
      <c r="M105" s="81">
        <v>43.1205</v>
      </c>
      <c r="N105" s="96">
        <v>43.1205</v>
      </c>
      <c r="O105" s="64">
        <v>2530</v>
      </c>
      <c r="P105" s="65">
        <f>Table2245789101123[[#This Row],[PEMBULATAN]]*O105</f>
        <v>109094.86500000001</v>
      </c>
    </row>
    <row r="106" spans="1:16" ht="21.75" customHeight="1" x14ac:dyDescent="0.2">
      <c r="A106" s="14"/>
      <c r="B106" s="75"/>
      <c r="C106" s="73" t="s">
        <v>236</v>
      </c>
      <c r="D106" s="78" t="s">
        <v>127</v>
      </c>
      <c r="E106" s="13">
        <v>44546</v>
      </c>
      <c r="F106" s="76" t="s">
        <v>128</v>
      </c>
      <c r="G106" s="13">
        <v>44552</v>
      </c>
      <c r="H106" s="77" t="s">
        <v>533</v>
      </c>
      <c r="I106" s="16">
        <v>90</v>
      </c>
      <c r="J106" s="16">
        <v>58</v>
      </c>
      <c r="K106" s="16">
        <v>26</v>
      </c>
      <c r="L106" s="16">
        <v>21</v>
      </c>
      <c r="M106" s="81">
        <v>33.93</v>
      </c>
      <c r="N106" s="96">
        <v>33.93</v>
      </c>
      <c r="O106" s="64">
        <v>2530</v>
      </c>
      <c r="P106" s="65">
        <f>Table2245789101123[[#This Row],[PEMBULATAN]]*O106</f>
        <v>85842.9</v>
      </c>
    </row>
    <row r="107" spans="1:16" ht="21.75" customHeight="1" x14ac:dyDescent="0.2">
      <c r="A107" s="14"/>
      <c r="B107" s="75"/>
      <c r="C107" s="73" t="s">
        <v>237</v>
      </c>
      <c r="D107" s="78" t="s">
        <v>127</v>
      </c>
      <c r="E107" s="13">
        <v>44546</v>
      </c>
      <c r="F107" s="76" t="s">
        <v>128</v>
      </c>
      <c r="G107" s="13">
        <v>44552</v>
      </c>
      <c r="H107" s="77" t="s">
        <v>533</v>
      </c>
      <c r="I107" s="16">
        <v>57</v>
      </c>
      <c r="J107" s="16">
        <v>35</v>
      </c>
      <c r="K107" s="16">
        <v>25</v>
      </c>
      <c r="L107" s="16">
        <v>20</v>
      </c>
      <c r="M107" s="81">
        <v>12.46875</v>
      </c>
      <c r="N107" s="96">
        <v>21</v>
      </c>
      <c r="O107" s="64">
        <v>2530</v>
      </c>
      <c r="P107" s="65">
        <f>Table2245789101123[[#This Row],[PEMBULATAN]]*O107</f>
        <v>53130</v>
      </c>
    </row>
    <row r="108" spans="1:16" ht="21.75" customHeight="1" x14ac:dyDescent="0.2">
      <c r="A108" s="14"/>
      <c r="B108" s="75"/>
      <c r="C108" s="73" t="s">
        <v>238</v>
      </c>
      <c r="D108" s="78" t="s">
        <v>127</v>
      </c>
      <c r="E108" s="13">
        <v>44546</v>
      </c>
      <c r="F108" s="76" t="s">
        <v>128</v>
      </c>
      <c r="G108" s="13">
        <v>44552</v>
      </c>
      <c r="H108" s="77" t="s">
        <v>533</v>
      </c>
      <c r="I108" s="16">
        <v>60</v>
      </c>
      <c r="J108" s="16">
        <v>40</v>
      </c>
      <c r="K108" s="16">
        <v>15</v>
      </c>
      <c r="L108" s="16">
        <v>7</v>
      </c>
      <c r="M108" s="81">
        <v>9</v>
      </c>
      <c r="N108" s="96">
        <v>9</v>
      </c>
      <c r="O108" s="64">
        <v>2530</v>
      </c>
      <c r="P108" s="65">
        <f>Table2245789101123[[#This Row],[PEMBULATAN]]*O108</f>
        <v>22770</v>
      </c>
    </row>
    <row r="109" spans="1:16" ht="21.75" customHeight="1" x14ac:dyDescent="0.2">
      <c r="A109" s="14"/>
      <c r="B109" s="75"/>
      <c r="C109" s="73" t="s">
        <v>239</v>
      </c>
      <c r="D109" s="78" t="s">
        <v>127</v>
      </c>
      <c r="E109" s="13">
        <v>44546</v>
      </c>
      <c r="F109" s="76" t="s">
        <v>128</v>
      </c>
      <c r="G109" s="13">
        <v>44552</v>
      </c>
      <c r="H109" s="77" t="s">
        <v>533</v>
      </c>
      <c r="I109" s="16">
        <v>79</v>
      </c>
      <c r="J109" s="16">
        <v>45</v>
      </c>
      <c r="K109" s="16">
        <v>21</v>
      </c>
      <c r="L109" s="16">
        <v>7</v>
      </c>
      <c r="M109" s="81">
        <v>18.66375</v>
      </c>
      <c r="N109" s="96">
        <v>18.66375</v>
      </c>
      <c r="O109" s="64">
        <v>2530</v>
      </c>
      <c r="P109" s="65">
        <f>Table2245789101123[[#This Row],[PEMBULATAN]]*O109</f>
        <v>47219.287499999999</v>
      </c>
    </row>
    <row r="110" spans="1:16" ht="21.75" customHeight="1" x14ac:dyDescent="0.2">
      <c r="A110" s="14"/>
      <c r="B110" s="75"/>
      <c r="C110" s="73" t="s">
        <v>240</v>
      </c>
      <c r="D110" s="78" t="s">
        <v>127</v>
      </c>
      <c r="E110" s="13">
        <v>44546</v>
      </c>
      <c r="F110" s="76" t="s">
        <v>128</v>
      </c>
      <c r="G110" s="13">
        <v>44552</v>
      </c>
      <c r="H110" s="77" t="s">
        <v>533</v>
      </c>
      <c r="I110" s="16">
        <v>55</v>
      </c>
      <c r="J110" s="16">
        <v>45</v>
      </c>
      <c r="K110" s="16">
        <v>15</v>
      </c>
      <c r="L110" s="16">
        <v>5</v>
      </c>
      <c r="M110" s="81">
        <v>9.28125</v>
      </c>
      <c r="N110" s="96">
        <v>9.28125</v>
      </c>
      <c r="O110" s="64">
        <v>2530</v>
      </c>
      <c r="P110" s="65">
        <f>Table2245789101123[[#This Row],[PEMBULATAN]]*O110</f>
        <v>23481.5625</v>
      </c>
    </row>
    <row r="111" spans="1:16" ht="21.75" customHeight="1" x14ac:dyDescent="0.2">
      <c r="A111" s="14"/>
      <c r="B111" s="75"/>
      <c r="C111" s="73" t="s">
        <v>241</v>
      </c>
      <c r="D111" s="78" t="s">
        <v>127</v>
      </c>
      <c r="E111" s="13">
        <v>44546</v>
      </c>
      <c r="F111" s="76" t="s">
        <v>128</v>
      </c>
      <c r="G111" s="13">
        <v>44552</v>
      </c>
      <c r="H111" s="77" t="s">
        <v>533</v>
      </c>
      <c r="I111" s="16">
        <v>75</v>
      </c>
      <c r="J111" s="16">
        <v>57</v>
      </c>
      <c r="K111" s="16">
        <v>17</v>
      </c>
      <c r="L111" s="16">
        <v>11</v>
      </c>
      <c r="M111" s="81">
        <v>18.168749999999999</v>
      </c>
      <c r="N111" s="96">
        <v>18.168749999999999</v>
      </c>
      <c r="O111" s="64">
        <v>2530</v>
      </c>
      <c r="P111" s="65">
        <f>Table2245789101123[[#This Row],[PEMBULATAN]]*O111</f>
        <v>45966.9375</v>
      </c>
    </row>
    <row r="112" spans="1:16" ht="21.75" customHeight="1" x14ac:dyDescent="0.2">
      <c r="A112" s="14"/>
      <c r="B112" s="75"/>
      <c r="C112" s="73" t="s">
        <v>242</v>
      </c>
      <c r="D112" s="78" t="s">
        <v>127</v>
      </c>
      <c r="E112" s="13">
        <v>44546</v>
      </c>
      <c r="F112" s="76" t="s">
        <v>128</v>
      </c>
      <c r="G112" s="13">
        <v>44552</v>
      </c>
      <c r="H112" s="77" t="s">
        <v>533</v>
      </c>
      <c r="I112" s="16">
        <v>81</v>
      </c>
      <c r="J112" s="16">
        <v>54</v>
      </c>
      <c r="K112" s="16">
        <v>22</v>
      </c>
      <c r="L112" s="16">
        <v>10</v>
      </c>
      <c r="M112" s="81">
        <v>24.056999999999999</v>
      </c>
      <c r="N112" s="96">
        <v>24.056999999999999</v>
      </c>
      <c r="O112" s="64">
        <v>2530</v>
      </c>
      <c r="P112" s="65">
        <f>Table2245789101123[[#This Row],[PEMBULATAN]]*O112</f>
        <v>60864.21</v>
      </c>
    </row>
    <row r="113" spans="1:16" ht="21.75" customHeight="1" x14ac:dyDescent="0.2">
      <c r="A113" s="14"/>
      <c r="B113" s="75"/>
      <c r="C113" s="73" t="s">
        <v>243</v>
      </c>
      <c r="D113" s="78" t="s">
        <v>127</v>
      </c>
      <c r="E113" s="13">
        <v>44546</v>
      </c>
      <c r="F113" s="76" t="s">
        <v>128</v>
      </c>
      <c r="G113" s="13">
        <v>44552</v>
      </c>
      <c r="H113" s="77" t="s">
        <v>533</v>
      </c>
      <c r="I113" s="16">
        <v>144</v>
      </c>
      <c r="J113" s="16">
        <v>24</v>
      </c>
      <c r="K113" s="16">
        <v>15</v>
      </c>
      <c r="L113" s="16">
        <v>12</v>
      </c>
      <c r="M113" s="81">
        <v>12.96</v>
      </c>
      <c r="N113" s="96">
        <v>12.96</v>
      </c>
      <c r="O113" s="64">
        <v>2530</v>
      </c>
      <c r="P113" s="65">
        <f>Table2245789101123[[#This Row],[PEMBULATAN]]*O113</f>
        <v>32788.800000000003</v>
      </c>
    </row>
    <row r="114" spans="1:16" ht="21.75" customHeight="1" x14ac:dyDescent="0.2">
      <c r="A114" s="14"/>
      <c r="B114" s="75"/>
      <c r="C114" s="73" t="s">
        <v>244</v>
      </c>
      <c r="D114" s="78" t="s">
        <v>127</v>
      </c>
      <c r="E114" s="13">
        <v>44546</v>
      </c>
      <c r="F114" s="76" t="s">
        <v>128</v>
      </c>
      <c r="G114" s="13">
        <v>44552</v>
      </c>
      <c r="H114" s="77" t="s">
        <v>533</v>
      </c>
      <c r="I114" s="16">
        <v>71</v>
      </c>
      <c r="J114" s="16">
        <v>60</v>
      </c>
      <c r="K114" s="16">
        <v>15</v>
      </c>
      <c r="L114" s="16">
        <v>15</v>
      </c>
      <c r="M114" s="81">
        <v>15.975</v>
      </c>
      <c r="N114" s="96">
        <v>15.975</v>
      </c>
      <c r="O114" s="64">
        <v>2530</v>
      </c>
      <c r="P114" s="65">
        <f>Table2245789101123[[#This Row],[PEMBULATAN]]*O114</f>
        <v>40416.75</v>
      </c>
    </row>
    <row r="115" spans="1:16" ht="21.75" customHeight="1" x14ac:dyDescent="0.2">
      <c r="A115" s="14"/>
      <c r="B115" s="75"/>
      <c r="C115" s="73" t="s">
        <v>245</v>
      </c>
      <c r="D115" s="78" t="s">
        <v>127</v>
      </c>
      <c r="E115" s="13">
        <v>44546</v>
      </c>
      <c r="F115" s="76" t="s">
        <v>128</v>
      </c>
      <c r="G115" s="13">
        <v>44552</v>
      </c>
      <c r="H115" s="77" t="s">
        <v>533</v>
      </c>
      <c r="I115" s="16">
        <v>65</v>
      </c>
      <c r="J115" s="16">
        <v>54</v>
      </c>
      <c r="K115" s="16">
        <v>17</v>
      </c>
      <c r="L115" s="16">
        <v>5</v>
      </c>
      <c r="M115" s="81">
        <v>14.9175</v>
      </c>
      <c r="N115" s="96">
        <v>14.9175</v>
      </c>
      <c r="O115" s="64">
        <v>2530</v>
      </c>
      <c r="P115" s="65">
        <f>Table2245789101123[[#This Row],[PEMBULATAN]]*O115</f>
        <v>37741.275000000001</v>
      </c>
    </row>
    <row r="116" spans="1:16" ht="21.75" customHeight="1" x14ac:dyDescent="0.2">
      <c r="A116" s="14"/>
      <c r="B116" s="75"/>
      <c r="C116" s="73" t="s">
        <v>246</v>
      </c>
      <c r="D116" s="78" t="s">
        <v>127</v>
      </c>
      <c r="E116" s="13">
        <v>44546</v>
      </c>
      <c r="F116" s="76" t="s">
        <v>128</v>
      </c>
      <c r="G116" s="13">
        <v>44552</v>
      </c>
      <c r="H116" s="77" t="s">
        <v>533</v>
      </c>
      <c r="I116" s="16">
        <v>81</v>
      </c>
      <c r="J116" s="16">
        <v>54</v>
      </c>
      <c r="K116" s="16">
        <v>32</v>
      </c>
      <c r="L116" s="16">
        <v>7</v>
      </c>
      <c r="M116" s="81">
        <v>34.991999999999997</v>
      </c>
      <c r="N116" s="96">
        <v>34.991999999999997</v>
      </c>
      <c r="O116" s="64">
        <v>2530</v>
      </c>
      <c r="P116" s="65">
        <f>Table2245789101123[[#This Row],[PEMBULATAN]]*O116</f>
        <v>88529.76</v>
      </c>
    </row>
    <row r="117" spans="1:16" ht="21.75" customHeight="1" x14ac:dyDescent="0.2">
      <c r="A117" s="14"/>
      <c r="B117" s="75"/>
      <c r="C117" s="73" t="s">
        <v>247</v>
      </c>
      <c r="D117" s="78" t="s">
        <v>127</v>
      </c>
      <c r="E117" s="13">
        <v>44546</v>
      </c>
      <c r="F117" s="76" t="s">
        <v>128</v>
      </c>
      <c r="G117" s="13">
        <v>44552</v>
      </c>
      <c r="H117" s="77" t="s">
        <v>533</v>
      </c>
      <c r="I117" s="16">
        <v>62</v>
      </c>
      <c r="J117" s="16">
        <v>60</v>
      </c>
      <c r="K117" s="16">
        <v>17</v>
      </c>
      <c r="L117" s="16">
        <v>7</v>
      </c>
      <c r="M117" s="81">
        <v>15.81</v>
      </c>
      <c r="N117" s="96">
        <v>15.81</v>
      </c>
      <c r="O117" s="64">
        <v>2530</v>
      </c>
      <c r="P117" s="65">
        <f>Table2245789101123[[#This Row],[PEMBULATAN]]*O117</f>
        <v>39999.300000000003</v>
      </c>
    </row>
    <row r="118" spans="1:16" ht="21.75" customHeight="1" x14ac:dyDescent="0.2">
      <c r="A118" s="14"/>
      <c r="B118" s="75"/>
      <c r="C118" s="73" t="s">
        <v>248</v>
      </c>
      <c r="D118" s="78" t="s">
        <v>127</v>
      </c>
      <c r="E118" s="13">
        <v>44546</v>
      </c>
      <c r="F118" s="76" t="s">
        <v>128</v>
      </c>
      <c r="G118" s="13">
        <v>44552</v>
      </c>
      <c r="H118" s="77" t="s">
        <v>533</v>
      </c>
      <c r="I118" s="16">
        <v>90</v>
      </c>
      <c r="J118" s="16">
        <v>50</v>
      </c>
      <c r="K118" s="16">
        <v>22</v>
      </c>
      <c r="L118" s="16">
        <v>16</v>
      </c>
      <c r="M118" s="81">
        <v>24.75</v>
      </c>
      <c r="N118" s="96">
        <v>24.75</v>
      </c>
      <c r="O118" s="64">
        <v>2530</v>
      </c>
      <c r="P118" s="65">
        <f>Table2245789101123[[#This Row],[PEMBULATAN]]*O118</f>
        <v>62617.5</v>
      </c>
    </row>
    <row r="119" spans="1:16" ht="21.75" customHeight="1" x14ac:dyDescent="0.2">
      <c r="A119" s="14"/>
      <c r="B119" s="75"/>
      <c r="C119" s="73" t="s">
        <v>249</v>
      </c>
      <c r="D119" s="78" t="s">
        <v>127</v>
      </c>
      <c r="E119" s="13">
        <v>44546</v>
      </c>
      <c r="F119" s="76" t="s">
        <v>128</v>
      </c>
      <c r="G119" s="13">
        <v>44552</v>
      </c>
      <c r="H119" s="77" t="s">
        <v>533</v>
      </c>
      <c r="I119" s="16">
        <v>46</v>
      </c>
      <c r="J119" s="16">
        <v>31</v>
      </c>
      <c r="K119" s="16">
        <v>13</v>
      </c>
      <c r="L119" s="16">
        <v>4</v>
      </c>
      <c r="M119" s="81">
        <v>4.6345000000000001</v>
      </c>
      <c r="N119" s="96">
        <v>4.6345000000000001</v>
      </c>
      <c r="O119" s="64">
        <v>2530</v>
      </c>
      <c r="P119" s="65">
        <f>Table2245789101123[[#This Row],[PEMBULATAN]]*O119</f>
        <v>11725.285</v>
      </c>
    </row>
    <row r="120" spans="1:16" ht="21.75" customHeight="1" x14ac:dyDescent="0.2">
      <c r="A120" s="14"/>
      <c r="B120" s="75"/>
      <c r="C120" s="73" t="s">
        <v>250</v>
      </c>
      <c r="D120" s="78" t="s">
        <v>127</v>
      </c>
      <c r="E120" s="13">
        <v>44546</v>
      </c>
      <c r="F120" s="76" t="s">
        <v>128</v>
      </c>
      <c r="G120" s="13">
        <v>44552</v>
      </c>
      <c r="H120" s="77" t="s">
        <v>533</v>
      </c>
      <c r="I120" s="16">
        <v>71</v>
      </c>
      <c r="J120" s="16">
        <v>45</v>
      </c>
      <c r="K120" s="16">
        <v>14</v>
      </c>
      <c r="L120" s="16">
        <v>5</v>
      </c>
      <c r="M120" s="81">
        <v>11.182499999999999</v>
      </c>
      <c r="N120" s="96">
        <v>11.182499999999999</v>
      </c>
      <c r="O120" s="64">
        <v>2530</v>
      </c>
      <c r="P120" s="65">
        <f>Table2245789101123[[#This Row],[PEMBULATAN]]*O120</f>
        <v>28291.724999999999</v>
      </c>
    </row>
    <row r="121" spans="1:16" ht="21.75" customHeight="1" x14ac:dyDescent="0.2">
      <c r="A121" s="14"/>
      <c r="B121" s="75"/>
      <c r="C121" s="73" t="s">
        <v>251</v>
      </c>
      <c r="D121" s="78" t="s">
        <v>127</v>
      </c>
      <c r="E121" s="13">
        <v>44546</v>
      </c>
      <c r="F121" s="76" t="s">
        <v>128</v>
      </c>
      <c r="G121" s="13">
        <v>44552</v>
      </c>
      <c r="H121" s="77" t="s">
        <v>533</v>
      </c>
      <c r="I121" s="16">
        <v>80</v>
      </c>
      <c r="J121" s="16">
        <v>65</v>
      </c>
      <c r="K121" s="16">
        <v>25</v>
      </c>
      <c r="L121" s="16">
        <v>27</v>
      </c>
      <c r="M121" s="81">
        <v>32.5</v>
      </c>
      <c r="N121" s="96">
        <v>33</v>
      </c>
      <c r="O121" s="64">
        <v>2530</v>
      </c>
      <c r="P121" s="65">
        <f>Table2245789101123[[#This Row],[PEMBULATAN]]*O121</f>
        <v>83490</v>
      </c>
    </row>
    <row r="122" spans="1:16" ht="21.75" customHeight="1" x14ac:dyDescent="0.2">
      <c r="A122" s="14"/>
      <c r="B122" s="75"/>
      <c r="C122" s="73" t="s">
        <v>252</v>
      </c>
      <c r="D122" s="78" t="s">
        <v>127</v>
      </c>
      <c r="E122" s="13">
        <v>44546</v>
      </c>
      <c r="F122" s="76" t="s">
        <v>128</v>
      </c>
      <c r="G122" s="13">
        <v>44552</v>
      </c>
      <c r="H122" s="77" t="s">
        <v>533</v>
      </c>
      <c r="I122" s="16">
        <v>110</v>
      </c>
      <c r="J122" s="16">
        <v>28</v>
      </c>
      <c r="K122" s="16">
        <v>22</v>
      </c>
      <c r="L122" s="16">
        <v>11</v>
      </c>
      <c r="M122" s="81">
        <v>16.940000000000001</v>
      </c>
      <c r="N122" s="96">
        <v>16.940000000000001</v>
      </c>
      <c r="O122" s="64">
        <v>2530</v>
      </c>
      <c r="P122" s="65">
        <f>Table2245789101123[[#This Row],[PEMBULATAN]]*O122</f>
        <v>42858.200000000004</v>
      </c>
    </row>
    <row r="123" spans="1:16" ht="21.75" customHeight="1" x14ac:dyDescent="0.2">
      <c r="A123" s="14"/>
      <c r="B123" s="75"/>
      <c r="C123" s="73" t="s">
        <v>253</v>
      </c>
      <c r="D123" s="78" t="s">
        <v>127</v>
      </c>
      <c r="E123" s="13">
        <v>44546</v>
      </c>
      <c r="F123" s="76" t="s">
        <v>128</v>
      </c>
      <c r="G123" s="13">
        <v>44552</v>
      </c>
      <c r="H123" s="77" t="s">
        <v>533</v>
      </c>
      <c r="I123" s="16">
        <v>122</v>
      </c>
      <c r="J123" s="16">
        <v>10</v>
      </c>
      <c r="K123" s="16">
        <v>8</v>
      </c>
      <c r="L123" s="16">
        <v>4</v>
      </c>
      <c r="M123" s="81">
        <v>2.44</v>
      </c>
      <c r="N123" s="96">
        <v>5</v>
      </c>
      <c r="O123" s="64">
        <v>2530</v>
      </c>
      <c r="P123" s="65">
        <f>Table2245789101123[[#This Row],[PEMBULATAN]]*O123</f>
        <v>12650</v>
      </c>
    </row>
    <row r="124" spans="1:16" ht="21.75" customHeight="1" x14ac:dyDescent="0.2">
      <c r="A124" s="14"/>
      <c r="B124" s="75"/>
      <c r="C124" s="73" t="s">
        <v>254</v>
      </c>
      <c r="D124" s="78" t="s">
        <v>127</v>
      </c>
      <c r="E124" s="13">
        <v>44546</v>
      </c>
      <c r="F124" s="76" t="s">
        <v>128</v>
      </c>
      <c r="G124" s="13">
        <v>44552</v>
      </c>
      <c r="H124" s="77" t="s">
        <v>533</v>
      </c>
      <c r="I124" s="16">
        <v>122</v>
      </c>
      <c r="J124" s="16">
        <v>10</v>
      </c>
      <c r="K124" s="16">
        <v>8</v>
      </c>
      <c r="L124" s="16">
        <v>5</v>
      </c>
      <c r="M124" s="81">
        <v>2.44</v>
      </c>
      <c r="N124" s="96">
        <v>6</v>
      </c>
      <c r="O124" s="64">
        <v>2530</v>
      </c>
      <c r="P124" s="65">
        <f>Table2245789101123[[#This Row],[PEMBULATAN]]*O124</f>
        <v>15180</v>
      </c>
    </row>
    <row r="125" spans="1:16" ht="21.75" customHeight="1" x14ac:dyDescent="0.2">
      <c r="A125" s="14"/>
      <c r="B125" s="75"/>
      <c r="C125" s="73" t="s">
        <v>255</v>
      </c>
      <c r="D125" s="78" t="s">
        <v>127</v>
      </c>
      <c r="E125" s="13">
        <v>44546</v>
      </c>
      <c r="F125" s="76" t="s">
        <v>128</v>
      </c>
      <c r="G125" s="13">
        <v>44552</v>
      </c>
      <c r="H125" s="77" t="s">
        <v>533</v>
      </c>
      <c r="I125" s="16">
        <v>65</v>
      </c>
      <c r="J125" s="16">
        <v>45</v>
      </c>
      <c r="K125" s="16">
        <v>12</v>
      </c>
      <c r="L125" s="16">
        <v>8</v>
      </c>
      <c r="M125" s="81">
        <v>8.7750000000000004</v>
      </c>
      <c r="N125" s="96">
        <v>8.7750000000000004</v>
      </c>
      <c r="O125" s="64">
        <v>2530</v>
      </c>
      <c r="P125" s="65">
        <f>Table2245789101123[[#This Row],[PEMBULATAN]]*O125</f>
        <v>22200.75</v>
      </c>
    </row>
    <row r="126" spans="1:16" ht="21.75" customHeight="1" x14ac:dyDescent="0.2">
      <c r="A126" s="14"/>
      <c r="B126" s="75"/>
      <c r="C126" s="73" t="s">
        <v>256</v>
      </c>
      <c r="D126" s="78" t="s">
        <v>127</v>
      </c>
      <c r="E126" s="13">
        <v>44546</v>
      </c>
      <c r="F126" s="76" t="s">
        <v>128</v>
      </c>
      <c r="G126" s="13">
        <v>44552</v>
      </c>
      <c r="H126" s="77" t="s">
        <v>533</v>
      </c>
      <c r="I126" s="16">
        <v>75</v>
      </c>
      <c r="J126" s="16">
        <v>56</v>
      </c>
      <c r="K126" s="16">
        <v>15</v>
      </c>
      <c r="L126" s="16">
        <v>11</v>
      </c>
      <c r="M126" s="81">
        <v>15.75</v>
      </c>
      <c r="N126" s="96">
        <v>15.75</v>
      </c>
      <c r="O126" s="64">
        <v>2530</v>
      </c>
      <c r="P126" s="65">
        <f>Table2245789101123[[#This Row],[PEMBULATAN]]*O126</f>
        <v>39847.5</v>
      </c>
    </row>
    <row r="127" spans="1:16" ht="21.75" customHeight="1" x14ac:dyDescent="0.2">
      <c r="A127" s="14"/>
      <c r="B127" s="75"/>
      <c r="C127" s="73" t="s">
        <v>257</v>
      </c>
      <c r="D127" s="78" t="s">
        <v>127</v>
      </c>
      <c r="E127" s="13">
        <v>44546</v>
      </c>
      <c r="F127" s="76" t="s">
        <v>128</v>
      </c>
      <c r="G127" s="13">
        <v>44552</v>
      </c>
      <c r="H127" s="77" t="s">
        <v>533</v>
      </c>
      <c r="I127" s="16">
        <v>83</v>
      </c>
      <c r="J127" s="16">
        <v>62</v>
      </c>
      <c r="K127" s="16">
        <v>15</v>
      </c>
      <c r="L127" s="16">
        <v>13</v>
      </c>
      <c r="M127" s="81">
        <v>19.297499999999999</v>
      </c>
      <c r="N127" s="96">
        <v>20</v>
      </c>
      <c r="O127" s="64">
        <v>2530</v>
      </c>
      <c r="P127" s="65">
        <f>Table2245789101123[[#This Row],[PEMBULATAN]]*O127</f>
        <v>50600</v>
      </c>
    </row>
    <row r="128" spans="1:16" ht="21.75" customHeight="1" x14ac:dyDescent="0.2">
      <c r="A128" s="14"/>
      <c r="B128" s="75"/>
      <c r="C128" s="73" t="s">
        <v>258</v>
      </c>
      <c r="D128" s="78" t="s">
        <v>127</v>
      </c>
      <c r="E128" s="13">
        <v>44546</v>
      </c>
      <c r="F128" s="76" t="s">
        <v>128</v>
      </c>
      <c r="G128" s="13">
        <v>44552</v>
      </c>
      <c r="H128" s="77" t="s">
        <v>533</v>
      </c>
      <c r="I128" s="16">
        <v>72</v>
      </c>
      <c r="J128" s="16">
        <v>45</v>
      </c>
      <c r="K128" s="16">
        <v>16</v>
      </c>
      <c r="L128" s="16">
        <v>4</v>
      </c>
      <c r="M128" s="81">
        <v>12.96</v>
      </c>
      <c r="N128" s="96">
        <v>12.96</v>
      </c>
      <c r="O128" s="64">
        <v>2530</v>
      </c>
      <c r="P128" s="65">
        <f>Table2245789101123[[#This Row],[PEMBULATAN]]*O128</f>
        <v>32788.800000000003</v>
      </c>
    </row>
    <row r="129" spans="1:16" ht="21.75" customHeight="1" x14ac:dyDescent="0.2">
      <c r="A129" s="14"/>
      <c r="B129" s="75"/>
      <c r="C129" s="73" t="s">
        <v>259</v>
      </c>
      <c r="D129" s="78" t="s">
        <v>127</v>
      </c>
      <c r="E129" s="13">
        <v>44546</v>
      </c>
      <c r="F129" s="76" t="s">
        <v>128</v>
      </c>
      <c r="G129" s="13">
        <v>44552</v>
      </c>
      <c r="H129" s="77" t="s">
        <v>533</v>
      </c>
      <c r="I129" s="16">
        <v>5</v>
      </c>
      <c r="J129" s="16">
        <v>35</v>
      </c>
      <c r="K129" s="16">
        <v>18</v>
      </c>
      <c r="L129" s="16">
        <v>4</v>
      </c>
      <c r="M129" s="81">
        <v>0.78749999999999998</v>
      </c>
      <c r="N129" s="96">
        <v>4</v>
      </c>
      <c r="O129" s="64">
        <v>2530</v>
      </c>
      <c r="P129" s="65">
        <f>Table2245789101123[[#This Row],[PEMBULATAN]]*O129</f>
        <v>10120</v>
      </c>
    </row>
    <row r="130" spans="1:16" ht="21.75" customHeight="1" x14ac:dyDescent="0.2">
      <c r="A130" s="14"/>
      <c r="B130" s="75"/>
      <c r="C130" s="73" t="s">
        <v>260</v>
      </c>
      <c r="D130" s="78" t="s">
        <v>127</v>
      </c>
      <c r="E130" s="13">
        <v>44546</v>
      </c>
      <c r="F130" s="76" t="s">
        <v>128</v>
      </c>
      <c r="G130" s="13">
        <v>44552</v>
      </c>
      <c r="H130" s="77" t="s">
        <v>533</v>
      </c>
      <c r="I130" s="16">
        <v>76</v>
      </c>
      <c r="J130" s="16">
        <v>51</v>
      </c>
      <c r="K130" s="16">
        <v>25</v>
      </c>
      <c r="L130" s="16">
        <v>13</v>
      </c>
      <c r="M130" s="81">
        <v>24.225000000000001</v>
      </c>
      <c r="N130" s="96">
        <v>24.225000000000001</v>
      </c>
      <c r="O130" s="64">
        <v>2530</v>
      </c>
      <c r="P130" s="65">
        <f>Table2245789101123[[#This Row],[PEMBULATAN]]*O130</f>
        <v>61289.25</v>
      </c>
    </row>
    <row r="131" spans="1:16" ht="21.75" customHeight="1" x14ac:dyDescent="0.2">
      <c r="A131" s="14"/>
      <c r="B131" s="75"/>
      <c r="C131" s="73" t="s">
        <v>261</v>
      </c>
      <c r="D131" s="78" t="s">
        <v>127</v>
      </c>
      <c r="E131" s="13">
        <v>44546</v>
      </c>
      <c r="F131" s="76" t="s">
        <v>128</v>
      </c>
      <c r="G131" s="13">
        <v>44552</v>
      </c>
      <c r="H131" s="77" t="s">
        <v>533</v>
      </c>
      <c r="I131" s="16">
        <v>45</v>
      </c>
      <c r="J131" s="16">
        <v>35</v>
      </c>
      <c r="K131" s="16">
        <v>16</v>
      </c>
      <c r="L131" s="16">
        <v>3</v>
      </c>
      <c r="M131" s="81">
        <v>6.3</v>
      </c>
      <c r="N131" s="96">
        <v>7</v>
      </c>
      <c r="O131" s="64">
        <v>2530</v>
      </c>
      <c r="P131" s="65">
        <f>Table2245789101123[[#This Row],[PEMBULATAN]]*O131</f>
        <v>17710</v>
      </c>
    </row>
    <row r="132" spans="1:16" ht="21.75" customHeight="1" x14ac:dyDescent="0.2">
      <c r="A132" s="14"/>
      <c r="B132" s="75"/>
      <c r="C132" s="73" t="s">
        <v>262</v>
      </c>
      <c r="D132" s="78" t="s">
        <v>127</v>
      </c>
      <c r="E132" s="13">
        <v>44546</v>
      </c>
      <c r="F132" s="76" t="s">
        <v>128</v>
      </c>
      <c r="G132" s="13">
        <v>44552</v>
      </c>
      <c r="H132" s="77" t="s">
        <v>533</v>
      </c>
      <c r="I132" s="16">
        <v>38</v>
      </c>
      <c r="J132" s="16">
        <v>31</v>
      </c>
      <c r="K132" s="16">
        <v>25</v>
      </c>
      <c r="L132" s="16">
        <v>8</v>
      </c>
      <c r="M132" s="81">
        <v>7.3624999999999998</v>
      </c>
      <c r="N132" s="96">
        <v>9</v>
      </c>
      <c r="O132" s="64">
        <v>2530</v>
      </c>
      <c r="P132" s="65">
        <f>Table2245789101123[[#This Row],[PEMBULATAN]]*O132</f>
        <v>22770</v>
      </c>
    </row>
    <row r="133" spans="1:16" ht="21.75" customHeight="1" x14ac:dyDescent="0.2">
      <c r="A133" s="14"/>
      <c r="B133" s="75"/>
      <c r="C133" s="73" t="s">
        <v>263</v>
      </c>
      <c r="D133" s="78" t="s">
        <v>127</v>
      </c>
      <c r="E133" s="13">
        <v>44546</v>
      </c>
      <c r="F133" s="76" t="s">
        <v>128</v>
      </c>
      <c r="G133" s="13">
        <v>44552</v>
      </c>
      <c r="H133" s="77" t="s">
        <v>533</v>
      </c>
      <c r="I133" s="16">
        <v>56</v>
      </c>
      <c r="J133" s="16">
        <v>31</v>
      </c>
      <c r="K133" s="16">
        <v>25</v>
      </c>
      <c r="L133" s="16">
        <v>4</v>
      </c>
      <c r="M133" s="81">
        <v>10.85</v>
      </c>
      <c r="N133" s="96">
        <v>10.85</v>
      </c>
      <c r="O133" s="64">
        <v>2530</v>
      </c>
      <c r="P133" s="65">
        <f>Table2245789101123[[#This Row],[PEMBULATAN]]*O133</f>
        <v>27450.5</v>
      </c>
    </row>
    <row r="134" spans="1:16" ht="21.75" customHeight="1" x14ac:dyDescent="0.2">
      <c r="A134" s="14"/>
      <c r="B134" s="75"/>
      <c r="C134" s="73" t="s">
        <v>264</v>
      </c>
      <c r="D134" s="78" t="s">
        <v>127</v>
      </c>
      <c r="E134" s="13">
        <v>44546</v>
      </c>
      <c r="F134" s="76" t="s">
        <v>128</v>
      </c>
      <c r="G134" s="13">
        <v>44552</v>
      </c>
      <c r="H134" s="77" t="s">
        <v>533</v>
      </c>
      <c r="I134" s="16">
        <v>57</v>
      </c>
      <c r="J134" s="16">
        <v>26</v>
      </c>
      <c r="K134" s="16">
        <v>32</v>
      </c>
      <c r="L134" s="16">
        <v>1</v>
      </c>
      <c r="M134" s="81">
        <v>11.856</v>
      </c>
      <c r="N134" s="96">
        <v>11.856</v>
      </c>
      <c r="O134" s="64">
        <v>2530</v>
      </c>
      <c r="P134" s="65">
        <f>Table2245789101123[[#This Row],[PEMBULATAN]]*O134</f>
        <v>29995.68</v>
      </c>
    </row>
    <row r="135" spans="1:16" ht="21.75" customHeight="1" x14ac:dyDescent="0.2">
      <c r="A135" s="14"/>
      <c r="B135" s="75"/>
      <c r="C135" s="73" t="s">
        <v>265</v>
      </c>
      <c r="D135" s="78" t="s">
        <v>127</v>
      </c>
      <c r="E135" s="13">
        <v>44546</v>
      </c>
      <c r="F135" s="76" t="s">
        <v>128</v>
      </c>
      <c r="G135" s="13">
        <v>44552</v>
      </c>
      <c r="H135" s="77" t="s">
        <v>533</v>
      </c>
      <c r="I135" s="16">
        <v>70</v>
      </c>
      <c r="J135" s="16">
        <v>60</v>
      </c>
      <c r="K135" s="16">
        <v>22</v>
      </c>
      <c r="L135" s="16">
        <v>6</v>
      </c>
      <c r="M135" s="81">
        <v>23.1</v>
      </c>
      <c r="N135" s="96">
        <v>23.1</v>
      </c>
      <c r="O135" s="64">
        <v>2530</v>
      </c>
      <c r="P135" s="65">
        <f>Table2245789101123[[#This Row],[PEMBULATAN]]*O135</f>
        <v>58443</v>
      </c>
    </row>
    <row r="136" spans="1:16" ht="21.75" customHeight="1" x14ac:dyDescent="0.2">
      <c r="A136" s="14"/>
      <c r="B136" s="75"/>
      <c r="C136" s="73" t="s">
        <v>266</v>
      </c>
      <c r="D136" s="78" t="s">
        <v>127</v>
      </c>
      <c r="E136" s="13">
        <v>44546</v>
      </c>
      <c r="F136" s="76" t="s">
        <v>128</v>
      </c>
      <c r="G136" s="13">
        <v>44552</v>
      </c>
      <c r="H136" s="77" t="s">
        <v>533</v>
      </c>
      <c r="I136" s="16">
        <v>100</v>
      </c>
      <c r="J136" s="16">
        <v>65</v>
      </c>
      <c r="K136" s="16">
        <v>28</v>
      </c>
      <c r="L136" s="16">
        <v>36</v>
      </c>
      <c r="M136" s="81">
        <v>45.5</v>
      </c>
      <c r="N136" s="96">
        <v>46</v>
      </c>
      <c r="O136" s="64">
        <v>2530</v>
      </c>
      <c r="P136" s="65">
        <f>Table2245789101123[[#This Row],[PEMBULATAN]]*O136</f>
        <v>116380</v>
      </c>
    </row>
    <row r="137" spans="1:16" ht="21.75" customHeight="1" x14ac:dyDescent="0.2">
      <c r="A137" s="14"/>
      <c r="B137" s="75"/>
      <c r="C137" s="73" t="s">
        <v>267</v>
      </c>
      <c r="D137" s="78" t="s">
        <v>127</v>
      </c>
      <c r="E137" s="13">
        <v>44546</v>
      </c>
      <c r="F137" s="76" t="s">
        <v>128</v>
      </c>
      <c r="G137" s="13">
        <v>44552</v>
      </c>
      <c r="H137" s="77" t="s">
        <v>533</v>
      </c>
      <c r="I137" s="16">
        <v>37</v>
      </c>
      <c r="J137" s="16">
        <v>42</v>
      </c>
      <c r="K137" s="16">
        <v>26</v>
      </c>
      <c r="L137" s="16">
        <v>2</v>
      </c>
      <c r="M137" s="81">
        <v>10.101000000000001</v>
      </c>
      <c r="N137" s="96">
        <v>10.101000000000001</v>
      </c>
      <c r="O137" s="64">
        <v>2530</v>
      </c>
      <c r="P137" s="65">
        <f>Table2245789101123[[#This Row],[PEMBULATAN]]*O137</f>
        <v>25555.530000000002</v>
      </c>
    </row>
    <row r="138" spans="1:16" ht="21.75" customHeight="1" x14ac:dyDescent="0.2">
      <c r="A138" s="14"/>
      <c r="B138" s="75"/>
      <c r="C138" s="73" t="s">
        <v>268</v>
      </c>
      <c r="D138" s="78" t="s">
        <v>127</v>
      </c>
      <c r="E138" s="13">
        <v>44546</v>
      </c>
      <c r="F138" s="76" t="s">
        <v>128</v>
      </c>
      <c r="G138" s="13">
        <v>44552</v>
      </c>
      <c r="H138" s="77" t="s">
        <v>533</v>
      </c>
      <c r="I138" s="16">
        <v>67</v>
      </c>
      <c r="J138" s="16">
        <v>26</v>
      </c>
      <c r="K138" s="16">
        <v>16</v>
      </c>
      <c r="L138" s="16">
        <v>6</v>
      </c>
      <c r="M138" s="81">
        <v>6.968</v>
      </c>
      <c r="N138" s="96">
        <v>6.968</v>
      </c>
      <c r="O138" s="64">
        <v>2530</v>
      </c>
      <c r="P138" s="65">
        <f>Table2245789101123[[#This Row],[PEMBULATAN]]*O138</f>
        <v>17629.04</v>
      </c>
    </row>
    <row r="139" spans="1:16" ht="21.75" customHeight="1" x14ac:dyDescent="0.2">
      <c r="A139" s="14"/>
      <c r="B139" s="75"/>
      <c r="C139" s="73" t="s">
        <v>269</v>
      </c>
      <c r="D139" s="78" t="s">
        <v>127</v>
      </c>
      <c r="E139" s="13">
        <v>44546</v>
      </c>
      <c r="F139" s="76" t="s">
        <v>128</v>
      </c>
      <c r="G139" s="13">
        <v>44552</v>
      </c>
      <c r="H139" s="77" t="s">
        <v>533</v>
      </c>
      <c r="I139" s="16">
        <v>67</v>
      </c>
      <c r="J139" s="16">
        <v>26</v>
      </c>
      <c r="K139" s="16">
        <v>16</v>
      </c>
      <c r="L139" s="16">
        <v>6</v>
      </c>
      <c r="M139" s="81">
        <v>6.968</v>
      </c>
      <c r="N139" s="96">
        <v>6.968</v>
      </c>
      <c r="O139" s="64">
        <v>2530</v>
      </c>
      <c r="P139" s="65">
        <f>Table2245789101123[[#This Row],[PEMBULATAN]]*O139</f>
        <v>17629.04</v>
      </c>
    </row>
    <row r="140" spans="1:16" ht="21.75" customHeight="1" x14ac:dyDescent="0.2">
      <c r="A140" s="14"/>
      <c r="B140" s="75"/>
      <c r="C140" s="73" t="s">
        <v>270</v>
      </c>
      <c r="D140" s="78" t="s">
        <v>127</v>
      </c>
      <c r="E140" s="13">
        <v>44546</v>
      </c>
      <c r="F140" s="76" t="s">
        <v>128</v>
      </c>
      <c r="G140" s="13">
        <v>44552</v>
      </c>
      <c r="H140" s="77" t="s">
        <v>533</v>
      </c>
      <c r="I140" s="16">
        <v>67</v>
      </c>
      <c r="J140" s="16">
        <v>26</v>
      </c>
      <c r="K140" s="16">
        <v>16</v>
      </c>
      <c r="L140" s="16">
        <v>6</v>
      </c>
      <c r="M140" s="81">
        <v>6.968</v>
      </c>
      <c r="N140" s="96">
        <v>6.968</v>
      </c>
      <c r="O140" s="64">
        <v>2530</v>
      </c>
      <c r="P140" s="65">
        <f>Table2245789101123[[#This Row],[PEMBULATAN]]*O140</f>
        <v>17629.04</v>
      </c>
    </row>
    <row r="141" spans="1:16" ht="21.75" customHeight="1" x14ac:dyDescent="0.2">
      <c r="A141" s="14"/>
      <c r="B141" s="75"/>
      <c r="C141" s="73" t="s">
        <v>271</v>
      </c>
      <c r="D141" s="78" t="s">
        <v>127</v>
      </c>
      <c r="E141" s="13">
        <v>44546</v>
      </c>
      <c r="F141" s="76" t="s">
        <v>128</v>
      </c>
      <c r="G141" s="13">
        <v>44552</v>
      </c>
      <c r="H141" s="77" t="s">
        <v>533</v>
      </c>
      <c r="I141" s="16">
        <v>60</v>
      </c>
      <c r="J141" s="16">
        <v>45</v>
      </c>
      <c r="K141" s="16">
        <v>10</v>
      </c>
      <c r="L141" s="16">
        <v>3</v>
      </c>
      <c r="M141" s="81">
        <v>6.75</v>
      </c>
      <c r="N141" s="96">
        <v>6.75</v>
      </c>
      <c r="O141" s="64">
        <v>2530</v>
      </c>
      <c r="P141" s="65">
        <f>Table2245789101123[[#This Row],[PEMBULATAN]]*O141</f>
        <v>17077.5</v>
      </c>
    </row>
    <row r="142" spans="1:16" ht="21.75" customHeight="1" x14ac:dyDescent="0.2">
      <c r="A142" s="14"/>
      <c r="B142" s="75"/>
      <c r="C142" s="73" t="s">
        <v>272</v>
      </c>
      <c r="D142" s="78" t="s">
        <v>127</v>
      </c>
      <c r="E142" s="13">
        <v>44546</v>
      </c>
      <c r="F142" s="76" t="s">
        <v>128</v>
      </c>
      <c r="G142" s="13">
        <v>44552</v>
      </c>
      <c r="H142" s="77" t="s">
        <v>533</v>
      </c>
      <c r="I142" s="16">
        <v>34</v>
      </c>
      <c r="J142" s="16">
        <v>25</v>
      </c>
      <c r="K142" s="16">
        <v>25</v>
      </c>
      <c r="L142" s="16">
        <v>3</v>
      </c>
      <c r="M142" s="81">
        <v>5.3125</v>
      </c>
      <c r="N142" s="96">
        <v>6</v>
      </c>
      <c r="O142" s="64">
        <v>2530</v>
      </c>
      <c r="P142" s="65">
        <f>Table2245789101123[[#This Row],[PEMBULATAN]]*O142</f>
        <v>15180</v>
      </c>
    </row>
    <row r="143" spans="1:16" ht="21.75" customHeight="1" x14ac:dyDescent="0.2">
      <c r="A143" s="14"/>
      <c r="B143" s="75"/>
      <c r="C143" s="73" t="s">
        <v>273</v>
      </c>
      <c r="D143" s="78" t="s">
        <v>127</v>
      </c>
      <c r="E143" s="13">
        <v>44546</v>
      </c>
      <c r="F143" s="76" t="s">
        <v>128</v>
      </c>
      <c r="G143" s="13">
        <v>44552</v>
      </c>
      <c r="H143" s="77" t="s">
        <v>533</v>
      </c>
      <c r="I143" s="16">
        <v>45</v>
      </c>
      <c r="J143" s="16">
        <v>25</v>
      </c>
      <c r="K143" s="16">
        <v>16</v>
      </c>
      <c r="L143" s="16">
        <v>4</v>
      </c>
      <c r="M143" s="81">
        <v>4.5</v>
      </c>
      <c r="N143" s="96">
        <v>5</v>
      </c>
      <c r="O143" s="64">
        <v>2530</v>
      </c>
      <c r="P143" s="65">
        <f>Table2245789101123[[#This Row],[PEMBULATAN]]*O143</f>
        <v>12650</v>
      </c>
    </row>
    <row r="144" spans="1:16" ht="21.75" customHeight="1" x14ac:dyDescent="0.2">
      <c r="A144" s="14"/>
      <c r="B144" s="75"/>
      <c r="C144" s="73" t="s">
        <v>274</v>
      </c>
      <c r="D144" s="78" t="s">
        <v>127</v>
      </c>
      <c r="E144" s="13">
        <v>44546</v>
      </c>
      <c r="F144" s="76" t="s">
        <v>128</v>
      </c>
      <c r="G144" s="13">
        <v>44552</v>
      </c>
      <c r="H144" s="77" t="s">
        <v>533</v>
      </c>
      <c r="I144" s="16">
        <v>49</v>
      </c>
      <c r="J144" s="16">
        <v>41</v>
      </c>
      <c r="K144" s="16">
        <v>41</v>
      </c>
      <c r="L144" s="16">
        <v>3</v>
      </c>
      <c r="M144" s="81">
        <v>20.59225</v>
      </c>
      <c r="N144" s="96">
        <v>20.59225</v>
      </c>
      <c r="O144" s="64">
        <v>2530</v>
      </c>
      <c r="P144" s="65">
        <f>Table2245789101123[[#This Row],[PEMBULATAN]]*O144</f>
        <v>52098.392500000002</v>
      </c>
    </row>
    <row r="145" spans="1:16" ht="21.75" customHeight="1" x14ac:dyDescent="0.2">
      <c r="A145" s="14"/>
      <c r="B145" s="75"/>
      <c r="C145" s="73" t="s">
        <v>275</v>
      </c>
      <c r="D145" s="78" t="s">
        <v>127</v>
      </c>
      <c r="E145" s="13">
        <v>44546</v>
      </c>
      <c r="F145" s="76" t="s">
        <v>128</v>
      </c>
      <c r="G145" s="13">
        <v>44552</v>
      </c>
      <c r="H145" s="77" t="s">
        <v>533</v>
      </c>
      <c r="I145" s="16">
        <v>30</v>
      </c>
      <c r="J145" s="16">
        <v>26</v>
      </c>
      <c r="K145" s="16">
        <v>32</v>
      </c>
      <c r="L145" s="16">
        <v>1</v>
      </c>
      <c r="M145" s="81">
        <v>6.24</v>
      </c>
      <c r="N145" s="96">
        <v>6.24</v>
      </c>
      <c r="O145" s="64">
        <v>2530</v>
      </c>
      <c r="P145" s="65">
        <f>Table2245789101123[[#This Row],[PEMBULATAN]]*O145</f>
        <v>15787.2</v>
      </c>
    </row>
    <row r="146" spans="1:16" ht="21.75" customHeight="1" x14ac:dyDescent="0.2">
      <c r="A146" s="14"/>
      <c r="B146" s="75"/>
      <c r="C146" s="73" t="s">
        <v>276</v>
      </c>
      <c r="D146" s="78" t="s">
        <v>127</v>
      </c>
      <c r="E146" s="13">
        <v>44546</v>
      </c>
      <c r="F146" s="76" t="s">
        <v>128</v>
      </c>
      <c r="G146" s="13">
        <v>44552</v>
      </c>
      <c r="H146" s="77" t="s">
        <v>533</v>
      </c>
      <c r="I146" s="16">
        <v>46</v>
      </c>
      <c r="J146" s="16">
        <v>16</v>
      </c>
      <c r="K146" s="16">
        <v>11</v>
      </c>
      <c r="L146" s="16">
        <v>3</v>
      </c>
      <c r="M146" s="81">
        <v>2.024</v>
      </c>
      <c r="N146" s="96">
        <v>3</v>
      </c>
      <c r="O146" s="64">
        <v>2530</v>
      </c>
      <c r="P146" s="65">
        <f>Table2245789101123[[#This Row],[PEMBULATAN]]*O146</f>
        <v>7590</v>
      </c>
    </row>
    <row r="147" spans="1:16" ht="21.75" customHeight="1" x14ac:dyDescent="0.2">
      <c r="A147" s="14"/>
      <c r="B147" s="75"/>
      <c r="C147" s="73" t="s">
        <v>277</v>
      </c>
      <c r="D147" s="78" t="s">
        <v>127</v>
      </c>
      <c r="E147" s="13">
        <v>44546</v>
      </c>
      <c r="F147" s="76" t="s">
        <v>128</v>
      </c>
      <c r="G147" s="13">
        <v>44552</v>
      </c>
      <c r="H147" s="77" t="s">
        <v>533</v>
      </c>
      <c r="I147" s="16">
        <v>40</v>
      </c>
      <c r="J147" s="16">
        <v>35</v>
      </c>
      <c r="K147" s="16">
        <v>32</v>
      </c>
      <c r="L147" s="16">
        <v>6</v>
      </c>
      <c r="M147" s="81">
        <v>11.2</v>
      </c>
      <c r="N147" s="96">
        <v>11.2</v>
      </c>
      <c r="O147" s="64">
        <v>2530</v>
      </c>
      <c r="P147" s="65">
        <f>Table2245789101123[[#This Row],[PEMBULATAN]]*O147</f>
        <v>28336</v>
      </c>
    </row>
    <row r="148" spans="1:16" ht="21.75" customHeight="1" x14ac:dyDescent="0.2">
      <c r="A148" s="14"/>
      <c r="B148" s="75"/>
      <c r="C148" s="73" t="s">
        <v>278</v>
      </c>
      <c r="D148" s="78" t="s">
        <v>127</v>
      </c>
      <c r="E148" s="13">
        <v>44546</v>
      </c>
      <c r="F148" s="76" t="s">
        <v>128</v>
      </c>
      <c r="G148" s="13">
        <v>44552</v>
      </c>
      <c r="H148" s="77" t="s">
        <v>533</v>
      </c>
      <c r="I148" s="16">
        <v>31</v>
      </c>
      <c r="J148" s="16">
        <v>25</v>
      </c>
      <c r="K148" s="16">
        <v>25</v>
      </c>
      <c r="L148" s="16">
        <v>4</v>
      </c>
      <c r="M148" s="81">
        <v>4.84375</v>
      </c>
      <c r="N148" s="96">
        <v>4.84375</v>
      </c>
      <c r="O148" s="64">
        <v>2530</v>
      </c>
      <c r="P148" s="65">
        <f>Table2245789101123[[#This Row],[PEMBULATAN]]*O148</f>
        <v>12254.6875</v>
      </c>
    </row>
    <row r="149" spans="1:16" ht="21.75" customHeight="1" x14ac:dyDescent="0.2">
      <c r="A149" s="14"/>
      <c r="B149" s="75"/>
      <c r="C149" s="73" t="s">
        <v>279</v>
      </c>
      <c r="D149" s="78" t="s">
        <v>127</v>
      </c>
      <c r="E149" s="13">
        <v>44546</v>
      </c>
      <c r="F149" s="76" t="s">
        <v>128</v>
      </c>
      <c r="G149" s="13">
        <v>44552</v>
      </c>
      <c r="H149" s="77" t="s">
        <v>533</v>
      </c>
      <c r="I149" s="16">
        <v>63</v>
      </c>
      <c r="J149" s="16">
        <v>41</v>
      </c>
      <c r="K149" s="16">
        <v>24</v>
      </c>
      <c r="L149" s="16">
        <v>5</v>
      </c>
      <c r="M149" s="81">
        <v>15.497999999999999</v>
      </c>
      <c r="N149" s="96">
        <v>16</v>
      </c>
      <c r="O149" s="64">
        <v>2530</v>
      </c>
      <c r="P149" s="65">
        <f>Table2245789101123[[#This Row],[PEMBULATAN]]*O149</f>
        <v>40480</v>
      </c>
    </row>
    <row r="150" spans="1:16" ht="21.75" customHeight="1" x14ac:dyDescent="0.2">
      <c r="A150" s="14"/>
      <c r="B150" s="75"/>
      <c r="C150" s="73" t="s">
        <v>280</v>
      </c>
      <c r="D150" s="78" t="s">
        <v>127</v>
      </c>
      <c r="E150" s="13">
        <v>44546</v>
      </c>
      <c r="F150" s="76" t="s">
        <v>128</v>
      </c>
      <c r="G150" s="13">
        <v>44552</v>
      </c>
      <c r="H150" s="77" t="s">
        <v>533</v>
      </c>
      <c r="I150" s="16">
        <v>67</v>
      </c>
      <c r="J150" s="16">
        <v>26</v>
      </c>
      <c r="K150" s="16">
        <v>16</v>
      </c>
      <c r="L150" s="16">
        <v>6</v>
      </c>
      <c r="M150" s="81">
        <v>6.968</v>
      </c>
      <c r="N150" s="96">
        <v>6.968</v>
      </c>
      <c r="O150" s="64">
        <v>2530</v>
      </c>
      <c r="P150" s="65">
        <f>Table2245789101123[[#This Row],[PEMBULATAN]]*O150</f>
        <v>17629.04</v>
      </c>
    </row>
    <row r="151" spans="1:16" ht="21.75" customHeight="1" x14ac:dyDescent="0.2">
      <c r="A151" s="14"/>
      <c r="B151" s="75"/>
      <c r="C151" s="73" t="s">
        <v>281</v>
      </c>
      <c r="D151" s="78" t="s">
        <v>127</v>
      </c>
      <c r="E151" s="13">
        <v>44546</v>
      </c>
      <c r="F151" s="76" t="s">
        <v>128</v>
      </c>
      <c r="G151" s="13">
        <v>44552</v>
      </c>
      <c r="H151" s="77" t="s">
        <v>533</v>
      </c>
      <c r="I151" s="16">
        <v>41</v>
      </c>
      <c r="J151" s="16">
        <v>21</v>
      </c>
      <c r="K151" s="16">
        <v>21</v>
      </c>
      <c r="L151" s="16">
        <v>2</v>
      </c>
      <c r="M151" s="81">
        <v>4.5202499999999999</v>
      </c>
      <c r="N151" s="96">
        <v>4.5202499999999999</v>
      </c>
      <c r="O151" s="64">
        <v>2530</v>
      </c>
      <c r="P151" s="65">
        <f>Table2245789101123[[#This Row],[PEMBULATAN]]*O151</f>
        <v>11436.2325</v>
      </c>
    </row>
    <row r="152" spans="1:16" ht="21.75" customHeight="1" x14ac:dyDescent="0.2">
      <c r="A152" s="14"/>
      <c r="B152" s="75"/>
      <c r="C152" s="73" t="s">
        <v>282</v>
      </c>
      <c r="D152" s="78" t="s">
        <v>127</v>
      </c>
      <c r="E152" s="13">
        <v>44546</v>
      </c>
      <c r="F152" s="76" t="s">
        <v>128</v>
      </c>
      <c r="G152" s="13">
        <v>44552</v>
      </c>
      <c r="H152" s="77" t="s">
        <v>533</v>
      </c>
      <c r="I152" s="16">
        <v>72</v>
      </c>
      <c r="J152" s="16">
        <v>52</v>
      </c>
      <c r="K152" s="16">
        <v>30</v>
      </c>
      <c r="L152" s="16">
        <v>4</v>
      </c>
      <c r="M152" s="81">
        <v>28.08</v>
      </c>
      <c r="N152" s="96">
        <v>28.08</v>
      </c>
      <c r="O152" s="64">
        <v>2530</v>
      </c>
      <c r="P152" s="65">
        <f>Table2245789101123[[#This Row],[PEMBULATAN]]*O152</f>
        <v>71042.399999999994</v>
      </c>
    </row>
    <row r="153" spans="1:16" ht="21.75" customHeight="1" x14ac:dyDescent="0.2">
      <c r="A153" s="14"/>
      <c r="B153" s="75"/>
      <c r="C153" s="73" t="s">
        <v>283</v>
      </c>
      <c r="D153" s="78" t="s">
        <v>127</v>
      </c>
      <c r="E153" s="13">
        <v>44546</v>
      </c>
      <c r="F153" s="76" t="s">
        <v>128</v>
      </c>
      <c r="G153" s="13">
        <v>44552</v>
      </c>
      <c r="H153" s="77" t="s">
        <v>533</v>
      </c>
      <c r="I153" s="16">
        <v>90</v>
      </c>
      <c r="J153" s="16">
        <v>55</v>
      </c>
      <c r="K153" s="16">
        <v>21</v>
      </c>
      <c r="L153" s="16">
        <v>9</v>
      </c>
      <c r="M153" s="81">
        <v>25.987500000000001</v>
      </c>
      <c r="N153" s="96">
        <v>25.987500000000001</v>
      </c>
      <c r="O153" s="64">
        <v>2530</v>
      </c>
      <c r="P153" s="65">
        <f>Table2245789101123[[#This Row],[PEMBULATAN]]*O153</f>
        <v>65748.375</v>
      </c>
    </row>
    <row r="154" spans="1:16" ht="21.75" customHeight="1" x14ac:dyDescent="0.2">
      <c r="A154" s="14"/>
      <c r="B154" s="75"/>
      <c r="C154" s="73" t="s">
        <v>284</v>
      </c>
      <c r="D154" s="78" t="s">
        <v>127</v>
      </c>
      <c r="E154" s="13">
        <v>44546</v>
      </c>
      <c r="F154" s="76" t="s">
        <v>128</v>
      </c>
      <c r="G154" s="13">
        <v>44552</v>
      </c>
      <c r="H154" s="77" t="s">
        <v>533</v>
      </c>
      <c r="I154" s="16">
        <v>80</v>
      </c>
      <c r="J154" s="16">
        <v>55</v>
      </c>
      <c r="K154" s="16">
        <v>22</v>
      </c>
      <c r="L154" s="16">
        <v>2</v>
      </c>
      <c r="M154" s="81">
        <v>24.2</v>
      </c>
      <c r="N154" s="96">
        <v>24.2</v>
      </c>
      <c r="O154" s="64">
        <v>2530</v>
      </c>
      <c r="P154" s="65">
        <f>Table2245789101123[[#This Row],[PEMBULATAN]]*O154</f>
        <v>61226</v>
      </c>
    </row>
    <row r="155" spans="1:16" ht="21.75" customHeight="1" x14ac:dyDescent="0.2">
      <c r="A155" s="14"/>
      <c r="B155" s="75"/>
      <c r="C155" s="73" t="s">
        <v>285</v>
      </c>
      <c r="D155" s="78" t="s">
        <v>127</v>
      </c>
      <c r="E155" s="13">
        <v>44546</v>
      </c>
      <c r="F155" s="76" t="s">
        <v>128</v>
      </c>
      <c r="G155" s="13">
        <v>44552</v>
      </c>
      <c r="H155" s="77" t="s">
        <v>533</v>
      </c>
      <c r="I155" s="16">
        <v>60</v>
      </c>
      <c r="J155" s="16">
        <v>54</v>
      </c>
      <c r="K155" s="16">
        <v>21</v>
      </c>
      <c r="L155" s="16">
        <v>5</v>
      </c>
      <c r="M155" s="81">
        <v>17.010000000000002</v>
      </c>
      <c r="N155" s="96">
        <v>17.010000000000002</v>
      </c>
      <c r="O155" s="64">
        <v>2530</v>
      </c>
      <c r="P155" s="65">
        <f>Table2245789101123[[#This Row],[PEMBULATAN]]*O155</f>
        <v>43035.3</v>
      </c>
    </row>
    <row r="156" spans="1:16" ht="21.75" customHeight="1" x14ac:dyDescent="0.2">
      <c r="A156" s="14"/>
      <c r="B156" s="75"/>
      <c r="C156" s="73" t="s">
        <v>286</v>
      </c>
      <c r="D156" s="78" t="s">
        <v>127</v>
      </c>
      <c r="E156" s="13">
        <v>44546</v>
      </c>
      <c r="F156" s="76" t="s">
        <v>128</v>
      </c>
      <c r="G156" s="13">
        <v>44552</v>
      </c>
      <c r="H156" s="77" t="s">
        <v>533</v>
      </c>
      <c r="I156" s="16">
        <v>61</v>
      </c>
      <c r="J156" s="16">
        <v>61</v>
      </c>
      <c r="K156" s="16">
        <v>23</v>
      </c>
      <c r="L156" s="16">
        <v>12</v>
      </c>
      <c r="M156" s="81">
        <v>21.39575</v>
      </c>
      <c r="N156" s="96">
        <v>22</v>
      </c>
      <c r="O156" s="64">
        <v>2530</v>
      </c>
      <c r="P156" s="65">
        <f>Table2245789101123[[#This Row],[PEMBULATAN]]*O156</f>
        <v>55660</v>
      </c>
    </row>
    <row r="157" spans="1:16" ht="21.75" customHeight="1" x14ac:dyDescent="0.2">
      <c r="A157" s="14"/>
      <c r="B157" s="75"/>
      <c r="C157" s="73" t="s">
        <v>287</v>
      </c>
      <c r="D157" s="78" t="s">
        <v>127</v>
      </c>
      <c r="E157" s="13">
        <v>44546</v>
      </c>
      <c r="F157" s="76" t="s">
        <v>128</v>
      </c>
      <c r="G157" s="13">
        <v>44552</v>
      </c>
      <c r="H157" s="77" t="s">
        <v>533</v>
      </c>
      <c r="I157" s="16">
        <v>85</v>
      </c>
      <c r="J157" s="16">
        <v>65</v>
      </c>
      <c r="K157" s="16">
        <v>27</v>
      </c>
      <c r="L157" s="16">
        <v>17</v>
      </c>
      <c r="M157" s="81">
        <v>37.293750000000003</v>
      </c>
      <c r="N157" s="96">
        <v>37.293750000000003</v>
      </c>
      <c r="O157" s="64">
        <v>2530</v>
      </c>
      <c r="P157" s="65">
        <f>Table2245789101123[[#This Row],[PEMBULATAN]]*O157</f>
        <v>94353.1875</v>
      </c>
    </row>
    <row r="158" spans="1:16" ht="21.75" customHeight="1" x14ac:dyDescent="0.2">
      <c r="A158" s="14"/>
      <c r="B158" s="75"/>
      <c r="C158" s="73" t="s">
        <v>288</v>
      </c>
      <c r="D158" s="78" t="s">
        <v>127</v>
      </c>
      <c r="E158" s="13">
        <v>44546</v>
      </c>
      <c r="F158" s="76" t="s">
        <v>128</v>
      </c>
      <c r="G158" s="13">
        <v>44552</v>
      </c>
      <c r="H158" s="77" t="s">
        <v>533</v>
      </c>
      <c r="I158" s="16">
        <v>72</v>
      </c>
      <c r="J158" s="16">
        <v>62</v>
      </c>
      <c r="K158" s="16">
        <v>15</v>
      </c>
      <c r="L158" s="16">
        <v>10</v>
      </c>
      <c r="M158" s="81">
        <v>16.739999999999998</v>
      </c>
      <c r="N158" s="96">
        <v>16.739999999999998</v>
      </c>
      <c r="O158" s="64">
        <v>2530</v>
      </c>
      <c r="P158" s="65">
        <f>Table2245789101123[[#This Row],[PEMBULATAN]]*O158</f>
        <v>42352.2</v>
      </c>
    </row>
    <row r="159" spans="1:16" ht="21.75" customHeight="1" x14ac:dyDescent="0.2">
      <c r="A159" s="14"/>
      <c r="B159" s="75"/>
      <c r="C159" s="73" t="s">
        <v>289</v>
      </c>
      <c r="D159" s="78" t="s">
        <v>127</v>
      </c>
      <c r="E159" s="13">
        <v>44546</v>
      </c>
      <c r="F159" s="76" t="s">
        <v>128</v>
      </c>
      <c r="G159" s="13">
        <v>44552</v>
      </c>
      <c r="H159" s="77" t="s">
        <v>533</v>
      </c>
      <c r="I159" s="16">
        <v>81</v>
      </c>
      <c r="J159" s="16">
        <v>60</v>
      </c>
      <c r="K159" s="16">
        <v>22</v>
      </c>
      <c r="L159" s="16">
        <v>15</v>
      </c>
      <c r="M159" s="81">
        <v>26.73</v>
      </c>
      <c r="N159" s="96">
        <v>26.73</v>
      </c>
      <c r="O159" s="64">
        <v>2530</v>
      </c>
      <c r="P159" s="65">
        <f>Table2245789101123[[#This Row],[PEMBULATAN]]*O159</f>
        <v>67626.899999999994</v>
      </c>
    </row>
    <row r="160" spans="1:16" ht="21.75" customHeight="1" x14ac:dyDescent="0.2">
      <c r="A160" s="14"/>
      <c r="B160" s="75"/>
      <c r="C160" s="73" t="s">
        <v>290</v>
      </c>
      <c r="D160" s="78" t="s">
        <v>127</v>
      </c>
      <c r="E160" s="13">
        <v>44546</v>
      </c>
      <c r="F160" s="76" t="s">
        <v>128</v>
      </c>
      <c r="G160" s="13">
        <v>44552</v>
      </c>
      <c r="H160" s="77" t="s">
        <v>533</v>
      </c>
      <c r="I160" s="16">
        <v>78</v>
      </c>
      <c r="J160" s="16">
        <v>60</v>
      </c>
      <c r="K160" s="16">
        <v>20</v>
      </c>
      <c r="L160" s="16">
        <v>15</v>
      </c>
      <c r="M160" s="81">
        <v>23.4</v>
      </c>
      <c r="N160" s="96">
        <v>24</v>
      </c>
      <c r="O160" s="64">
        <v>2530</v>
      </c>
      <c r="P160" s="65">
        <f>Table2245789101123[[#This Row],[PEMBULATAN]]*O160</f>
        <v>60720</v>
      </c>
    </row>
    <row r="161" spans="1:16" ht="21.75" customHeight="1" x14ac:dyDescent="0.2">
      <c r="A161" s="14"/>
      <c r="B161" s="75"/>
      <c r="C161" s="73" t="s">
        <v>291</v>
      </c>
      <c r="D161" s="78" t="s">
        <v>127</v>
      </c>
      <c r="E161" s="13">
        <v>44546</v>
      </c>
      <c r="F161" s="76" t="s">
        <v>128</v>
      </c>
      <c r="G161" s="13">
        <v>44552</v>
      </c>
      <c r="H161" s="77" t="s">
        <v>533</v>
      </c>
      <c r="I161" s="16">
        <v>50</v>
      </c>
      <c r="J161" s="16">
        <v>50</v>
      </c>
      <c r="K161" s="16">
        <v>22</v>
      </c>
      <c r="L161" s="16">
        <v>4</v>
      </c>
      <c r="M161" s="81">
        <v>13.75</v>
      </c>
      <c r="N161" s="96">
        <v>13.75</v>
      </c>
      <c r="O161" s="64">
        <v>2530</v>
      </c>
      <c r="P161" s="65">
        <f>Table2245789101123[[#This Row],[PEMBULATAN]]*O161</f>
        <v>34787.5</v>
      </c>
    </row>
    <row r="162" spans="1:16" ht="21.75" customHeight="1" x14ac:dyDescent="0.2">
      <c r="A162" s="14"/>
      <c r="B162" s="75"/>
      <c r="C162" s="73" t="s">
        <v>292</v>
      </c>
      <c r="D162" s="78" t="s">
        <v>127</v>
      </c>
      <c r="E162" s="13">
        <v>44546</v>
      </c>
      <c r="F162" s="76" t="s">
        <v>128</v>
      </c>
      <c r="G162" s="13">
        <v>44552</v>
      </c>
      <c r="H162" s="77" t="s">
        <v>533</v>
      </c>
      <c r="I162" s="16">
        <v>55</v>
      </c>
      <c r="J162" s="16">
        <v>40</v>
      </c>
      <c r="K162" s="16">
        <v>17</v>
      </c>
      <c r="L162" s="16">
        <v>1</v>
      </c>
      <c r="M162" s="81">
        <v>9.35</v>
      </c>
      <c r="N162" s="96">
        <v>10</v>
      </c>
      <c r="O162" s="64">
        <v>2530</v>
      </c>
      <c r="P162" s="65">
        <f>Table2245789101123[[#This Row],[PEMBULATAN]]*O162</f>
        <v>25300</v>
      </c>
    </row>
    <row r="163" spans="1:16" ht="21.75" customHeight="1" x14ac:dyDescent="0.2">
      <c r="A163" s="14"/>
      <c r="B163" s="75"/>
      <c r="C163" s="73" t="s">
        <v>293</v>
      </c>
      <c r="D163" s="78" t="s">
        <v>127</v>
      </c>
      <c r="E163" s="13">
        <v>44546</v>
      </c>
      <c r="F163" s="76" t="s">
        <v>128</v>
      </c>
      <c r="G163" s="13">
        <v>44552</v>
      </c>
      <c r="H163" s="77" t="s">
        <v>533</v>
      </c>
      <c r="I163" s="16">
        <v>41</v>
      </c>
      <c r="J163" s="16">
        <v>33</v>
      </c>
      <c r="K163" s="16">
        <v>20</v>
      </c>
      <c r="L163" s="16">
        <v>5</v>
      </c>
      <c r="M163" s="81">
        <v>6.7649999999999997</v>
      </c>
      <c r="N163" s="96">
        <v>6.7649999999999997</v>
      </c>
      <c r="O163" s="64">
        <v>2530</v>
      </c>
      <c r="P163" s="65">
        <f>Table2245789101123[[#This Row],[PEMBULATAN]]*O163</f>
        <v>17115.45</v>
      </c>
    </row>
    <row r="164" spans="1:16" ht="21.75" customHeight="1" x14ac:dyDescent="0.2">
      <c r="A164" s="14"/>
      <c r="B164" s="75"/>
      <c r="C164" s="73" t="s">
        <v>294</v>
      </c>
      <c r="D164" s="78" t="s">
        <v>127</v>
      </c>
      <c r="E164" s="13">
        <v>44546</v>
      </c>
      <c r="F164" s="76" t="s">
        <v>128</v>
      </c>
      <c r="G164" s="13">
        <v>44552</v>
      </c>
      <c r="H164" s="77" t="s">
        <v>533</v>
      </c>
      <c r="I164" s="16">
        <v>105</v>
      </c>
      <c r="J164" s="16">
        <v>70</v>
      </c>
      <c r="K164" s="16">
        <v>25</v>
      </c>
      <c r="L164" s="16">
        <v>11</v>
      </c>
      <c r="M164" s="81">
        <v>45.9375</v>
      </c>
      <c r="N164" s="96">
        <v>45.9375</v>
      </c>
      <c r="O164" s="64">
        <v>2530</v>
      </c>
      <c r="P164" s="65">
        <f>Table2245789101123[[#This Row],[PEMBULATAN]]*O164</f>
        <v>116221.875</v>
      </c>
    </row>
    <row r="165" spans="1:16" ht="21.75" customHeight="1" x14ac:dyDescent="0.2">
      <c r="A165" s="14"/>
      <c r="B165" s="75"/>
      <c r="C165" s="73" t="s">
        <v>295</v>
      </c>
      <c r="D165" s="78" t="s">
        <v>127</v>
      </c>
      <c r="E165" s="13">
        <v>44546</v>
      </c>
      <c r="F165" s="76" t="s">
        <v>128</v>
      </c>
      <c r="G165" s="13">
        <v>44552</v>
      </c>
      <c r="H165" s="77" t="s">
        <v>533</v>
      </c>
      <c r="I165" s="16">
        <v>38</v>
      </c>
      <c r="J165" s="16">
        <v>24</v>
      </c>
      <c r="K165" s="16">
        <v>15</v>
      </c>
      <c r="L165" s="16">
        <v>3</v>
      </c>
      <c r="M165" s="81">
        <v>3.42</v>
      </c>
      <c r="N165" s="96">
        <v>4</v>
      </c>
      <c r="O165" s="64">
        <v>2530</v>
      </c>
      <c r="P165" s="65">
        <f>Table2245789101123[[#This Row],[PEMBULATAN]]*O165</f>
        <v>10120</v>
      </c>
    </row>
    <row r="166" spans="1:16" ht="21.75" customHeight="1" x14ac:dyDescent="0.2">
      <c r="A166" s="14"/>
      <c r="B166" s="75"/>
      <c r="C166" s="73" t="s">
        <v>296</v>
      </c>
      <c r="D166" s="78" t="s">
        <v>127</v>
      </c>
      <c r="E166" s="13">
        <v>44546</v>
      </c>
      <c r="F166" s="76" t="s">
        <v>128</v>
      </c>
      <c r="G166" s="13">
        <v>44552</v>
      </c>
      <c r="H166" s="77" t="s">
        <v>533</v>
      </c>
      <c r="I166" s="16">
        <v>74</v>
      </c>
      <c r="J166" s="16">
        <v>60</v>
      </c>
      <c r="K166" s="16">
        <v>21</v>
      </c>
      <c r="L166" s="16">
        <v>6</v>
      </c>
      <c r="M166" s="81">
        <v>23.31</v>
      </c>
      <c r="N166" s="96">
        <v>24</v>
      </c>
      <c r="O166" s="64">
        <v>2530</v>
      </c>
      <c r="P166" s="65">
        <f>Table2245789101123[[#This Row],[PEMBULATAN]]*O166</f>
        <v>60720</v>
      </c>
    </row>
    <row r="167" spans="1:16" ht="21.75" customHeight="1" x14ac:dyDescent="0.2">
      <c r="A167" s="14"/>
      <c r="B167" s="75"/>
      <c r="C167" s="73" t="s">
        <v>297</v>
      </c>
      <c r="D167" s="78" t="s">
        <v>127</v>
      </c>
      <c r="E167" s="13">
        <v>44546</v>
      </c>
      <c r="F167" s="76" t="s">
        <v>128</v>
      </c>
      <c r="G167" s="13">
        <v>44552</v>
      </c>
      <c r="H167" s="77" t="s">
        <v>533</v>
      </c>
      <c r="I167" s="16">
        <v>71</v>
      </c>
      <c r="J167" s="16">
        <v>61</v>
      </c>
      <c r="K167" s="16">
        <v>11</v>
      </c>
      <c r="L167" s="16">
        <v>5</v>
      </c>
      <c r="M167" s="81">
        <v>11.91025</v>
      </c>
      <c r="N167" s="96">
        <v>11.91025</v>
      </c>
      <c r="O167" s="64">
        <v>2530</v>
      </c>
      <c r="P167" s="65">
        <f>Table2245789101123[[#This Row],[PEMBULATAN]]*O167</f>
        <v>30132.932499999999</v>
      </c>
    </row>
    <row r="168" spans="1:16" ht="21.75" customHeight="1" x14ac:dyDescent="0.2">
      <c r="A168" s="14"/>
      <c r="B168" s="75"/>
      <c r="C168" s="73" t="s">
        <v>298</v>
      </c>
      <c r="D168" s="78" t="s">
        <v>127</v>
      </c>
      <c r="E168" s="13">
        <v>44546</v>
      </c>
      <c r="F168" s="76" t="s">
        <v>128</v>
      </c>
      <c r="G168" s="13">
        <v>44552</v>
      </c>
      <c r="H168" s="77" t="s">
        <v>533</v>
      </c>
      <c r="I168" s="16">
        <v>77</v>
      </c>
      <c r="J168" s="16">
        <v>41</v>
      </c>
      <c r="K168" s="16">
        <v>6</v>
      </c>
      <c r="L168" s="16">
        <v>6</v>
      </c>
      <c r="M168" s="81">
        <v>4.7355</v>
      </c>
      <c r="N168" s="96">
        <v>6</v>
      </c>
      <c r="O168" s="64">
        <v>2530</v>
      </c>
      <c r="P168" s="65">
        <f>Table2245789101123[[#This Row],[PEMBULATAN]]*O168</f>
        <v>15180</v>
      </c>
    </row>
    <row r="169" spans="1:16" ht="21.75" customHeight="1" x14ac:dyDescent="0.2">
      <c r="A169" s="14"/>
      <c r="B169" s="75"/>
      <c r="C169" s="73" t="s">
        <v>299</v>
      </c>
      <c r="D169" s="78" t="s">
        <v>127</v>
      </c>
      <c r="E169" s="13">
        <v>44546</v>
      </c>
      <c r="F169" s="76" t="s">
        <v>128</v>
      </c>
      <c r="G169" s="13">
        <v>44552</v>
      </c>
      <c r="H169" s="77" t="s">
        <v>533</v>
      </c>
      <c r="I169" s="16">
        <v>74</v>
      </c>
      <c r="J169" s="16">
        <v>36</v>
      </c>
      <c r="K169" s="16">
        <v>11</v>
      </c>
      <c r="L169" s="16">
        <v>3</v>
      </c>
      <c r="M169" s="81">
        <v>7.3259999999999996</v>
      </c>
      <c r="N169" s="96">
        <v>8</v>
      </c>
      <c r="O169" s="64">
        <v>2530</v>
      </c>
      <c r="P169" s="65">
        <f>Table2245789101123[[#This Row],[PEMBULATAN]]*O169</f>
        <v>20240</v>
      </c>
    </row>
    <row r="170" spans="1:16" ht="21.75" customHeight="1" x14ac:dyDescent="0.2">
      <c r="A170" s="14"/>
      <c r="B170" s="75"/>
      <c r="C170" s="73" t="s">
        <v>300</v>
      </c>
      <c r="D170" s="78" t="s">
        <v>127</v>
      </c>
      <c r="E170" s="13">
        <v>44546</v>
      </c>
      <c r="F170" s="76" t="s">
        <v>128</v>
      </c>
      <c r="G170" s="13">
        <v>44552</v>
      </c>
      <c r="H170" s="77" t="s">
        <v>533</v>
      </c>
      <c r="I170" s="16">
        <v>100</v>
      </c>
      <c r="J170" s="16">
        <v>44</v>
      </c>
      <c r="K170" s="16">
        <v>21</v>
      </c>
      <c r="L170" s="16">
        <v>11</v>
      </c>
      <c r="M170" s="81">
        <v>23.1</v>
      </c>
      <c r="N170" s="96">
        <v>23.1</v>
      </c>
      <c r="O170" s="64">
        <v>2530</v>
      </c>
      <c r="P170" s="65">
        <f>Table2245789101123[[#This Row],[PEMBULATAN]]*O170</f>
        <v>58443</v>
      </c>
    </row>
    <row r="171" spans="1:16" ht="21.75" customHeight="1" x14ac:dyDescent="0.2">
      <c r="A171" s="14"/>
      <c r="B171" s="75"/>
      <c r="C171" s="73" t="s">
        <v>301</v>
      </c>
      <c r="D171" s="78" t="s">
        <v>127</v>
      </c>
      <c r="E171" s="13">
        <v>44546</v>
      </c>
      <c r="F171" s="76" t="s">
        <v>128</v>
      </c>
      <c r="G171" s="13">
        <v>44552</v>
      </c>
      <c r="H171" s="77" t="s">
        <v>533</v>
      </c>
      <c r="I171" s="16">
        <v>64</v>
      </c>
      <c r="J171" s="16">
        <v>41</v>
      </c>
      <c r="K171" s="16">
        <v>11</v>
      </c>
      <c r="L171" s="16">
        <v>3</v>
      </c>
      <c r="M171" s="81">
        <v>7.2160000000000002</v>
      </c>
      <c r="N171" s="96">
        <v>7.2160000000000002</v>
      </c>
      <c r="O171" s="64">
        <v>2530</v>
      </c>
      <c r="P171" s="65">
        <f>Table2245789101123[[#This Row],[PEMBULATAN]]*O171</f>
        <v>18256.48</v>
      </c>
    </row>
    <row r="172" spans="1:16" ht="21.75" customHeight="1" x14ac:dyDescent="0.2">
      <c r="A172" s="14"/>
      <c r="B172" s="75"/>
      <c r="C172" s="73" t="s">
        <v>302</v>
      </c>
      <c r="D172" s="78" t="s">
        <v>127</v>
      </c>
      <c r="E172" s="13">
        <v>44546</v>
      </c>
      <c r="F172" s="76" t="s">
        <v>128</v>
      </c>
      <c r="G172" s="13">
        <v>44552</v>
      </c>
      <c r="H172" s="77" t="s">
        <v>533</v>
      </c>
      <c r="I172" s="16">
        <v>41</v>
      </c>
      <c r="J172" s="16">
        <v>30</v>
      </c>
      <c r="K172" s="16">
        <v>30</v>
      </c>
      <c r="L172" s="16">
        <v>7</v>
      </c>
      <c r="M172" s="81">
        <v>9.2249999999999996</v>
      </c>
      <c r="N172" s="96">
        <v>9.2249999999999996</v>
      </c>
      <c r="O172" s="64">
        <v>2530</v>
      </c>
      <c r="P172" s="65">
        <f>Table2245789101123[[#This Row],[PEMBULATAN]]*O172</f>
        <v>23339.25</v>
      </c>
    </row>
    <row r="173" spans="1:16" ht="21.75" customHeight="1" x14ac:dyDescent="0.2">
      <c r="A173" s="14"/>
      <c r="B173" s="75"/>
      <c r="C173" s="73" t="s">
        <v>303</v>
      </c>
      <c r="D173" s="78" t="s">
        <v>127</v>
      </c>
      <c r="E173" s="13">
        <v>44546</v>
      </c>
      <c r="F173" s="76" t="s">
        <v>128</v>
      </c>
      <c r="G173" s="13">
        <v>44552</v>
      </c>
      <c r="H173" s="77" t="s">
        <v>533</v>
      </c>
      <c r="I173" s="16">
        <v>50</v>
      </c>
      <c r="J173" s="16">
        <v>34</v>
      </c>
      <c r="K173" s="16">
        <v>9</v>
      </c>
      <c r="L173" s="16">
        <v>1</v>
      </c>
      <c r="M173" s="81">
        <v>3.8250000000000002</v>
      </c>
      <c r="N173" s="96">
        <v>3.8250000000000002</v>
      </c>
      <c r="O173" s="64">
        <v>2530</v>
      </c>
      <c r="P173" s="65">
        <f>Table2245789101123[[#This Row],[PEMBULATAN]]*O173</f>
        <v>9677.25</v>
      </c>
    </row>
    <row r="174" spans="1:16" ht="21.75" customHeight="1" x14ac:dyDescent="0.2">
      <c r="A174" s="14"/>
      <c r="B174" s="75"/>
      <c r="C174" s="73" t="s">
        <v>304</v>
      </c>
      <c r="D174" s="78" t="s">
        <v>127</v>
      </c>
      <c r="E174" s="13">
        <v>44546</v>
      </c>
      <c r="F174" s="76" t="s">
        <v>128</v>
      </c>
      <c r="G174" s="13">
        <v>44552</v>
      </c>
      <c r="H174" s="77" t="s">
        <v>533</v>
      </c>
      <c r="I174" s="16">
        <v>46</v>
      </c>
      <c r="J174" s="16">
        <v>31</v>
      </c>
      <c r="K174" s="16">
        <v>36</v>
      </c>
      <c r="L174" s="16">
        <v>15</v>
      </c>
      <c r="M174" s="81">
        <v>12.834</v>
      </c>
      <c r="N174" s="96">
        <v>15</v>
      </c>
      <c r="O174" s="64">
        <v>2530</v>
      </c>
      <c r="P174" s="65">
        <f>Table2245789101123[[#This Row],[PEMBULATAN]]*O174</f>
        <v>37950</v>
      </c>
    </row>
    <row r="175" spans="1:16" ht="21.75" customHeight="1" x14ac:dyDescent="0.2">
      <c r="A175" s="14"/>
      <c r="B175" s="75"/>
      <c r="C175" s="73" t="s">
        <v>305</v>
      </c>
      <c r="D175" s="78" t="s">
        <v>127</v>
      </c>
      <c r="E175" s="13">
        <v>44546</v>
      </c>
      <c r="F175" s="76" t="s">
        <v>128</v>
      </c>
      <c r="G175" s="13">
        <v>44552</v>
      </c>
      <c r="H175" s="77" t="s">
        <v>533</v>
      </c>
      <c r="I175" s="16">
        <v>78</v>
      </c>
      <c r="J175" s="16">
        <v>62</v>
      </c>
      <c r="K175" s="16">
        <v>14</v>
      </c>
      <c r="L175" s="16">
        <v>12</v>
      </c>
      <c r="M175" s="81">
        <v>16.925999999999998</v>
      </c>
      <c r="N175" s="96">
        <v>16.925999999999998</v>
      </c>
      <c r="O175" s="64">
        <v>2530</v>
      </c>
      <c r="P175" s="65">
        <f>Table2245789101123[[#This Row],[PEMBULATAN]]*O175</f>
        <v>42822.78</v>
      </c>
    </row>
    <row r="176" spans="1:16" ht="21.75" customHeight="1" x14ac:dyDescent="0.2">
      <c r="A176" s="14"/>
      <c r="B176" s="75"/>
      <c r="C176" s="73" t="s">
        <v>306</v>
      </c>
      <c r="D176" s="78" t="s">
        <v>127</v>
      </c>
      <c r="E176" s="13">
        <v>44546</v>
      </c>
      <c r="F176" s="76" t="s">
        <v>128</v>
      </c>
      <c r="G176" s="13">
        <v>44552</v>
      </c>
      <c r="H176" s="77" t="s">
        <v>533</v>
      </c>
      <c r="I176" s="16">
        <v>70</v>
      </c>
      <c r="J176" s="16">
        <v>37</v>
      </c>
      <c r="K176" s="16">
        <v>30</v>
      </c>
      <c r="L176" s="16">
        <v>5</v>
      </c>
      <c r="M176" s="81">
        <v>19.425000000000001</v>
      </c>
      <c r="N176" s="96">
        <v>20</v>
      </c>
      <c r="O176" s="64">
        <v>2530</v>
      </c>
      <c r="P176" s="65">
        <f>Table2245789101123[[#This Row],[PEMBULATAN]]*O176</f>
        <v>50600</v>
      </c>
    </row>
    <row r="177" spans="1:16" ht="21.75" customHeight="1" x14ac:dyDescent="0.2">
      <c r="A177" s="14"/>
      <c r="B177" s="75"/>
      <c r="C177" s="73" t="s">
        <v>307</v>
      </c>
      <c r="D177" s="78" t="s">
        <v>127</v>
      </c>
      <c r="E177" s="13">
        <v>44546</v>
      </c>
      <c r="F177" s="76" t="s">
        <v>128</v>
      </c>
      <c r="G177" s="13">
        <v>44552</v>
      </c>
      <c r="H177" s="77" t="s">
        <v>533</v>
      </c>
      <c r="I177" s="16">
        <v>33</v>
      </c>
      <c r="J177" s="16">
        <v>26</v>
      </c>
      <c r="K177" s="16">
        <v>23</v>
      </c>
      <c r="L177" s="16">
        <v>6</v>
      </c>
      <c r="M177" s="81">
        <v>4.9335000000000004</v>
      </c>
      <c r="N177" s="96">
        <v>6</v>
      </c>
      <c r="O177" s="64">
        <v>2530</v>
      </c>
      <c r="P177" s="65">
        <f>Table2245789101123[[#This Row],[PEMBULATAN]]*O177</f>
        <v>15180</v>
      </c>
    </row>
    <row r="178" spans="1:16" ht="21.75" customHeight="1" x14ac:dyDescent="0.2">
      <c r="A178" s="14"/>
      <c r="B178" s="75"/>
      <c r="C178" s="73" t="s">
        <v>308</v>
      </c>
      <c r="D178" s="78" t="s">
        <v>127</v>
      </c>
      <c r="E178" s="13">
        <v>44546</v>
      </c>
      <c r="F178" s="76" t="s">
        <v>128</v>
      </c>
      <c r="G178" s="13">
        <v>44552</v>
      </c>
      <c r="H178" s="77" t="s">
        <v>533</v>
      </c>
      <c r="I178" s="16">
        <v>46</v>
      </c>
      <c r="J178" s="16">
        <v>33</v>
      </c>
      <c r="K178" s="16">
        <v>13</v>
      </c>
      <c r="L178" s="16">
        <v>13</v>
      </c>
      <c r="M178" s="81">
        <v>4.9335000000000004</v>
      </c>
      <c r="N178" s="96">
        <v>13</v>
      </c>
      <c r="O178" s="64">
        <v>2530</v>
      </c>
      <c r="P178" s="65">
        <f>Table2245789101123[[#This Row],[PEMBULATAN]]*O178</f>
        <v>32890</v>
      </c>
    </row>
    <row r="179" spans="1:16" ht="21.75" customHeight="1" x14ac:dyDescent="0.2">
      <c r="A179" s="14"/>
      <c r="B179" s="75"/>
      <c r="C179" s="73" t="s">
        <v>309</v>
      </c>
      <c r="D179" s="78" t="s">
        <v>127</v>
      </c>
      <c r="E179" s="13">
        <v>44546</v>
      </c>
      <c r="F179" s="76" t="s">
        <v>128</v>
      </c>
      <c r="G179" s="13">
        <v>44552</v>
      </c>
      <c r="H179" s="77" t="s">
        <v>533</v>
      </c>
      <c r="I179" s="16">
        <v>126</v>
      </c>
      <c r="J179" s="16">
        <v>14</v>
      </c>
      <c r="K179" s="16">
        <v>14</v>
      </c>
      <c r="L179" s="16">
        <v>7</v>
      </c>
      <c r="M179" s="81">
        <v>6.1740000000000004</v>
      </c>
      <c r="N179" s="96">
        <v>7</v>
      </c>
      <c r="O179" s="64">
        <v>2530</v>
      </c>
      <c r="P179" s="65">
        <f>Table2245789101123[[#This Row],[PEMBULATAN]]*O179</f>
        <v>17710</v>
      </c>
    </row>
    <row r="180" spans="1:16" ht="21.75" customHeight="1" x14ac:dyDescent="0.2">
      <c r="A180" s="14"/>
      <c r="B180" s="75"/>
      <c r="C180" s="73" t="s">
        <v>310</v>
      </c>
      <c r="D180" s="78" t="s">
        <v>127</v>
      </c>
      <c r="E180" s="13">
        <v>44546</v>
      </c>
      <c r="F180" s="76" t="s">
        <v>128</v>
      </c>
      <c r="G180" s="13">
        <v>44552</v>
      </c>
      <c r="H180" s="77" t="s">
        <v>533</v>
      </c>
      <c r="I180" s="16">
        <v>71</v>
      </c>
      <c r="J180" s="16">
        <v>53</v>
      </c>
      <c r="K180" s="16">
        <v>36</v>
      </c>
      <c r="L180" s="16">
        <v>12</v>
      </c>
      <c r="M180" s="81">
        <v>33.866999999999997</v>
      </c>
      <c r="N180" s="96">
        <v>33.866999999999997</v>
      </c>
      <c r="O180" s="64">
        <v>2530</v>
      </c>
      <c r="P180" s="65">
        <f>Table2245789101123[[#This Row],[PEMBULATAN]]*O180</f>
        <v>85683.51</v>
      </c>
    </row>
    <row r="181" spans="1:16" ht="21.75" customHeight="1" x14ac:dyDescent="0.2">
      <c r="A181" s="14"/>
      <c r="B181" s="75"/>
      <c r="C181" s="73" t="s">
        <v>311</v>
      </c>
      <c r="D181" s="78" t="s">
        <v>127</v>
      </c>
      <c r="E181" s="13">
        <v>44546</v>
      </c>
      <c r="F181" s="76" t="s">
        <v>128</v>
      </c>
      <c r="G181" s="13">
        <v>44552</v>
      </c>
      <c r="H181" s="77" t="s">
        <v>533</v>
      </c>
      <c r="I181" s="16">
        <v>61</v>
      </c>
      <c r="J181" s="16">
        <v>61</v>
      </c>
      <c r="K181" s="16">
        <v>25</v>
      </c>
      <c r="L181" s="16">
        <v>8</v>
      </c>
      <c r="M181" s="81">
        <v>23.256250000000001</v>
      </c>
      <c r="N181" s="96">
        <v>23.256250000000001</v>
      </c>
      <c r="O181" s="64">
        <v>2530</v>
      </c>
      <c r="P181" s="65">
        <f>Table2245789101123[[#This Row],[PEMBULATAN]]*O181</f>
        <v>58838.3125</v>
      </c>
    </row>
    <row r="182" spans="1:16" ht="21.75" customHeight="1" x14ac:dyDescent="0.2">
      <c r="A182" s="14"/>
      <c r="B182" s="75"/>
      <c r="C182" s="73" t="s">
        <v>312</v>
      </c>
      <c r="D182" s="78" t="s">
        <v>127</v>
      </c>
      <c r="E182" s="13">
        <v>44546</v>
      </c>
      <c r="F182" s="76" t="s">
        <v>128</v>
      </c>
      <c r="G182" s="13">
        <v>44552</v>
      </c>
      <c r="H182" s="77" t="s">
        <v>533</v>
      </c>
      <c r="I182" s="16">
        <v>42</v>
      </c>
      <c r="J182" s="16">
        <v>22</v>
      </c>
      <c r="K182" s="16">
        <v>21</v>
      </c>
      <c r="L182" s="16">
        <v>7</v>
      </c>
      <c r="M182" s="81">
        <v>4.851</v>
      </c>
      <c r="N182" s="96">
        <v>7</v>
      </c>
      <c r="O182" s="64">
        <v>2530</v>
      </c>
      <c r="P182" s="65">
        <f>Table2245789101123[[#This Row],[PEMBULATAN]]*O182</f>
        <v>17710</v>
      </c>
    </row>
    <row r="183" spans="1:16" ht="21.75" customHeight="1" x14ac:dyDescent="0.2">
      <c r="A183" s="14"/>
      <c r="B183" s="75"/>
      <c r="C183" s="73" t="s">
        <v>313</v>
      </c>
      <c r="D183" s="78" t="s">
        <v>127</v>
      </c>
      <c r="E183" s="13">
        <v>44546</v>
      </c>
      <c r="F183" s="76" t="s">
        <v>128</v>
      </c>
      <c r="G183" s="13">
        <v>44552</v>
      </c>
      <c r="H183" s="77" t="s">
        <v>533</v>
      </c>
      <c r="I183" s="16">
        <v>41</v>
      </c>
      <c r="J183" s="16">
        <v>41</v>
      </c>
      <c r="K183" s="16">
        <v>24</v>
      </c>
      <c r="L183" s="16">
        <v>10</v>
      </c>
      <c r="M183" s="81">
        <v>10.086</v>
      </c>
      <c r="N183" s="96">
        <v>10.086</v>
      </c>
      <c r="O183" s="64">
        <v>2530</v>
      </c>
      <c r="P183" s="65">
        <f>Table2245789101123[[#This Row],[PEMBULATAN]]*O183</f>
        <v>25517.58</v>
      </c>
    </row>
    <row r="184" spans="1:16" ht="21.75" customHeight="1" x14ac:dyDescent="0.2">
      <c r="A184" s="14"/>
      <c r="B184" s="75"/>
      <c r="C184" s="73" t="s">
        <v>314</v>
      </c>
      <c r="D184" s="78" t="s">
        <v>127</v>
      </c>
      <c r="E184" s="13">
        <v>44546</v>
      </c>
      <c r="F184" s="76" t="s">
        <v>128</v>
      </c>
      <c r="G184" s="13">
        <v>44552</v>
      </c>
      <c r="H184" s="77" t="s">
        <v>533</v>
      </c>
      <c r="I184" s="16">
        <v>51</v>
      </c>
      <c r="J184" s="16">
        <v>38</v>
      </c>
      <c r="K184" s="16">
        <v>25</v>
      </c>
      <c r="L184" s="16">
        <v>8</v>
      </c>
      <c r="M184" s="81">
        <v>12.112500000000001</v>
      </c>
      <c r="N184" s="96">
        <v>12.112500000000001</v>
      </c>
      <c r="O184" s="64">
        <v>2530</v>
      </c>
      <c r="P184" s="65">
        <f>Table2245789101123[[#This Row],[PEMBULATAN]]*O184</f>
        <v>30644.625</v>
      </c>
    </row>
    <row r="185" spans="1:16" ht="21.75" customHeight="1" x14ac:dyDescent="0.2">
      <c r="A185" s="14"/>
      <c r="B185" s="75"/>
      <c r="C185" s="73" t="s">
        <v>315</v>
      </c>
      <c r="D185" s="78" t="s">
        <v>127</v>
      </c>
      <c r="E185" s="13">
        <v>44546</v>
      </c>
      <c r="F185" s="76" t="s">
        <v>128</v>
      </c>
      <c r="G185" s="13">
        <v>44552</v>
      </c>
      <c r="H185" s="77" t="s">
        <v>533</v>
      </c>
      <c r="I185" s="16">
        <v>38</v>
      </c>
      <c r="J185" s="16">
        <v>30</v>
      </c>
      <c r="K185" s="16">
        <v>27</v>
      </c>
      <c r="L185" s="16">
        <v>4</v>
      </c>
      <c r="M185" s="81">
        <v>7.6950000000000003</v>
      </c>
      <c r="N185" s="96">
        <v>7.6950000000000003</v>
      </c>
      <c r="O185" s="64">
        <v>2530</v>
      </c>
      <c r="P185" s="65">
        <f>Table2245789101123[[#This Row],[PEMBULATAN]]*O185</f>
        <v>19468.350000000002</v>
      </c>
    </row>
    <row r="186" spans="1:16" ht="21.75" customHeight="1" x14ac:dyDescent="0.2">
      <c r="A186" s="14"/>
      <c r="B186" s="75"/>
      <c r="C186" s="73" t="s">
        <v>316</v>
      </c>
      <c r="D186" s="78" t="s">
        <v>127</v>
      </c>
      <c r="E186" s="13">
        <v>44546</v>
      </c>
      <c r="F186" s="76" t="s">
        <v>128</v>
      </c>
      <c r="G186" s="13">
        <v>44552</v>
      </c>
      <c r="H186" s="77" t="s">
        <v>533</v>
      </c>
      <c r="I186" s="16">
        <v>69</v>
      </c>
      <c r="J186" s="16">
        <v>51</v>
      </c>
      <c r="K186" s="16">
        <v>4</v>
      </c>
      <c r="L186" s="16">
        <v>2</v>
      </c>
      <c r="M186" s="81">
        <v>3.5190000000000001</v>
      </c>
      <c r="N186" s="96">
        <v>3.5190000000000001</v>
      </c>
      <c r="O186" s="64">
        <v>2530</v>
      </c>
      <c r="P186" s="65">
        <f>Table2245789101123[[#This Row],[PEMBULATAN]]*O186</f>
        <v>8903.07</v>
      </c>
    </row>
    <row r="187" spans="1:16" ht="21.75" customHeight="1" x14ac:dyDescent="0.2">
      <c r="A187" s="14"/>
      <c r="B187" s="75"/>
      <c r="C187" s="73" t="s">
        <v>317</v>
      </c>
      <c r="D187" s="78" t="s">
        <v>127</v>
      </c>
      <c r="E187" s="13">
        <v>44546</v>
      </c>
      <c r="F187" s="76" t="s">
        <v>128</v>
      </c>
      <c r="G187" s="13">
        <v>44552</v>
      </c>
      <c r="H187" s="77" t="s">
        <v>533</v>
      </c>
      <c r="I187" s="16">
        <v>71</v>
      </c>
      <c r="J187" s="16">
        <v>50</v>
      </c>
      <c r="K187" s="16">
        <v>10</v>
      </c>
      <c r="L187" s="16">
        <v>4</v>
      </c>
      <c r="M187" s="81">
        <v>8.875</v>
      </c>
      <c r="N187" s="96">
        <v>8.875</v>
      </c>
      <c r="O187" s="64">
        <v>2530</v>
      </c>
      <c r="P187" s="65">
        <f>Table2245789101123[[#This Row],[PEMBULATAN]]*O187</f>
        <v>22453.75</v>
      </c>
    </row>
    <row r="188" spans="1:16" ht="21.75" customHeight="1" x14ac:dyDescent="0.2">
      <c r="A188" s="14"/>
      <c r="B188" s="75"/>
      <c r="C188" s="73" t="s">
        <v>318</v>
      </c>
      <c r="D188" s="78" t="s">
        <v>127</v>
      </c>
      <c r="E188" s="13">
        <v>44546</v>
      </c>
      <c r="F188" s="76" t="s">
        <v>128</v>
      </c>
      <c r="G188" s="13">
        <v>44552</v>
      </c>
      <c r="H188" s="77" t="s">
        <v>533</v>
      </c>
      <c r="I188" s="16">
        <v>41</v>
      </c>
      <c r="J188" s="16">
        <v>31</v>
      </c>
      <c r="K188" s="16">
        <v>22</v>
      </c>
      <c r="L188" s="16">
        <v>1</v>
      </c>
      <c r="M188" s="81">
        <v>6.9904999999999999</v>
      </c>
      <c r="N188" s="96">
        <v>6.9904999999999999</v>
      </c>
      <c r="O188" s="64">
        <v>2530</v>
      </c>
      <c r="P188" s="65">
        <f>Table2245789101123[[#This Row],[PEMBULATAN]]*O188</f>
        <v>17685.965</v>
      </c>
    </row>
    <row r="189" spans="1:16" ht="21.75" customHeight="1" x14ac:dyDescent="0.2">
      <c r="A189" s="14"/>
      <c r="B189" s="75"/>
      <c r="C189" s="73" t="s">
        <v>319</v>
      </c>
      <c r="D189" s="78" t="s">
        <v>127</v>
      </c>
      <c r="E189" s="13">
        <v>44546</v>
      </c>
      <c r="F189" s="76" t="s">
        <v>128</v>
      </c>
      <c r="G189" s="13">
        <v>44552</v>
      </c>
      <c r="H189" s="77" t="s">
        <v>533</v>
      </c>
      <c r="I189" s="16">
        <v>121</v>
      </c>
      <c r="J189" s="16">
        <v>23</v>
      </c>
      <c r="K189" s="16">
        <v>20</v>
      </c>
      <c r="L189" s="16">
        <v>7</v>
      </c>
      <c r="M189" s="81">
        <v>13.914999999999999</v>
      </c>
      <c r="N189" s="96">
        <v>13.914999999999999</v>
      </c>
      <c r="O189" s="64">
        <v>2530</v>
      </c>
      <c r="P189" s="65">
        <f>Table2245789101123[[#This Row],[PEMBULATAN]]*O189</f>
        <v>35204.949999999997</v>
      </c>
    </row>
    <row r="190" spans="1:16" ht="21.75" customHeight="1" x14ac:dyDescent="0.2">
      <c r="A190" s="14"/>
      <c r="B190" s="75"/>
      <c r="C190" s="73" t="s">
        <v>320</v>
      </c>
      <c r="D190" s="78" t="s">
        <v>127</v>
      </c>
      <c r="E190" s="13">
        <v>44546</v>
      </c>
      <c r="F190" s="76" t="s">
        <v>128</v>
      </c>
      <c r="G190" s="13">
        <v>44552</v>
      </c>
      <c r="H190" s="77" t="s">
        <v>533</v>
      </c>
      <c r="I190" s="16">
        <v>97</v>
      </c>
      <c r="J190" s="16">
        <v>49</v>
      </c>
      <c r="K190" s="16">
        <v>30</v>
      </c>
      <c r="L190" s="16">
        <v>11</v>
      </c>
      <c r="M190" s="81">
        <v>35.647500000000001</v>
      </c>
      <c r="N190" s="96">
        <v>35.647500000000001</v>
      </c>
      <c r="O190" s="64">
        <v>2530</v>
      </c>
      <c r="P190" s="65">
        <f>Table2245789101123[[#This Row],[PEMBULATAN]]*O190</f>
        <v>90188.175000000003</v>
      </c>
    </row>
    <row r="191" spans="1:16" ht="21.75" customHeight="1" x14ac:dyDescent="0.2">
      <c r="A191" s="14"/>
      <c r="B191" s="75"/>
      <c r="C191" s="73" t="s">
        <v>321</v>
      </c>
      <c r="D191" s="78" t="s">
        <v>127</v>
      </c>
      <c r="E191" s="13">
        <v>44546</v>
      </c>
      <c r="F191" s="76" t="s">
        <v>128</v>
      </c>
      <c r="G191" s="13">
        <v>44552</v>
      </c>
      <c r="H191" s="77" t="s">
        <v>533</v>
      </c>
      <c r="I191" s="16">
        <v>84</v>
      </c>
      <c r="J191" s="16">
        <v>34</v>
      </c>
      <c r="K191" s="16">
        <v>32</v>
      </c>
      <c r="L191" s="16">
        <v>20</v>
      </c>
      <c r="M191" s="81">
        <v>22.847999999999999</v>
      </c>
      <c r="N191" s="96">
        <v>22.847999999999999</v>
      </c>
      <c r="O191" s="64">
        <v>2530</v>
      </c>
      <c r="P191" s="65">
        <f>Table2245789101123[[#This Row],[PEMBULATAN]]*O191</f>
        <v>57805.439999999995</v>
      </c>
    </row>
    <row r="192" spans="1:16" ht="21.75" customHeight="1" x14ac:dyDescent="0.2">
      <c r="A192" s="14"/>
      <c r="B192" s="75"/>
      <c r="C192" s="73" t="s">
        <v>322</v>
      </c>
      <c r="D192" s="78" t="s">
        <v>127</v>
      </c>
      <c r="E192" s="13">
        <v>44546</v>
      </c>
      <c r="F192" s="76" t="s">
        <v>128</v>
      </c>
      <c r="G192" s="13">
        <v>44552</v>
      </c>
      <c r="H192" s="77" t="s">
        <v>533</v>
      </c>
      <c r="I192" s="16">
        <v>44</v>
      </c>
      <c r="J192" s="16">
        <v>26</v>
      </c>
      <c r="K192" s="16">
        <v>21</v>
      </c>
      <c r="L192" s="16">
        <v>1</v>
      </c>
      <c r="M192" s="81">
        <v>6.0060000000000002</v>
      </c>
      <c r="N192" s="96">
        <v>6.0060000000000002</v>
      </c>
      <c r="O192" s="64">
        <v>2530</v>
      </c>
      <c r="P192" s="65">
        <f>Table2245789101123[[#This Row],[PEMBULATAN]]*O192</f>
        <v>15195.18</v>
      </c>
    </row>
    <row r="193" spans="1:16" ht="21.75" customHeight="1" x14ac:dyDescent="0.2">
      <c r="A193" s="14"/>
      <c r="B193" s="75"/>
      <c r="C193" s="73" t="s">
        <v>323</v>
      </c>
      <c r="D193" s="78" t="s">
        <v>127</v>
      </c>
      <c r="E193" s="13">
        <v>44546</v>
      </c>
      <c r="F193" s="76" t="s">
        <v>128</v>
      </c>
      <c r="G193" s="13">
        <v>44552</v>
      </c>
      <c r="H193" s="77" t="s">
        <v>533</v>
      </c>
      <c r="I193" s="16">
        <v>53</v>
      </c>
      <c r="J193" s="16">
        <v>41</v>
      </c>
      <c r="K193" s="16">
        <v>27</v>
      </c>
      <c r="L193" s="16">
        <v>9</v>
      </c>
      <c r="M193" s="81">
        <v>14.66775</v>
      </c>
      <c r="N193" s="96">
        <v>14.66775</v>
      </c>
      <c r="O193" s="64">
        <v>2530</v>
      </c>
      <c r="P193" s="65">
        <f>Table2245789101123[[#This Row],[PEMBULATAN]]*O193</f>
        <v>37109.407500000001</v>
      </c>
    </row>
    <row r="194" spans="1:16" ht="21.75" customHeight="1" x14ac:dyDescent="0.2">
      <c r="A194" s="14"/>
      <c r="B194" s="75"/>
      <c r="C194" s="73" t="s">
        <v>324</v>
      </c>
      <c r="D194" s="78" t="s">
        <v>127</v>
      </c>
      <c r="E194" s="13">
        <v>44546</v>
      </c>
      <c r="F194" s="76" t="s">
        <v>128</v>
      </c>
      <c r="G194" s="13">
        <v>44552</v>
      </c>
      <c r="H194" s="77" t="s">
        <v>533</v>
      </c>
      <c r="I194" s="16">
        <v>42</v>
      </c>
      <c r="J194" s="16">
        <v>34</v>
      </c>
      <c r="K194" s="16">
        <v>32</v>
      </c>
      <c r="L194" s="16">
        <v>6</v>
      </c>
      <c r="M194" s="81">
        <v>11.423999999999999</v>
      </c>
      <c r="N194" s="96">
        <v>12</v>
      </c>
      <c r="O194" s="64">
        <v>2530</v>
      </c>
      <c r="P194" s="65">
        <f>Table2245789101123[[#This Row],[PEMBULATAN]]*O194</f>
        <v>30360</v>
      </c>
    </row>
    <row r="195" spans="1:16" ht="21.75" customHeight="1" x14ac:dyDescent="0.2">
      <c r="A195" s="14"/>
      <c r="B195" s="75"/>
      <c r="C195" s="73" t="s">
        <v>325</v>
      </c>
      <c r="D195" s="78" t="s">
        <v>127</v>
      </c>
      <c r="E195" s="13">
        <v>44546</v>
      </c>
      <c r="F195" s="76" t="s">
        <v>128</v>
      </c>
      <c r="G195" s="13">
        <v>44552</v>
      </c>
      <c r="H195" s="77" t="s">
        <v>533</v>
      </c>
      <c r="I195" s="16">
        <v>37</v>
      </c>
      <c r="J195" s="16">
        <v>30</v>
      </c>
      <c r="K195" s="16">
        <v>27</v>
      </c>
      <c r="L195" s="16">
        <v>1</v>
      </c>
      <c r="M195" s="81">
        <v>7.4924999999999997</v>
      </c>
      <c r="N195" s="96">
        <v>8</v>
      </c>
      <c r="O195" s="64">
        <v>2530</v>
      </c>
      <c r="P195" s="65">
        <f>Table2245789101123[[#This Row],[PEMBULATAN]]*O195</f>
        <v>20240</v>
      </c>
    </row>
    <row r="196" spans="1:16" ht="21.75" customHeight="1" x14ac:dyDescent="0.2">
      <c r="A196" s="14"/>
      <c r="B196" s="75"/>
      <c r="C196" s="73" t="s">
        <v>326</v>
      </c>
      <c r="D196" s="78" t="s">
        <v>127</v>
      </c>
      <c r="E196" s="13">
        <v>44546</v>
      </c>
      <c r="F196" s="76" t="s">
        <v>128</v>
      </c>
      <c r="G196" s="13">
        <v>44552</v>
      </c>
      <c r="H196" s="77" t="s">
        <v>533</v>
      </c>
      <c r="I196" s="16">
        <v>71</v>
      </c>
      <c r="J196" s="16">
        <v>56</v>
      </c>
      <c r="K196" s="16">
        <v>22</v>
      </c>
      <c r="L196" s="16">
        <v>20</v>
      </c>
      <c r="M196" s="81">
        <v>21.867999999999999</v>
      </c>
      <c r="N196" s="96">
        <v>21.867999999999999</v>
      </c>
      <c r="O196" s="64">
        <v>2530</v>
      </c>
      <c r="P196" s="65">
        <f>Table2245789101123[[#This Row],[PEMBULATAN]]*O196</f>
        <v>55326.039999999994</v>
      </c>
    </row>
    <row r="197" spans="1:16" ht="21.75" customHeight="1" x14ac:dyDescent="0.2">
      <c r="A197" s="14"/>
      <c r="B197" s="75"/>
      <c r="C197" s="73" t="s">
        <v>327</v>
      </c>
      <c r="D197" s="78" t="s">
        <v>127</v>
      </c>
      <c r="E197" s="13">
        <v>44546</v>
      </c>
      <c r="F197" s="76" t="s">
        <v>128</v>
      </c>
      <c r="G197" s="13">
        <v>44552</v>
      </c>
      <c r="H197" s="77" t="s">
        <v>533</v>
      </c>
      <c r="I197" s="16">
        <v>78</v>
      </c>
      <c r="J197" s="16">
        <v>63</v>
      </c>
      <c r="K197" s="16">
        <v>42</v>
      </c>
      <c r="L197" s="16">
        <v>15</v>
      </c>
      <c r="M197" s="81">
        <v>51.597000000000001</v>
      </c>
      <c r="N197" s="96">
        <v>51.597000000000001</v>
      </c>
      <c r="O197" s="64">
        <v>2530</v>
      </c>
      <c r="P197" s="65">
        <f>Table2245789101123[[#This Row],[PEMBULATAN]]*O197</f>
        <v>130540.41</v>
      </c>
    </row>
    <row r="198" spans="1:16" ht="21.75" customHeight="1" x14ac:dyDescent="0.2">
      <c r="A198" s="14"/>
      <c r="B198" s="75"/>
      <c r="C198" s="73" t="s">
        <v>328</v>
      </c>
      <c r="D198" s="78" t="s">
        <v>127</v>
      </c>
      <c r="E198" s="13">
        <v>44546</v>
      </c>
      <c r="F198" s="76" t="s">
        <v>128</v>
      </c>
      <c r="G198" s="13">
        <v>44552</v>
      </c>
      <c r="H198" s="77" t="s">
        <v>533</v>
      </c>
      <c r="I198" s="16">
        <v>86</v>
      </c>
      <c r="J198" s="16">
        <v>60</v>
      </c>
      <c r="K198" s="16">
        <v>22</v>
      </c>
      <c r="L198" s="16">
        <v>22</v>
      </c>
      <c r="M198" s="81">
        <v>28.38</v>
      </c>
      <c r="N198" s="96">
        <v>29</v>
      </c>
      <c r="O198" s="64">
        <v>2530</v>
      </c>
      <c r="P198" s="65">
        <f>Table2245789101123[[#This Row],[PEMBULATAN]]*O198</f>
        <v>73370</v>
      </c>
    </row>
    <row r="199" spans="1:16" ht="21.75" customHeight="1" x14ac:dyDescent="0.2">
      <c r="A199" s="14"/>
      <c r="B199" s="75"/>
      <c r="C199" s="73" t="s">
        <v>329</v>
      </c>
      <c r="D199" s="78" t="s">
        <v>127</v>
      </c>
      <c r="E199" s="13">
        <v>44546</v>
      </c>
      <c r="F199" s="76" t="s">
        <v>128</v>
      </c>
      <c r="G199" s="13">
        <v>44552</v>
      </c>
      <c r="H199" s="77" t="s">
        <v>533</v>
      </c>
      <c r="I199" s="16">
        <v>95</v>
      </c>
      <c r="J199" s="16">
        <v>59</v>
      </c>
      <c r="K199" s="16">
        <v>34</v>
      </c>
      <c r="L199" s="16">
        <v>20</v>
      </c>
      <c r="M199" s="81">
        <v>47.642499999999998</v>
      </c>
      <c r="N199" s="96">
        <v>47.642499999999998</v>
      </c>
      <c r="O199" s="64">
        <v>2530</v>
      </c>
      <c r="P199" s="65">
        <f>Table2245789101123[[#This Row],[PEMBULATAN]]*O199</f>
        <v>120535.52499999999</v>
      </c>
    </row>
    <row r="200" spans="1:16" ht="21.75" customHeight="1" x14ac:dyDescent="0.2">
      <c r="A200" s="14"/>
      <c r="B200" s="75"/>
      <c r="C200" s="73" t="s">
        <v>330</v>
      </c>
      <c r="D200" s="78" t="s">
        <v>127</v>
      </c>
      <c r="E200" s="13">
        <v>44546</v>
      </c>
      <c r="F200" s="76" t="s">
        <v>128</v>
      </c>
      <c r="G200" s="13">
        <v>44552</v>
      </c>
      <c r="H200" s="77" t="s">
        <v>533</v>
      </c>
      <c r="I200" s="16">
        <v>52</v>
      </c>
      <c r="J200" s="16">
        <v>42</v>
      </c>
      <c r="K200" s="16">
        <v>32</v>
      </c>
      <c r="L200" s="16">
        <v>12</v>
      </c>
      <c r="M200" s="81">
        <v>17.472000000000001</v>
      </c>
      <c r="N200" s="96">
        <v>18</v>
      </c>
      <c r="O200" s="64">
        <v>2530</v>
      </c>
      <c r="P200" s="65">
        <f>Table2245789101123[[#This Row],[PEMBULATAN]]*O200</f>
        <v>45540</v>
      </c>
    </row>
    <row r="201" spans="1:16" ht="21.75" customHeight="1" x14ac:dyDescent="0.2">
      <c r="A201" s="14"/>
      <c r="B201" s="75"/>
      <c r="C201" s="73" t="s">
        <v>331</v>
      </c>
      <c r="D201" s="78" t="s">
        <v>127</v>
      </c>
      <c r="E201" s="13">
        <v>44546</v>
      </c>
      <c r="F201" s="76" t="s">
        <v>128</v>
      </c>
      <c r="G201" s="13">
        <v>44552</v>
      </c>
      <c r="H201" s="77" t="s">
        <v>533</v>
      </c>
      <c r="I201" s="16">
        <v>47</v>
      </c>
      <c r="J201" s="16">
        <v>38</v>
      </c>
      <c r="K201" s="16">
        <v>22</v>
      </c>
      <c r="L201" s="16">
        <v>4</v>
      </c>
      <c r="M201" s="81">
        <v>9.8230000000000004</v>
      </c>
      <c r="N201" s="96">
        <v>9.8230000000000004</v>
      </c>
      <c r="O201" s="64">
        <v>2530</v>
      </c>
      <c r="P201" s="65">
        <f>Table2245789101123[[#This Row],[PEMBULATAN]]*O201</f>
        <v>24852.190000000002</v>
      </c>
    </row>
    <row r="202" spans="1:16" ht="21.75" customHeight="1" x14ac:dyDescent="0.2">
      <c r="A202" s="14"/>
      <c r="B202" s="75"/>
      <c r="C202" s="73" t="s">
        <v>332</v>
      </c>
      <c r="D202" s="78" t="s">
        <v>127</v>
      </c>
      <c r="E202" s="13">
        <v>44546</v>
      </c>
      <c r="F202" s="76" t="s">
        <v>128</v>
      </c>
      <c r="G202" s="13">
        <v>44552</v>
      </c>
      <c r="H202" s="77" t="s">
        <v>533</v>
      </c>
      <c r="I202" s="16">
        <v>56</v>
      </c>
      <c r="J202" s="16">
        <v>37</v>
      </c>
      <c r="K202" s="16">
        <v>27</v>
      </c>
      <c r="L202" s="16">
        <v>4</v>
      </c>
      <c r="M202" s="81">
        <v>13.986000000000001</v>
      </c>
      <c r="N202" s="96">
        <v>13.986000000000001</v>
      </c>
      <c r="O202" s="64">
        <v>2530</v>
      </c>
      <c r="P202" s="65">
        <f>Table2245789101123[[#This Row],[PEMBULATAN]]*O202</f>
        <v>35384.58</v>
      </c>
    </row>
    <row r="203" spans="1:16" ht="21.75" customHeight="1" x14ac:dyDescent="0.2">
      <c r="A203" s="14"/>
      <c r="B203" s="75"/>
      <c r="C203" s="73" t="s">
        <v>333</v>
      </c>
      <c r="D203" s="78" t="s">
        <v>127</v>
      </c>
      <c r="E203" s="13">
        <v>44546</v>
      </c>
      <c r="F203" s="76" t="s">
        <v>128</v>
      </c>
      <c r="G203" s="13">
        <v>44552</v>
      </c>
      <c r="H203" s="77" t="s">
        <v>533</v>
      </c>
      <c r="I203" s="16">
        <v>40</v>
      </c>
      <c r="J203" s="16">
        <v>26</v>
      </c>
      <c r="K203" s="16">
        <v>18</v>
      </c>
      <c r="L203" s="16">
        <v>1</v>
      </c>
      <c r="M203" s="81">
        <v>4.68</v>
      </c>
      <c r="N203" s="96">
        <v>4.68</v>
      </c>
      <c r="O203" s="64">
        <v>2530</v>
      </c>
      <c r="P203" s="65">
        <f>Table2245789101123[[#This Row],[PEMBULATAN]]*O203</f>
        <v>11840.4</v>
      </c>
    </row>
    <row r="204" spans="1:16" ht="21.75" customHeight="1" x14ac:dyDescent="0.2">
      <c r="A204" s="14"/>
      <c r="B204" s="75"/>
      <c r="C204" s="73" t="s">
        <v>334</v>
      </c>
      <c r="D204" s="78" t="s">
        <v>127</v>
      </c>
      <c r="E204" s="13">
        <v>44546</v>
      </c>
      <c r="F204" s="76" t="s">
        <v>128</v>
      </c>
      <c r="G204" s="13">
        <v>44552</v>
      </c>
      <c r="H204" s="77" t="s">
        <v>533</v>
      </c>
      <c r="I204" s="16">
        <v>49</v>
      </c>
      <c r="J204" s="16">
        <v>30</v>
      </c>
      <c r="K204" s="16">
        <v>27</v>
      </c>
      <c r="L204" s="16">
        <v>1</v>
      </c>
      <c r="M204" s="81">
        <v>9.9224999999999994</v>
      </c>
      <c r="N204" s="96">
        <v>9.9224999999999994</v>
      </c>
      <c r="O204" s="64">
        <v>2530</v>
      </c>
      <c r="P204" s="65">
        <f>Table2245789101123[[#This Row],[PEMBULATAN]]*O204</f>
        <v>25103.924999999999</v>
      </c>
    </row>
    <row r="205" spans="1:16" ht="21.75" customHeight="1" x14ac:dyDescent="0.2">
      <c r="A205" s="14"/>
      <c r="B205" s="75"/>
      <c r="C205" s="73" t="s">
        <v>335</v>
      </c>
      <c r="D205" s="78" t="s">
        <v>127</v>
      </c>
      <c r="E205" s="13">
        <v>44546</v>
      </c>
      <c r="F205" s="76" t="s">
        <v>128</v>
      </c>
      <c r="G205" s="13">
        <v>44552</v>
      </c>
      <c r="H205" s="77" t="s">
        <v>533</v>
      </c>
      <c r="I205" s="16">
        <v>32</v>
      </c>
      <c r="J205" s="16">
        <v>32</v>
      </c>
      <c r="K205" s="16">
        <v>32</v>
      </c>
      <c r="L205" s="16">
        <v>5</v>
      </c>
      <c r="M205" s="81">
        <v>8.1920000000000002</v>
      </c>
      <c r="N205" s="96">
        <v>8.1920000000000002</v>
      </c>
      <c r="O205" s="64">
        <v>2530</v>
      </c>
      <c r="P205" s="65">
        <f>Table2245789101123[[#This Row],[PEMBULATAN]]*O205</f>
        <v>20725.760000000002</v>
      </c>
    </row>
    <row r="206" spans="1:16" ht="21.75" customHeight="1" x14ac:dyDescent="0.2">
      <c r="A206" s="14"/>
      <c r="B206" s="75"/>
      <c r="C206" s="73" t="s">
        <v>336</v>
      </c>
      <c r="D206" s="78" t="s">
        <v>127</v>
      </c>
      <c r="E206" s="13">
        <v>44546</v>
      </c>
      <c r="F206" s="76" t="s">
        <v>128</v>
      </c>
      <c r="G206" s="13">
        <v>44552</v>
      </c>
      <c r="H206" s="77" t="s">
        <v>533</v>
      </c>
      <c r="I206" s="16">
        <v>57</v>
      </c>
      <c r="J206" s="16">
        <v>59</v>
      </c>
      <c r="K206" s="16">
        <v>22</v>
      </c>
      <c r="L206" s="16">
        <v>1</v>
      </c>
      <c r="M206" s="81">
        <v>18.496500000000001</v>
      </c>
      <c r="N206" s="96">
        <v>19</v>
      </c>
      <c r="O206" s="64">
        <v>2530</v>
      </c>
      <c r="P206" s="65">
        <f>Table2245789101123[[#This Row],[PEMBULATAN]]*O206</f>
        <v>48070</v>
      </c>
    </row>
    <row r="207" spans="1:16" ht="21.75" customHeight="1" x14ac:dyDescent="0.2">
      <c r="A207" s="14"/>
      <c r="B207" s="75"/>
      <c r="C207" s="73" t="s">
        <v>337</v>
      </c>
      <c r="D207" s="78" t="s">
        <v>127</v>
      </c>
      <c r="E207" s="13">
        <v>44546</v>
      </c>
      <c r="F207" s="76" t="s">
        <v>128</v>
      </c>
      <c r="G207" s="13">
        <v>44552</v>
      </c>
      <c r="H207" s="77" t="s">
        <v>533</v>
      </c>
      <c r="I207" s="16">
        <v>32</v>
      </c>
      <c r="J207" s="16">
        <v>30</v>
      </c>
      <c r="K207" s="16">
        <v>25</v>
      </c>
      <c r="L207" s="16">
        <v>13</v>
      </c>
      <c r="M207" s="81">
        <v>6</v>
      </c>
      <c r="N207" s="96">
        <v>13</v>
      </c>
      <c r="O207" s="64">
        <v>2530</v>
      </c>
      <c r="P207" s="65">
        <f>Table2245789101123[[#This Row],[PEMBULATAN]]*O207</f>
        <v>32890</v>
      </c>
    </row>
    <row r="208" spans="1:16" ht="21.75" customHeight="1" x14ac:dyDescent="0.2">
      <c r="A208" s="14"/>
      <c r="B208" s="75"/>
      <c r="C208" s="73" t="s">
        <v>338</v>
      </c>
      <c r="D208" s="78" t="s">
        <v>127</v>
      </c>
      <c r="E208" s="13">
        <v>44546</v>
      </c>
      <c r="F208" s="76" t="s">
        <v>128</v>
      </c>
      <c r="G208" s="13">
        <v>44552</v>
      </c>
      <c r="H208" s="77" t="s">
        <v>533</v>
      </c>
      <c r="I208" s="16">
        <v>36</v>
      </c>
      <c r="J208" s="16">
        <v>30</v>
      </c>
      <c r="K208" s="16">
        <v>15</v>
      </c>
      <c r="L208" s="16">
        <v>1</v>
      </c>
      <c r="M208" s="81">
        <v>4.05</v>
      </c>
      <c r="N208" s="96">
        <v>4.05</v>
      </c>
      <c r="O208" s="64">
        <v>2530</v>
      </c>
      <c r="P208" s="65">
        <f>Table2245789101123[[#This Row],[PEMBULATAN]]*O208</f>
        <v>10246.5</v>
      </c>
    </row>
    <row r="209" spans="1:16" ht="21.75" customHeight="1" x14ac:dyDescent="0.2">
      <c r="A209" s="14"/>
      <c r="B209" s="75"/>
      <c r="C209" s="73" t="s">
        <v>339</v>
      </c>
      <c r="D209" s="78" t="s">
        <v>127</v>
      </c>
      <c r="E209" s="13">
        <v>44546</v>
      </c>
      <c r="F209" s="76" t="s">
        <v>128</v>
      </c>
      <c r="G209" s="13">
        <v>44552</v>
      </c>
      <c r="H209" s="77" t="s">
        <v>533</v>
      </c>
      <c r="I209" s="16">
        <v>41</v>
      </c>
      <c r="J209" s="16">
        <v>25</v>
      </c>
      <c r="K209" s="16">
        <v>16</v>
      </c>
      <c r="L209" s="16">
        <v>1</v>
      </c>
      <c r="M209" s="81">
        <v>4.0999999999999996</v>
      </c>
      <c r="N209" s="96">
        <v>4.0999999999999996</v>
      </c>
      <c r="O209" s="64">
        <v>2530</v>
      </c>
      <c r="P209" s="65">
        <f>Table2245789101123[[#This Row],[PEMBULATAN]]*O209</f>
        <v>10373</v>
      </c>
    </row>
    <row r="210" spans="1:16" ht="21.75" customHeight="1" x14ac:dyDescent="0.2">
      <c r="A210" s="14"/>
      <c r="B210" s="75"/>
      <c r="C210" s="73" t="s">
        <v>340</v>
      </c>
      <c r="D210" s="78" t="s">
        <v>127</v>
      </c>
      <c r="E210" s="13">
        <v>44546</v>
      </c>
      <c r="F210" s="76" t="s">
        <v>128</v>
      </c>
      <c r="G210" s="13">
        <v>44552</v>
      </c>
      <c r="H210" s="77" t="s">
        <v>533</v>
      </c>
      <c r="I210" s="16">
        <v>40</v>
      </c>
      <c r="J210" s="16">
        <v>30</v>
      </c>
      <c r="K210" s="16">
        <v>16</v>
      </c>
      <c r="L210" s="16">
        <v>5</v>
      </c>
      <c r="M210" s="81">
        <v>4.8</v>
      </c>
      <c r="N210" s="96">
        <v>5</v>
      </c>
      <c r="O210" s="64">
        <v>2530</v>
      </c>
      <c r="P210" s="65">
        <f>Table2245789101123[[#This Row],[PEMBULATAN]]*O210</f>
        <v>12650</v>
      </c>
    </row>
    <row r="211" spans="1:16" ht="21.75" customHeight="1" x14ac:dyDescent="0.2">
      <c r="A211" s="14"/>
      <c r="B211" s="75"/>
      <c r="C211" s="73" t="s">
        <v>341</v>
      </c>
      <c r="D211" s="78" t="s">
        <v>127</v>
      </c>
      <c r="E211" s="13">
        <v>44546</v>
      </c>
      <c r="F211" s="76" t="s">
        <v>128</v>
      </c>
      <c r="G211" s="13">
        <v>44552</v>
      </c>
      <c r="H211" s="77" t="s">
        <v>533</v>
      </c>
      <c r="I211" s="16">
        <v>55</v>
      </c>
      <c r="J211" s="16">
        <v>35</v>
      </c>
      <c r="K211" s="16">
        <v>24</v>
      </c>
      <c r="L211" s="16">
        <v>3</v>
      </c>
      <c r="M211" s="81">
        <v>11.55</v>
      </c>
      <c r="N211" s="96">
        <v>11.55</v>
      </c>
      <c r="O211" s="64">
        <v>2530</v>
      </c>
      <c r="P211" s="65">
        <f>Table2245789101123[[#This Row],[PEMBULATAN]]*O211</f>
        <v>29221.5</v>
      </c>
    </row>
    <row r="212" spans="1:16" ht="21.75" customHeight="1" x14ac:dyDescent="0.2">
      <c r="A212" s="14"/>
      <c r="B212" s="75"/>
      <c r="C212" s="73" t="s">
        <v>342</v>
      </c>
      <c r="D212" s="78" t="s">
        <v>127</v>
      </c>
      <c r="E212" s="13">
        <v>44546</v>
      </c>
      <c r="F212" s="76" t="s">
        <v>128</v>
      </c>
      <c r="G212" s="13">
        <v>44552</v>
      </c>
      <c r="H212" s="77" t="s">
        <v>533</v>
      </c>
      <c r="I212" s="16">
        <v>97</v>
      </c>
      <c r="J212" s="16">
        <v>61</v>
      </c>
      <c r="K212" s="16">
        <v>25</v>
      </c>
      <c r="L212" s="16">
        <v>19</v>
      </c>
      <c r="M212" s="81">
        <v>36.981250000000003</v>
      </c>
      <c r="N212" s="96">
        <v>36.981250000000003</v>
      </c>
      <c r="O212" s="64">
        <v>2530</v>
      </c>
      <c r="P212" s="65">
        <f>Table2245789101123[[#This Row],[PEMBULATAN]]*O212</f>
        <v>93562.5625</v>
      </c>
    </row>
    <row r="213" spans="1:16" ht="21.75" customHeight="1" x14ac:dyDescent="0.2">
      <c r="A213" s="14"/>
      <c r="B213" s="75"/>
      <c r="C213" s="73" t="s">
        <v>343</v>
      </c>
      <c r="D213" s="78" t="s">
        <v>127</v>
      </c>
      <c r="E213" s="13">
        <v>44546</v>
      </c>
      <c r="F213" s="76" t="s">
        <v>128</v>
      </c>
      <c r="G213" s="13">
        <v>44552</v>
      </c>
      <c r="H213" s="77" t="s">
        <v>533</v>
      </c>
      <c r="I213" s="16">
        <v>100</v>
      </c>
      <c r="J213" s="16">
        <v>50</v>
      </c>
      <c r="K213" s="16">
        <v>22</v>
      </c>
      <c r="L213" s="16">
        <v>33</v>
      </c>
      <c r="M213" s="81">
        <v>27.5</v>
      </c>
      <c r="N213" s="96">
        <v>34</v>
      </c>
      <c r="O213" s="64">
        <v>2530</v>
      </c>
      <c r="P213" s="65">
        <f>Table2245789101123[[#This Row],[PEMBULATAN]]*O213</f>
        <v>86020</v>
      </c>
    </row>
    <row r="214" spans="1:16" ht="21.75" customHeight="1" x14ac:dyDescent="0.2">
      <c r="A214" s="14"/>
      <c r="B214" s="75"/>
      <c r="C214" s="73" t="s">
        <v>344</v>
      </c>
      <c r="D214" s="78" t="s">
        <v>127</v>
      </c>
      <c r="E214" s="13">
        <v>44546</v>
      </c>
      <c r="F214" s="76" t="s">
        <v>128</v>
      </c>
      <c r="G214" s="13">
        <v>44552</v>
      </c>
      <c r="H214" s="77" t="s">
        <v>533</v>
      </c>
      <c r="I214" s="16">
        <v>96</v>
      </c>
      <c r="J214" s="16">
        <v>58</v>
      </c>
      <c r="K214" s="16">
        <v>30</v>
      </c>
      <c r="L214" s="16">
        <v>21</v>
      </c>
      <c r="M214" s="81">
        <v>41.76</v>
      </c>
      <c r="N214" s="96">
        <v>41.76</v>
      </c>
      <c r="O214" s="64">
        <v>2530</v>
      </c>
      <c r="P214" s="65">
        <f>Table2245789101123[[#This Row],[PEMBULATAN]]*O214</f>
        <v>105652.79999999999</v>
      </c>
    </row>
    <row r="215" spans="1:16" ht="21.75" customHeight="1" x14ac:dyDescent="0.2">
      <c r="A215" s="14"/>
      <c r="B215" s="75"/>
      <c r="C215" s="73" t="s">
        <v>345</v>
      </c>
      <c r="D215" s="78" t="s">
        <v>127</v>
      </c>
      <c r="E215" s="13">
        <v>44546</v>
      </c>
      <c r="F215" s="76" t="s">
        <v>128</v>
      </c>
      <c r="G215" s="13">
        <v>44552</v>
      </c>
      <c r="H215" s="77" t="s">
        <v>533</v>
      </c>
      <c r="I215" s="16">
        <v>56</v>
      </c>
      <c r="J215" s="16">
        <v>42</v>
      </c>
      <c r="K215" s="16">
        <v>11</v>
      </c>
      <c r="L215" s="16">
        <v>4</v>
      </c>
      <c r="M215" s="81">
        <v>6.468</v>
      </c>
      <c r="N215" s="96">
        <v>7</v>
      </c>
      <c r="O215" s="64">
        <v>2530</v>
      </c>
      <c r="P215" s="65">
        <f>Table2245789101123[[#This Row],[PEMBULATAN]]*O215</f>
        <v>17710</v>
      </c>
    </row>
    <row r="216" spans="1:16" ht="21.75" customHeight="1" x14ac:dyDescent="0.2">
      <c r="A216" s="14"/>
      <c r="B216" s="75"/>
      <c r="C216" s="73" t="s">
        <v>346</v>
      </c>
      <c r="D216" s="78" t="s">
        <v>127</v>
      </c>
      <c r="E216" s="13">
        <v>44546</v>
      </c>
      <c r="F216" s="76" t="s">
        <v>128</v>
      </c>
      <c r="G216" s="13">
        <v>44552</v>
      </c>
      <c r="H216" s="77" t="s">
        <v>533</v>
      </c>
      <c r="I216" s="16">
        <v>56</v>
      </c>
      <c r="J216" s="16">
        <v>42</v>
      </c>
      <c r="K216" s="16">
        <v>11</v>
      </c>
      <c r="L216" s="16">
        <v>4</v>
      </c>
      <c r="M216" s="81">
        <v>6.468</v>
      </c>
      <c r="N216" s="96">
        <v>7</v>
      </c>
      <c r="O216" s="64">
        <v>2530</v>
      </c>
      <c r="P216" s="65">
        <f>Table2245789101123[[#This Row],[PEMBULATAN]]*O216</f>
        <v>17710</v>
      </c>
    </row>
    <row r="217" spans="1:16" ht="21.75" customHeight="1" x14ac:dyDescent="0.2">
      <c r="A217" s="14"/>
      <c r="B217" s="75"/>
      <c r="C217" s="73" t="s">
        <v>347</v>
      </c>
      <c r="D217" s="78" t="s">
        <v>127</v>
      </c>
      <c r="E217" s="13">
        <v>44546</v>
      </c>
      <c r="F217" s="76" t="s">
        <v>128</v>
      </c>
      <c r="G217" s="13">
        <v>44552</v>
      </c>
      <c r="H217" s="77" t="s">
        <v>533</v>
      </c>
      <c r="I217" s="16">
        <v>50</v>
      </c>
      <c r="J217" s="16">
        <v>35</v>
      </c>
      <c r="K217" s="16">
        <v>21</v>
      </c>
      <c r="L217" s="16">
        <v>1</v>
      </c>
      <c r="M217" s="81">
        <v>9.1875</v>
      </c>
      <c r="N217" s="96">
        <v>9.1875</v>
      </c>
      <c r="O217" s="64">
        <v>2530</v>
      </c>
      <c r="P217" s="65">
        <f>Table2245789101123[[#This Row],[PEMBULATAN]]*O217</f>
        <v>23244.375</v>
      </c>
    </row>
    <row r="218" spans="1:16" ht="21.75" customHeight="1" x14ac:dyDescent="0.2">
      <c r="A218" s="14"/>
      <c r="B218" s="75"/>
      <c r="C218" s="73" t="s">
        <v>348</v>
      </c>
      <c r="D218" s="78" t="s">
        <v>127</v>
      </c>
      <c r="E218" s="13">
        <v>44546</v>
      </c>
      <c r="F218" s="76" t="s">
        <v>128</v>
      </c>
      <c r="G218" s="13">
        <v>44552</v>
      </c>
      <c r="H218" s="77" t="s">
        <v>533</v>
      </c>
      <c r="I218" s="16">
        <v>32</v>
      </c>
      <c r="J218" s="16">
        <v>32</v>
      </c>
      <c r="K218" s="16">
        <v>25</v>
      </c>
      <c r="L218" s="16">
        <v>1</v>
      </c>
      <c r="M218" s="81">
        <v>6.4</v>
      </c>
      <c r="N218" s="96">
        <v>7</v>
      </c>
      <c r="O218" s="64">
        <v>2530</v>
      </c>
      <c r="P218" s="65">
        <f>Table2245789101123[[#This Row],[PEMBULATAN]]*O218</f>
        <v>17710</v>
      </c>
    </row>
    <row r="219" spans="1:16" ht="21.75" customHeight="1" x14ac:dyDescent="0.2">
      <c r="A219" s="14"/>
      <c r="B219" s="75"/>
      <c r="C219" s="73" t="s">
        <v>349</v>
      </c>
      <c r="D219" s="78" t="s">
        <v>127</v>
      </c>
      <c r="E219" s="13">
        <v>44546</v>
      </c>
      <c r="F219" s="76" t="s">
        <v>128</v>
      </c>
      <c r="G219" s="13">
        <v>44552</v>
      </c>
      <c r="H219" s="77" t="s">
        <v>533</v>
      </c>
      <c r="I219" s="16">
        <v>76</v>
      </c>
      <c r="J219" s="16">
        <v>55</v>
      </c>
      <c r="K219" s="16">
        <v>21</v>
      </c>
      <c r="L219" s="16">
        <v>12</v>
      </c>
      <c r="M219" s="81">
        <v>21.945</v>
      </c>
      <c r="N219" s="96">
        <v>21.945</v>
      </c>
      <c r="O219" s="64">
        <v>2530</v>
      </c>
      <c r="P219" s="65">
        <f>Table2245789101123[[#This Row],[PEMBULATAN]]*O219</f>
        <v>55520.85</v>
      </c>
    </row>
    <row r="220" spans="1:16" ht="21.75" customHeight="1" x14ac:dyDescent="0.2">
      <c r="A220" s="14"/>
      <c r="B220" s="75"/>
      <c r="C220" s="73" t="s">
        <v>350</v>
      </c>
      <c r="D220" s="78" t="s">
        <v>127</v>
      </c>
      <c r="E220" s="13">
        <v>44546</v>
      </c>
      <c r="F220" s="76" t="s">
        <v>128</v>
      </c>
      <c r="G220" s="13">
        <v>44552</v>
      </c>
      <c r="H220" s="77" t="s">
        <v>533</v>
      </c>
      <c r="I220" s="16">
        <v>56</v>
      </c>
      <c r="J220" s="16">
        <v>34</v>
      </c>
      <c r="K220" s="16">
        <v>21</v>
      </c>
      <c r="L220" s="16">
        <v>3</v>
      </c>
      <c r="M220" s="81">
        <v>9.9960000000000004</v>
      </c>
      <c r="N220" s="96">
        <v>9.9960000000000004</v>
      </c>
      <c r="O220" s="64">
        <v>2530</v>
      </c>
      <c r="P220" s="65">
        <f>Table2245789101123[[#This Row],[PEMBULATAN]]*O220</f>
        <v>25289.88</v>
      </c>
    </row>
    <row r="221" spans="1:16" ht="21.75" customHeight="1" x14ac:dyDescent="0.2">
      <c r="A221" s="14"/>
      <c r="B221" s="75"/>
      <c r="C221" s="73" t="s">
        <v>351</v>
      </c>
      <c r="D221" s="78" t="s">
        <v>127</v>
      </c>
      <c r="E221" s="13">
        <v>44546</v>
      </c>
      <c r="F221" s="76" t="s">
        <v>128</v>
      </c>
      <c r="G221" s="13">
        <v>44552</v>
      </c>
      <c r="H221" s="77" t="s">
        <v>533</v>
      </c>
      <c r="I221" s="16">
        <v>35</v>
      </c>
      <c r="J221" s="16">
        <v>27</v>
      </c>
      <c r="K221" s="16">
        <v>21</v>
      </c>
      <c r="L221" s="16">
        <v>6</v>
      </c>
      <c r="M221" s="81">
        <v>4.9612499999999997</v>
      </c>
      <c r="N221" s="96">
        <v>6</v>
      </c>
      <c r="O221" s="64">
        <v>2530</v>
      </c>
      <c r="P221" s="65">
        <f>Table2245789101123[[#This Row],[PEMBULATAN]]*O221</f>
        <v>15180</v>
      </c>
    </row>
    <row r="222" spans="1:16" ht="21.75" customHeight="1" x14ac:dyDescent="0.2">
      <c r="A222" s="14"/>
      <c r="B222" s="75"/>
      <c r="C222" s="73" t="s">
        <v>352</v>
      </c>
      <c r="D222" s="78" t="s">
        <v>127</v>
      </c>
      <c r="E222" s="13">
        <v>44546</v>
      </c>
      <c r="F222" s="76" t="s">
        <v>128</v>
      </c>
      <c r="G222" s="13">
        <v>44552</v>
      </c>
      <c r="H222" s="77" t="s">
        <v>533</v>
      </c>
      <c r="I222" s="16">
        <v>41</v>
      </c>
      <c r="J222" s="16">
        <v>30</v>
      </c>
      <c r="K222" s="16">
        <v>22</v>
      </c>
      <c r="L222" s="16">
        <v>4</v>
      </c>
      <c r="M222" s="81">
        <v>6.7649999999999997</v>
      </c>
      <c r="N222" s="96">
        <v>6.7649999999999997</v>
      </c>
      <c r="O222" s="64">
        <v>2530</v>
      </c>
      <c r="P222" s="65">
        <f>Table2245789101123[[#This Row],[PEMBULATAN]]*O222</f>
        <v>17115.45</v>
      </c>
    </row>
    <row r="223" spans="1:16" ht="21.75" customHeight="1" x14ac:dyDescent="0.2">
      <c r="A223" s="14"/>
      <c r="B223" s="75"/>
      <c r="C223" s="73" t="s">
        <v>353</v>
      </c>
      <c r="D223" s="78" t="s">
        <v>127</v>
      </c>
      <c r="E223" s="13">
        <v>44546</v>
      </c>
      <c r="F223" s="76" t="s">
        <v>128</v>
      </c>
      <c r="G223" s="13">
        <v>44552</v>
      </c>
      <c r="H223" s="77" t="s">
        <v>533</v>
      </c>
      <c r="I223" s="16">
        <v>50</v>
      </c>
      <c r="J223" s="16">
        <v>31</v>
      </c>
      <c r="K223" s="16">
        <v>11</v>
      </c>
      <c r="L223" s="16">
        <v>1</v>
      </c>
      <c r="M223" s="81">
        <v>4.2625000000000002</v>
      </c>
      <c r="N223" s="96">
        <v>4.2625000000000002</v>
      </c>
      <c r="O223" s="64">
        <v>2530</v>
      </c>
      <c r="P223" s="65">
        <f>Table2245789101123[[#This Row],[PEMBULATAN]]*O223</f>
        <v>10784.125</v>
      </c>
    </row>
    <row r="224" spans="1:16" ht="21.75" customHeight="1" x14ac:dyDescent="0.2">
      <c r="A224" s="14"/>
      <c r="B224" s="75"/>
      <c r="C224" s="73" t="s">
        <v>354</v>
      </c>
      <c r="D224" s="78" t="s">
        <v>127</v>
      </c>
      <c r="E224" s="13">
        <v>44546</v>
      </c>
      <c r="F224" s="76" t="s">
        <v>128</v>
      </c>
      <c r="G224" s="13">
        <v>44552</v>
      </c>
      <c r="H224" s="77" t="s">
        <v>533</v>
      </c>
      <c r="I224" s="16">
        <v>64</v>
      </c>
      <c r="J224" s="16">
        <v>62</v>
      </c>
      <c r="K224" s="16">
        <v>22</v>
      </c>
      <c r="L224" s="16">
        <v>6</v>
      </c>
      <c r="M224" s="81">
        <v>21.824000000000002</v>
      </c>
      <c r="N224" s="96">
        <v>21.824000000000002</v>
      </c>
      <c r="O224" s="64">
        <v>2530</v>
      </c>
      <c r="P224" s="65">
        <f>Table2245789101123[[#This Row],[PEMBULATAN]]*O224</f>
        <v>55214.720000000001</v>
      </c>
    </row>
    <row r="225" spans="1:16" ht="21.75" customHeight="1" x14ac:dyDescent="0.2">
      <c r="A225" s="14"/>
      <c r="B225" s="75"/>
      <c r="C225" s="73" t="s">
        <v>355</v>
      </c>
      <c r="D225" s="78" t="s">
        <v>127</v>
      </c>
      <c r="E225" s="13">
        <v>44546</v>
      </c>
      <c r="F225" s="76" t="s">
        <v>128</v>
      </c>
      <c r="G225" s="13">
        <v>44552</v>
      </c>
      <c r="H225" s="77" t="s">
        <v>533</v>
      </c>
      <c r="I225" s="16">
        <v>51</v>
      </c>
      <c r="J225" s="16">
        <v>20</v>
      </c>
      <c r="K225" s="16">
        <v>20</v>
      </c>
      <c r="L225" s="16">
        <v>1</v>
      </c>
      <c r="M225" s="81">
        <v>5.0999999999999996</v>
      </c>
      <c r="N225" s="96">
        <v>5.0999999999999996</v>
      </c>
      <c r="O225" s="64">
        <v>2530</v>
      </c>
      <c r="P225" s="65">
        <f>Table2245789101123[[#This Row],[PEMBULATAN]]*O225</f>
        <v>12903</v>
      </c>
    </row>
    <row r="226" spans="1:16" ht="21.75" customHeight="1" x14ac:dyDescent="0.2">
      <c r="A226" s="14"/>
      <c r="B226" s="75"/>
      <c r="C226" s="73" t="s">
        <v>356</v>
      </c>
      <c r="D226" s="78" t="s">
        <v>127</v>
      </c>
      <c r="E226" s="13">
        <v>44546</v>
      </c>
      <c r="F226" s="76" t="s">
        <v>128</v>
      </c>
      <c r="G226" s="13">
        <v>44552</v>
      </c>
      <c r="H226" s="77" t="s">
        <v>533</v>
      </c>
      <c r="I226" s="16">
        <v>29</v>
      </c>
      <c r="J226" s="16">
        <v>22</v>
      </c>
      <c r="K226" s="16">
        <v>25</v>
      </c>
      <c r="L226" s="16">
        <v>1</v>
      </c>
      <c r="M226" s="81">
        <v>3.9874999999999998</v>
      </c>
      <c r="N226" s="96">
        <v>3.9874999999999998</v>
      </c>
      <c r="O226" s="64">
        <v>2530</v>
      </c>
      <c r="P226" s="65">
        <f>Table2245789101123[[#This Row],[PEMBULATAN]]*O226</f>
        <v>10088.375</v>
      </c>
    </row>
    <row r="227" spans="1:16" ht="21.75" customHeight="1" x14ac:dyDescent="0.2">
      <c r="A227" s="14"/>
      <c r="B227" s="75"/>
      <c r="C227" s="73" t="s">
        <v>357</v>
      </c>
      <c r="D227" s="78" t="s">
        <v>127</v>
      </c>
      <c r="E227" s="13">
        <v>44546</v>
      </c>
      <c r="F227" s="76" t="s">
        <v>128</v>
      </c>
      <c r="G227" s="13">
        <v>44552</v>
      </c>
      <c r="H227" s="77" t="s">
        <v>533</v>
      </c>
      <c r="I227" s="16">
        <v>38</v>
      </c>
      <c r="J227" s="16">
        <v>25</v>
      </c>
      <c r="K227" s="16">
        <v>20</v>
      </c>
      <c r="L227" s="16">
        <v>1</v>
      </c>
      <c r="M227" s="81">
        <v>4.75</v>
      </c>
      <c r="N227" s="96">
        <v>4.75</v>
      </c>
      <c r="O227" s="64">
        <v>2530</v>
      </c>
      <c r="P227" s="65">
        <f>Table2245789101123[[#This Row],[PEMBULATAN]]*O227</f>
        <v>12017.5</v>
      </c>
    </row>
    <row r="228" spans="1:16" ht="21.75" customHeight="1" x14ac:dyDescent="0.2">
      <c r="A228" s="14"/>
      <c r="B228" s="75"/>
      <c r="C228" s="73" t="s">
        <v>358</v>
      </c>
      <c r="D228" s="78" t="s">
        <v>127</v>
      </c>
      <c r="E228" s="13">
        <v>44546</v>
      </c>
      <c r="F228" s="76" t="s">
        <v>128</v>
      </c>
      <c r="G228" s="13">
        <v>44552</v>
      </c>
      <c r="H228" s="77" t="s">
        <v>533</v>
      </c>
      <c r="I228" s="16">
        <v>39</v>
      </c>
      <c r="J228" s="16">
        <v>27</v>
      </c>
      <c r="K228" s="16">
        <v>20</v>
      </c>
      <c r="L228" s="16">
        <v>3</v>
      </c>
      <c r="M228" s="81">
        <v>5.2649999999999997</v>
      </c>
      <c r="N228" s="96">
        <v>5.2649999999999997</v>
      </c>
      <c r="O228" s="64">
        <v>2530</v>
      </c>
      <c r="P228" s="65">
        <f>Table2245789101123[[#This Row],[PEMBULATAN]]*O228</f>
        <v>13320.449999999999</v>
      </c>
    </row>
    <row r="229" spans="1:16" ht="21.75" customHeight="1" x14ac:dyDescent="0.2">
      <c r="A229" s="14"/>
      <c r="B229" s="75"/>
      <c r="C229" s="73" t="s">
        <v>359</v>
      </c>
      <c r="D229" s="78" t="s">
        <v>127</v>
      </c>
      <c r="E229" s="13">
        <v>44546</v>
      </c>
      <c r="F229" s="76" t="s">
        <v>128</v>
      </c>
      <c r="G229" s="13">
        <v>44552</v>
      </c>
      <c r="H229" s="77" t="s">
        <v>533</v>
      </c>
      <c r="I229" s="16">
        <v>47</v>
      </c>
      <c r="J229" s="16">
        <v>47</v>
      </c>
      <c r="K229" s="16">
        <v>28</v>
      </c>
      <c r="L229" s="16">
        <v>11</v>
      </c>
      <c r="M229" s="81">
        <v>15.462999999999999</v>
      </c>
      <c r="N229" s="96">
        <v>16</v>
      </c>
      <c r="O229" s="64">
        <v>2530</v>
      </c>
      <c r="P229" s="65">
        <f>Table2245789101123[[#This Row],[PEMBULATAN]]*O229</f>
        <v>40480</v>
      </c>
    </row>
    <row r="230" spans="1:16" ht="21.75" customHeight="1" x14ac:dyDescent="0.2">
      <c r="A230" s="14"/>
      <c r="B230" s="75"/>
      <c r="C230" s="73" t="s">
        <v>360</v>
      </c>
      <c r="D230" s="78" t="s">
        <v>127</v>
      </c>
      <c r="E230" s="13">
        <v>44546</v>
      </c>
      <c r="F230" s="76" t="s">
        <v>128</v>
      </c>
      <c r="G230" s="13">
        <v>44552</v>
      </c>
      <c r="H230" s="77" t="s">
        <v>533</v>
      </c>
      <c r="I230" s="16">
        <v>38</v>
      </c>
      <c r="J230" s="16">
        <v>37</v>
      </c>
      <c r="K230" s="16">
        <v>22</v>
      </c>
      <c r="L230" s="16">
        <v>1</v>
      </c>
      <c r="M230" s="81">
        <v>7.7329999999999997</v>
      </c>
      <c r="N230" s="96">
        <v>7.7329999999999997</v>
      </c>
      <c r="O230" s="64">
        <v>2530</v>
      </c>
      <c r="P230" s="65">
        <f>Table2245789101123[[#This Row],[PEMBULATAN]]*O230</f>
        <v>19564.489999999998</v>
      </c>
    </row>
    <row r="231" spans="1:16" ht="21.75" customHeight="1" x14ac:dyDescent="0.2">
      <c r="A231" s="14"/>
      <c r="B231" s="75"/>
      <c r="C231" s="73" t="s">
        <v>361</v>
      </c>
      <c r="D231" s="78" t="s">
        <v>127</v>
      </c>
      <c r="E231" s="13">
        <v>44546</v>
      </c>
      <c r="F231" s="76" t="s">
        <v>128</v>
      </c>
      <c r="G231" s="13">
        <v>44552</v>
      </c>
      <c r="H231" s="77" t="s">
        <v>533</v>
      </c>
      <c r="I231" s="16">
        <v>322</v>
      </c>
      <c r="J231" s="16">
        <v>30</v>
      </c>
      <c r="K231" s="16">
        <v>20</v>
      </c>
      <c r="L231" s="16">
        <v>1</v>
      </c>
      <c r="M231" s="81">
        <v>48.3</v>
      </c>
      <c r="N231" s="96">
        <v>49</v>
      </c>
      <c r="O231" s="64">
        <v>2530</v>
      </c>
      <c r="P231" s="65">
        <f>Table2245789101123[[#This Row],[PEMBULATAN]]*O231</f>
        <v>123970</v>
      </c>
    </row>
    <row r="232" spans="1:16" ht="21.75" customHeight="1" x14ac:dyDescent="0.2">
      <c r="A232" s="14"/>
      <c r="B232" s="75"/>
      <c r="C232" s="73" t="s">
        <v>362</v>
      </c>
      <c r="D232" s="78" t="s">
        <v>127</v>
      </c>
      <c r="E232" s="13">
        <v>44546</v>
      </c>
      <c r="F232" s="76" t="s">
        <v>128</v>
      </c>
      <c r="G232" s="13">
        <v>44552</v>
      </c>
      <c r="H232" s="77" t="s">
        <v>533</v>
      </c>
      <c r="I232" s="16">
        <v>48</v>
      </c>
      <c r="J232" s="16">
        <v>40</v>
      </c>
      <c r="K232" s="16">
        <v>17</v>
      </c>
      <c r="L232" s="16">
        <v>3</v>
      </c>
      <c r="M232" s="81">
        <v>8.16</v>
      </c>
      <c r="N232" s="96">
        <v>8.16</v>
      </c>
      <c r="O232" s="64">
        <v>2530</v>
      </c>
      <c r="P232" s="65">
        <f>Table2245789101123[[#This Row],[PEMBULATAN]]*O232</f>
        <v>20644.8</v>
      </c>
    </row>
    <row r="233" spans="1:16" ht="21.75" customHeight="1" x14ac:dyDescent="0.2">
      <c r="A233" s="14"/>
      <c r="B233" s="75"/>
      <c r="C233" s="73" t="s">
        <v>363</v>
      </c>
      <c r="D233" s="78" t="s">
        <v>127</v>
      </c>
      <c r="E233" s="13">
        <v>44546</v>
      </c>
      <c r="F233" s="76" t="s">
        <v>128</v>
      </c>
      <c r="G233" s="13">
        <v>44552</v>
      </c>
      <c r="H233" s="77" t="s">
        <v>533</v>
      </c>
      <c r="I233" s="16">
        <v>230</v>
      </c>
      <c r="J233" s="16">
        <v>14</v>
      </c>
      <c r="K233" s="16">
        <v>10</v>
      </c>
      <c r="L233" s="16">
        <v>1</v>
      </c>
      <c r="M233" s="81">
        <v>8.0500000000000007</v>
      </c>
      <c r="N233" s="96">
        <v>8.0500000000000007</v>
      </c>
      <c r="O233" s="64">
        <v>2530</v>
      </c>
      <c r="P233" s="65">
        <f>Table2245789101123[[#This Row],[PEMBULATAN]]*O233</f>
        <v>20366.5</v>
      </c>
    </row>
    <row r="234" spans="1:16" ht="21.75" customHeight="1" x14ac:dyDescent="0.2">
      <c r="A234" s="14"/>
      <c r="B234" s="75"/>
      <c r="C234" s="73" t="s">
        <v>364</v>
      </c>
      <c r="D234" s="78" t="s">
        <v>127</v>
      </c>
      <c r="E234" s="13">
        <v>44546</v>
      </c>
      <c r="F234" s="76" t="s">
        <v>128</v>
      </c>
      <c r="G234" s="13">
        <v>44552</v>
      </c>
      <c r="H234" s="77" t="s">
        <v>533</v>
      </c>
      <c r="I234" s="16">
        <v>60</v>
      </c>
      <c r="J234" s="16">
        <v>40</v>
      </c>
      <c r="K234" s="16">
        <v>23</v>
      </c>
      <c r="L234" s="16">
        <v>1</v>
      </c>
      <c r="M234" s="81">
        <v>13.8</v>
      </c>
      <c r="N234" s="96">
        <v>13.8</v>
      </c>
      <c r="O234" s="64">
        <v>2530</v>
      </c>
      <c r="P234" s="65">
        <f>Table2245789101123[[#This Row],[PEMBULATAN]]*O234</f>
        <v>34914</v>
      </c>
    </row>
    <row r="235" spans="1:16" ht="21.75" customHeight="1" x14ac:dyDescent="0.2">
      <c r="A235" s="14"/>
      <c r="B235" s="75"/>
      <c r="C235" s="73" t="s">
        <v>365</v>
      </c>
      <c r="D235" s="78" t="s">
        <v>127</v>
      </c>
      <c r="E235" s="13">
        <v>44546</v>
      </c>
      <c r="F235" s="76" t="s">
        <v>128</v>
      </c>
      <c r="G235" s="13">
        <v>44552</v>
      </c>
      <c r="H235" s="77" t="s">
        <v>533</v>
      </c>
      <c r="I235" s="16">
        <v>52</v>
      </c>
      <c r="J235" s="16">
        <v>44</v>
      </c>
      <c r="K235" s="16">
        <v>20</v>
      </c>
      <c r="L235" s="16">
        <v>3</v>
      </c>
      <c r="M235" s="81">
        <v>11.44</v>
      </c>
      <c r="N235" s="96">
        <v>12</v>
      </c>
      <c r="O235" s="64">
        <v>2530</v>
      </c>
      <c r="P235" s="65">
        <f>Table2245789101123[[#This Row],[PEMBULATAN]]*O235</f>
        <v>30360</v>
      </c>
    </row>
    <row r="236" spans="1:16" ht="21.75" customHeight="1" x14ac:dyDescent="0.2">
      <c r="A236" s="14"/>
      <c r="B236" s="75"/>
      <c r="C236" s="73" t="s">
        <v>366</v>
      </c>
      <c r="D236" s="78" t="s">
        <v>127</v>
      </c>
      <c r="E236" s="13">
        <v>44546</v>
      </c>
      <c r="F236" s="76" t="s">
        <v>128</v>
      </c>
      <c r="G236" s="13">
        <v>44552</v>
      </c>
      <c r="H236" s="77" t="s">
        <v>533</v>
      </c>
      <c r="I236" s="16">
        <v>66</v>
      </c>
      <c r="J236" s="16">
        <v>37</v>
      </c>
      <c r="K236" s="16">
        <v>33</v>
      </c>
      <c r="L236" s="16">
        <v>1</v>
      </c>
      <c r="M236" s="81">
        <v>20.1465</v>
      </c>
      <c r="N236" s="96">
        <v>20.1465</v>
      </c>
      <c r="O236" s="64">
        <v>2530</v>
      </c>
      <c r="P236" s="65">
        <f>Table2245789101123[[#This Row],[PEMBULATAN]]*O236</f>
        <v>50970.644999999997</v>
      </c>
    </row>
    <row r="237" spans="1:16" ht="21.75" customHeight="1" x14ac:dyDescent="0.2">
      <c r="A237" s="14"/>
      <c r="B237" s="75"/>
      <c r="C237" s="73" t="s">
        <v>367</v>
      </c>
      <c r="D237" s="78" t="s">
        <v>127</v>
      </c>
      <c r="E237" s="13">
        <v>44546</v>
      </c>
      <c r="F237" s="76" t="s">
        <v>128</v>
      </c>
      <c r="G237" s="13">
        <v>44552</v>
      </c>
      <c r="H237" s="77" t="s">
        <v>533</v>
      </c>
      <c r="I237" s="16">
        <v>60</v>
      </c>
      <c r="J237" s="16">
        <v>40</v>
      </c>
      <c r="K237" s="16">
        <v>23</v>
      </c>
      <c r="L237" s="16">
        <v>1</v>
      </c>
      <c r="M237" s="81">
        <v>13.8</v>
      </c>
      <c r="N237" s="96">
        <v>13.8</v>
      </c>
      <c r="O237" s="64">
        <v>2530</v>
      </c>
      <c r="P237" s="65">
        <f>Table2245789101123[[#This Row],[PEMBULATAN]]*O237</f>
        <v>34914</v>
      </c>
    </row>
    <row r="238" spans="1:16" ht="21.75" customHeight="1" x14ac:dyDescent="0.2">
      <c r="A238" s="14"/>
      <c r="B238" s="75"/>
      <c r="C238" s="73" t="s">
        <v>368</v>
      </c>
      <c r="D238" s="78" t="s">
        <v>127</v>
      </c>
      <c r="E238" s="13">
        <v>44546</v>
      </c>
      <c r="F238" s="76" t="s">
        <v>128</v>
      </c>
      <c r="G238" s="13">
        <v>44552</v>
      </c>
      <c r="H238" s="77" t="s">
        <v>533</v>
      </c>
      <c r="I238" s="16">
        <v>92</v>
      </c>
      <c r="J238" s="16">
        <v>17</v>
      </c>
      <c r="K238" s="16">
        <v>8</v>
      </c>
      <c r="L238" s="16">
        <v>3</v>
      </c>
      <c r="M238" s="81">
        <v>3.1280000000000001</v>
      </c>
      <c r="N238" s="96">
        <v>3.1280000000000001</v>
      </c>
      <c r="O238" s="64">
        <v>2530</v>
      </c>
      <c r="P238" s="65">
        <f>Table2245789101123[[#This Row],[PEMBULATAN]]*O238</f>
        <v>7913.84</v>
      </c>
    </row>
    <row r="239" spans="1:16" ht="21.75" customHeight="1" x14ac:dyDescent="0.2">
      <c r="A239" s="14"/>
      <c r="B239" s="75"/>
      <c r="C239" s="73" t="s">
        <v>369</v>
      </c>
      <c r="D239" s="78" t="s">
        <v>127</v>
      </c>
      <c r="E239" s="13">
        <v>44546</v>
      </c>
      <c r="F239" s="76" t="s">
        <v>128</v>
      </c>
      <c r="G239" s="13">
        <v>44552</v>
      </c>
      <c r="H239" s="77" t="s">
        <v>533</v>
      </c>
      <c r="I239" s="16">
        <v>172</v>
      </c>
      <c r="J239" s="16">
        <v>24</v>
      </c>
      <c r="K239" s="16">
        <v>15</v>
      </c>
      <c r="L239" s="16">
        <v>6</v>
      </c>
      <c r="M239" s="81">
        <v>15.48</v>
      </c>
      <c r="N239" s="96">
        <v>16</v>
      </c>
      <c r="O239" s="64">
        <v>2530</v>
      </c>
      <c r="P239" s="65">
        <f>Table2245789101123[[#This Row],[PEMBULATAN]]*O239</f>
        <v>40480</v>
      </c>
    </row>
    <row r="240" spans="1:16" ht="21.75" customHeight="1" x14ac:dyDescent="0.2">
      <c r="A240" s="14"/>
      <c r="B240" s="75"/>
      <c r="C240" s="73" t="s">
        <v>370</v>
      </c>
      <c r="D240" s="78" t="s">
        <v>127</v>
      </c>
      <c r="E240" s="13">
        <v>44546</v>
      </c>
      <c r="F240" s="76" t="s">
        <v>128</v>
      </c>
      <c r="G240" s="13">
        <v>44552</v>
      </c>
      <c r="H240" s="77" t="s">
        <v>533</v>
      </c>
      <c r="I240" s="16">
        <v>91</v>
      </c>
      <c r="J240" s="16">
        <v>23</v>
      </c>
      <c r="K240" s="16">
        <v>11</v>
      </c>
      <c r="L240" s="16">
        <v>3</v>
      </c>
      <c r="M240" s="81">
        <v>5.7557499999999999</v>
      </c>
      <c r="N240" s="96">
        <v>5.7557499999999999</v>
      </c>
      <c r="O240" s="64">
        <v>2530</v>
      </c>
      <c r="P240" s="65">
        <f>Table2245789101123[[#This Row],[PEMBULATAN]]*O240</f>
        <v>14562.047500000001</v>
      </c>
    </row>
    <row r="241" spans="1:16" ht="21.75" customHeight="1" x14ac:dyDescent="0.2">
      <c r="A241" s="14"/>
      <c r="B241" s="75"/>
      <c r="C241" s="73" t="s">
        <v>371</v>
      </c>
      <c r="D241" s="78" t="s">
        <v>127</v>
      </c>
      <c r="E241" s="13">
        <v>44546</v>
      </c>
      <c r="F241" s="76" t="s">
        <v>128</v>
      </c>
      <c r="G241" s="13">
        <v>44552</v>
      </c>
      <c r="H241" s="77" t="s">
        <v>533</v>
      </c>
      <c r="I241" s="16">
        <v>60</v>
      </c>
      <c r="J241" s="16">
        <v>40</v>
      </c>
      <c r="K241" s="16">
        <v>15</v>
      </c>
      <c r="L241" s="16">
        <v>3</v>
      </c>
      <c r="M241" s="81">
        <v>9</v>
      </c>
      <c r="N241" s="96">
        <v>9</v>
      </c>
      <c r="O241" s="64">
        <v>2530</v>
      </c>
      <c r="P241" s="65">
        <f>Table2245789101123[[#This Row],[PEMBULATAN]]*O241</f>
        <v>22770</v>
      </c>
    </row>
    <row r="242" spans="1:16" ht="21.75" customHeight="1" x14ac:dyDescent="0.2">
      <c r="A242" s="14"/>
      <c r="B242" s="75"/>
      <c r="C242" s="73" t="s">
        <v>372</v>
      </c>
      <c r="D242" s="78" t="s">
        <v>127</v>
      </c>
      <c r="E242" s="13">
        <v>44546</v>
      </c>
      <c r="F242" s="76" t="s">
        <v>128</v>
      </c>
      <c r="G242" s="13">
        <v>44552</v>
      </c>
      <c r="H242" s="77" t="s">
        <v>533</v>
      </c>
      <c r="I242" s="16">
        <v>61</v>
      </c>
      <c r="J242" s="16">
        <v>41</v>
      </c>
      <c r="K242" s="16">
        <v>24</v>
      </c>
      <c r="L242" s="16">
        <v>1</v>
      </c>
      <c r="M242" s="81">
        <v>15.006</v>
      </c>
      <c r="N242" s="96">
        <v>15.006</v>
      </c>
      <c r="O242" s="64">
        <v>2530</v>
      </c>
      <c r="P242" s="65">
        <f>Table2245789101123[[#This Row],[PEMBULATAN]]*O242</f>
        <v>37965.18</v>
      </c>
    </row>
    <row r="243" spans="1:16" ht="21.75" customHeight="1" x14ac:dyDescent="0.2">
      <c r="A243" s="14"/>
      <c r="B243" s="75"/>
      <c r="C243" s="73" t="s">
        <v>373</v>
      </c>
      <c r="D243" s="78" t="s">
        <v>127</v>
      </c>
      <c r="E243" s="13">
        <v>44546</v>
      </c>
      <c r="F243" s="76" t="s">
        <v>128</v>
      </c>
      <c r="G243" s="13">
        <v>44552</v>
      </c>
      <c r="H243" s="77" t="s">
        <v>533</v>
      </c>
      <c r="I243" s="16">
        <v>216</v>
      </c>
      <c r="J243" s="16">
        <v>20</v>
      </c>
      <c r="K243" s="16">
        <v>20</v>
      </c>
      <c r="L243" s="16">
        <v>10</v>
      </c>
      <c r="M243" s="81">
        <v>21.6</v>
      </c>
      <c r="N243" s="96">
        <v>21.6</v>
      </c>
      <c r="O243" s="64">
        <v>2530</v>
      </c>
      <c r="P243" s="65">
        <f>Table2245789101123[[#This Row],[PEMBULATAN]]*O243</f>
        <v>54648</v>
      </c>
    </row>
    <row r="244" spans="1:16" ht="21.75" customHeight="1" x14ac:dyDescent="0.2">
      <c r="A244" s="14"/>
      <c r="B244" s="75"/>
      <c r="C244" s="73" t="s">
        <v>374</v>
      </c>
      <c r="D244" s="78" t="s">
        <v>127</v>
      </c>
      <c r="E244" s="13">
        <v>44546</v>
      </c>
      <c r="F244" s="76" t="s">
        <v>128</v>
      </c>
      <c r="G244" s="13">
        <v>44552</v>
      </c>
      <c r="H244" s="77" t="s">
        <v>533</v>
      </c>
      <c r="I244" s="16">
        <v>88</v>
      </c>
      <c r="J244" s="16">
        <v>15</v>
      </c>
      <c r="K244" s="16">
        <v>15</v>
      </c>
      <c r="L244" s="16">
        <v>6</v>
      </c>
      <c r="M244" s="81">
        <v>4.95</v>
      </c>
      <c r="N244" s="96">
        <v>6</v>
      </c>
      <c r="O244" s="64">
        <v>2530</v>
      </c>
      <c r="P244" s="65">
        <f>Table2245789101123[[#This Row],[PEMBULATAN]]*O244</f>
        <v>15180</v>
      </c>
    </row>
    <row r="245" spans="1:16" ht="21.75" customHeight="1" x14ac:dyDescent="0.2">
      <c r="A245" s="14"/>
      <c r="B245" s="75"/>
      <c r="C245" s="73" t="s">
        <v>375</v>
      </c>
      <c r="D245" s="78" t="s">
        <v>127</v>
      </c>
      <c r="E245" s="13">
        <v>44546</v>
      </c>
      <c r="F245" s="76" t="s">
        <v>128</v>
      </c>
      <c r="G245" s="13">
        <v>44552</v>
      </c>
      <c r="H245" s="77" t="s">
        <v>533</v>
      </c>
      <c r="I245" s="16">
        <v>61</v>
      </c>
      <c r="J245" s="16">
        <v>51</v>
      </c>
      <c r="K245" s="16">
        <v>14</v>
      </c>
      <c r="L245" s="16">
        <v>1</v>
      </c>
      <c r="M245" s="81">
        <v>10.888500000000001</v>
      </c>
      <c r="N245" s="96">
        <v>10.888500000000001</v>
      </c>
      <c r="O245" s="64">
        <v>2530</v>
      </c>
      <c r="P245" s="65">
        <f>Table2245789101123[[#This Row],[PEMBULATAN]]*O245</f>
        <v>27547.905000000002</v>
      </c>
    </row>
    <row r="246" spans="1:16" ht="21.75" customHeight="1" x14ac:dyDescent="0.2">
      <c r="A246" s="14"/>
      <c r="B246" s="75"/>
      <c r="C246" s="73" t="s">
        <v>376</v>
      </c>
      <c r="D246" s="78" t="s">
        <v>127</v>
      </c>
      <c r="E246" s="13">
        <v>44546</v>
      </c>
      <c r="F246" s="76" t="s">
        <v>128</v>
      </c>
      <c r="G246" s="13">
        <v>44552</v>
      </c>
      <c r="H246" s="77" t="s">
        <v>533</v>
      </c>
      <c r="I246" s="16">
        <v>41</v>
      </c>
      <c r="J246" s="16">
        <v>30</v>
      </c>
      <c r="K246" s="16">
        <v>25</v>
      </c>
      <c r="L246" s="16">
        <v>4</v>
      </c>
      <c r="M246" s="81">
        <v>7.6875</v>
      </c>
      <c r="N246" s="96">
        <v>7.6875</v>
      </c>
      <c r="O246" s="64">
        <v>2530</v>
      </c>
      <c r="P246" s="65">
        <f>Table2245789101123[[#This Row],[PEMBULATAN]]*O246</f>
        <v>19449.375</v>
      </c>
    </row>
    <row r="247" spans="1:16" ht="21.75" customHeight="1" x14ac:dyDescent="0.2">
      <c r="A247" s="14"/>
      <c r="B247" s="75"/>
      <c r="C247" s="73" t="s">
        <v>377</v>
      </c>
      <c r="D247" s="78" t="s">
        <v>127</v>
      </c>
      <c r="E247" s="13">
        <v>44546</v>
      </c>
      <c r="F247" s="76" t="s">
        <v>128</v>
      </c>
      <c r="G247" s="13">
        <v>44552</v>
      </c>
      <c r="H247" s="77" t="s">
        <v>533</v>
      </c>
      <c r="I247" s="16">
        <v>65</v>
      </c>
      <c r="J247" s="16">
        <v>52</v>
      </c>
      <c r="K247" s="16">
        <v>21</v>
      </c>
      <c r="L247" s="16">
        <v>3</v>
      </c>
      <c r="M247" s="81">
        <v>17.745000000000001</v>
      </c>
      <c r="N247" s="96">
        <v>17.745000000000001</v>
      </c>
      <c r="O247" s="64">
        <v>2530</v>
      </c>
      <c r="P247" s="65">
        <f>Table2245789101123[[#This Row],[PEMBULATAN]]*O247</f>
        <v>44894.850000000006</v>
      </c>
    </row>
    <row r="248" spans="1:16" ht="21.75" customHeight="1" x14ac:dyDescent="0.2">
      <c r="A248" s="14"/>
      <c r="B248" s="75"/>
      <c r="C248" s="73" t="s">
        <v>378</v>
      </c>
      <c r="D248" s="78" t="s">
        <v>127</v>
      </c>
      <c r="E248" s="13">
        <v>44546</v>
      </c>
      <c r="F248" s="76" t="s">
        <v>128</v>
      </c>
      <c r="G248" s="13">
        <v>44552</v>
      </c>
      <c r="H248" s="77" t="s">
        <v>533</v>
      </c>
      <c r="I248" s="16">
        <v>45</v>
      </c>
      <c r="J248" s="16">
        <v>20</v>
      </c>
      <c r="K248" s="16">
        <v>13</v>
      </c>
      <c r="L248" s="16">
        <v>1</v>
      </c>
      <c r="M248" s="81">
        <v>2.9249999999999998</v>
      </c>
      <c r="N248" s="96">
        <v>2.9249999999999998</v>
      </c>
      <c r="O248" s="64">
        <v>2530</v>
      </c>
      <c r="P248" s="65">
        <f>Table2245789101123[[#This Row],[PEMBULATAN]]*O248</f>
        <v>7400.25</v>
      </c>
    </row>
    <row r="249" spans="1:16" ht="21.75" customHeight="1" x14ac:dyDescent="0.2">
      <c r="A249" s="14"/>
      <c r="B249" s="75"/>
      <c r="C249" s="73" t="s">
        <v>379</v>
      </c>
      <c r="D249" s="78" t="s">
        <v>127</v>
      </c>
      <c r="E249" s="13">
        <v>44546</v>
      </c>
      <c r="F249" s="76" t="s">
        <v>128</v>
      </c>
      <c r="G249" s="13">
        <v>44552</v>
      </c>
      <c r="H249" s="77" t="s">
        <v>533</v>
      </c>
      <c r="I249" s="16">
        <v>41</v>
      </c>
      <c r="J249" s="16">
        <v>38</v>
      </c>
      <c r="K249" s="16">
        <v>35</v>
      </c>
      <c r="L249" s="16">
        <v>9</v>
      </c>
      <c r="M249" s="81">
        <v>13.6325</v>
      </c>
      <c r="N249" s="96">
        <v>13.6325</v>
      </c>
      <c r="O249" s="64">
        <v>2530</v>
      </c>
      <c r="P249" s="65">
        <f>Table2245789101123[[#This Row],[PEMBULATAN]]*O249</f>
        <v>34490.224999999999</v>
      </c>
    </row>
    <row r="250" spans="1:16" ht="21.75" customHeight="1" x14ac:dyDescent="0.2">
      <c r="A250" s="14"/>
      <c r="B250" s="75"/>
      <c r="C250" s="73" t="s">
        <v>380</v>
      </c>
      <c r="D250" s="78" t="s">
        <v>127</v>
      </c>
      <c r="E250" s="13">
        <v>44546</v>
      </c>
      <c r="F250" s="76" t="s">
        <v>128</v>
      </c>
      <c r="G250" s="13">
        <v>44552</v>
      </c>
      <c r="H250" s="77" t="s">
        <v>533</v>
      </c>
      <c r="I250" s="16">
        <v>69</v>
      </c>
      <c r="J250" s="16">
        <v>42</v>
      </c>
      <c r="K250" s="16">
        <v>6</v>
      </c>
      <c r="L250" s="16">
        <v>1</v>
      </c>
      <c r="M250" s="81">
        <v>4.3470000000000004</v>
      </c>
      <c r="N250" s="96">
        <v>5</v>
      </c>
      <c r="O250" s="64">
        <v>2530</v>
      </c>
      <c r="P250" s="65">
        <f>Table2245789101123[[#This Row],[PEMBULATAN]]*O250</f>
        <v>12650</v>
      </c>
    </row>
    <row r="251" spans="1:16" ht="21.75" customHeight="1" x14ac:dyDescent="0.2">
      <c r="A251" s="14"/>
      <c r="B251" s="75"/>
      <c r="C251" s="73" t="s">
        <v>381</v>
      </c>
      <c r="D251" s="78" t="s">
        <v>127</v>
      </c>
      <c r="E251" s="13">
        <v>44546</v>
      </c>
      <c r="F251" s="76" t="s">
        <v>128</v>
      </c>
      <c r="G251" s="13">
        <v>44552</v>
      </c>
      <c r="H251" s="77" t="s">
        <v>533</v>
      </c>
      <c r="I251" s="16">
        <v>80</v>
      </c>
      <c r="J251" s="16">
        <v>58</v>
      </c>
      <c r="K251" s="16">
        <v>21</v>
      </c>
      <c r="L251" s="16">
        <v>7</v>
      </c>
      <c r="M251" s="81">
        <v>24.36</v>
      </c>
      <c r="N251" s="96">
        <v>25</v>
      </c>
      <c r="O251" s="64">
        <v>2530</v>
      </c>
      <c r="P251" s="65">
        <f>Table2245789101123[[#This Row],[PEMBULATAN]]*O251</f>
        <v>63250</v>
      </c>
    </row>
    <row r="252" spans="1:16" ht="21.75" customHeight="1" x14ac:dyDescent="0.2">
      <c r="A252" s="14"/>
      <c r="B252" s="75"/>
      <c r="C252" s="73" t="s">
        <v>382</v>
      </c>
      <c r="D252" s="78" t="s">
        <v>127</v>
      </c>
      <c r="E252" s="13">
        <v>44546</v>
      </c>
      <c r="F252" s="76" t="s">
        <v>128</v>
      </c>
      <c r="G252" s="13">
        <v>44552</v>
      </c>
      <c r="H252" s="77" t="s">
        <v>533</v>
      </c>
      <c r="I252" s="16">
        <v>50</v>
      </c>
      <c r="J252" s="16">
        <v>30</v>
      </c>
      <c r="K252" s="16">
        <v>20</v>
      </c>
      <c r="L252" s="16">
        <v>1</v>
      </c>
      <c r="M252" s="81">
        <v>7.5</v>
      </c>
      <c r="N252" s="96">
        <v>8</v>
      </c>
      <c r="O252" s="64">
        <v>2530</v>
      </c>
      <c r="P252" s="65">
        <f>Table2245789101123[[#This Row],[PEMBULATAN]]*O252</f>
        <v>20240</v>
      </c>
    </row>
    <row r="253" spans="1:16" ht="21.75" customHeight="1" x14ac:dyDescent="0.2">
      <c r="A253" s="14"/>
      <c r="B253" s="75"/>
      <c r="C253" s="73" t="s">
        <v>383</v>
      </c>
      <c r="D253" s="78" t="s">
        <v>127</v>
      </c>
      <c r="E253" s="13">
        <v>44546</v>
      </c>
      <c r="F253" s="76" t="s">
        <v>128</v>
      </c>
      <c r="G253" s="13">
        <v>44552</v>
      </c>
      <c r="H253" s="77" t="s">
        <v>533</v>
      </c>
      <c r="I253" s="16">
        <v>55</v>
      </c>
      <c r="J253" s="16">
        <v>45</v>
      </c>
      <c r="K253" s="16">
        <v>15</v>
      </c>
      <c r="L253" s="16">
        <v>6</v>
      </c>
      <c r="M253" s="81">
        <v>9.28125</v>
      </c>
      <c r="N253" s="96">
        <v>9.28125</v>
      </c>
      <c r="O253" s="64">
        <v>2530</v>
      </c>
      <c r="P253" s="65">
        <f>Table2245789101123[[#This Row],[PEMBULATAN]]*O253</f>
        <v>23481.5625</v>
      </c>
    </row>
    <row r="254" spans="1:16" ht="21.75" customHeight="1" x14ac:dyDescent="0.2">
      <c r="A254" s="14"/>
      <c r="B254" s="75"/>
      <c r="C254" s="73" t="s">
        <v>384</v>
      </c>
      <c r="D254" s="78" t="s">
        <v>127</v>
      </c>
      <c r="E254" s="13">
        <v>44546</v>
      </c>
      <c r="F254" s="76" t="s">
        <v>128</v>
      </c>
      <c r="G254" s="13">
        <v>44552</v>
      </c>
      <c r="H254" s="77" t="s">
        <v>533</v>
      </c>
      <c r="I254" s="16">
        <v>50</v>
      </c>
      <c r="J254" s="16">
        <v>35</v>
      </c>
      <c r="K254" s="16">
        <v>25</v>
      </c>
      <c r="L254" s="16">
        <v>3</v>
      </c>
      <c r="M254" s="81">
        <v>10.9375</v>
      </c>
      <c r="N254" s="96">
        <v>10.9375</v>
      </c>
      <c r="O254" s="64">
        <v>2530</v>
      </c>
      <c r="P254" s="65">
        <f>Table2245789101123[[#This Row],[PEMBULATAN]]*O254</f>
        <v>27671.875</v>
      </c>
    </row>
    <row r="255" spans="1:16" ht="21.75" customHeight="1" x14ac:dyDescent="0.2">
      <c r="A255" s="14"/>
      <c r="B255" s="75"/>
      <c r="C255" s="73" t="s">
        <v>385</v>
      </c>
      <c r="D255" s="78" t="s">
        <v>127</v>
      </c>
      <c r="E255" s="13">
        <v>44546</v>
      </c>
      <c r="F255" s="76" t="s">
        <v>128</v>
      </c>
      <c r="G255" s="13">
        <v>44552</v>
      </c>
      <c r="H255" s="77" t="s">
        <v>533</v>
      </c>
      <c r="I255" s="16">
        <v>82</v>
      </c>
      <c r="J255" s="16">
        <v>59</v>
      </c>
      <c r="K255" s="16">
        <v>8</v>
      </c>
      <c r="L255" s="16">
        <v>4</v>
      </c>
      <c r="M255" s="81">
        <v>9.6760000000000002</v>
      </c>
      <c r="N255" s="96">
        <v>9.6760000000000002</v>
      </c>
      <c r="O255" s="64">
        <v>2530</v>
      </c>
      <c r="P255" s="65">
        <f>Table2245789101123[[#This Row],[PEMBULATAN]]*O255</f>
        <v>24480.28</v>
      </c>
    </row>
    <row r="256" spans="1:16" ht="21.75" customHeight="1" x14ac:dyDescent="0.2">
      <c r="A256" s="14"/>
      <c r="B256" s="75"/>
      <c r="C256" s="73" t="s">
        <v>386</v>
      </c>
      <c r="D256" s="78" t="s">
        <v>127</v>
      </c>
      <c r="E256" s="13">
        <v>44546</v>
      </c>
      <c r="F256" s="76" t="s">
        <v>128</v>
      </c>
      <c r="G256" s="13">
        <v>44552</v>
      </c>
      <c r="H256" s="77" t="s">
        <v>533</v>
      </c>
      <c r="I256" s="16">
        <v>33</v>
      </c>
      <c r="J256" s="16">
        <v>25</v>
      </c>
      <c r="K256" s="16">
        <v>26</v>
      </c>
      <c r="L256" s="16">
        <v>4</v>
      </c>
      <c r="M256" s="81">
        <v>5.3624999999999998</v>
      </c>
      <c r="N256" s="96">
        <v>6</v>
      </c>
      <c r="O256" s="64">
        <v>2530</v>
      </c>
      <c r="P256" s="65">
        <f>Table2245789101123[[#This Row],[PEMBULATAN]]*O256</f>
        <v>15180</v>
      </c>
    </row>
    <row r="257" spans="1:16" ht="21.75" customHeight="1" x14ac:dyDescent="0.2">
      <c r="A257" s="14"/>
      <c r="B257" s="75"/>
      <c r="C257" s="73" t="s">
        <v>387</v>
      </c>
      <c r="D257" s="78" t="s">
        <v>127</v>
      </c>
      <c r="E257" s="13">
        <v>44546</v>
      </c>
      <c r="F257" s="76" t="s">
        <v>128</v>
      </c>
      <c r="G257" s="13">
        <v>44552</v>
      </c>
      <c r="H257" s="77" t="s">
        <v>533</v>
      </c>
      <c r="I257" s="16">
        <v>60</v>
      </c>
      <c r="J257" s="16">
        <v>25</v>
      </c>
      <c r="K257" s="16">
        <v>10</v>
      </c>
      <c r="L257" s="16">
        <v>1</v>
      </c>
      <c r="M257" s="81">
        <v>3.75</v>
      </c>
      <c r="N257" s="96">
        <v>3.75</v>
      </c>
      <c r="O257" s="64">
        <v>2530</v>
      </c>
      <c r="P257" s="65">
        <f>Table2245789101123[[#This Row],[PEMBULATAN]]*O257</f>
        <v>9487.5</v>
      </c>
    </row>
    <row r="258" spans="1:16" ht="21.75" customHeight="1" x14ac:dyDescent="0.2">
      <c r="A258" s="14"/>
      <c r="B258" s="75"/>
      <c r="C258" s="73" t="s">
        <v>388</v>
      </c>
      <c r="D258" s="78" t="s">
        <v>127</v>
      </c>
      <c r="E258" s="13">
        <v>44546</v>
      </c>
      <c r="F258" s="76" t="s">
        <v>128</v>
      </c>
      <c r="G258" s="13">
        <v>44552</v>
      </c>
      <c r="H258" s="77" t="s">
        <v>533</v>
      </c>
      <c r="I258" s="16">
        <v>104</v>
      </c>
      <c r="J258" s="16">
        <v>12</v>
      </c>
      <c r="K258" s="16">
        <v>10</v>
      </c>
      <c r="L258" s="16">
        <v>1</v>
      </c>
      <c r="M258" s="81">
        <v>3.12</v>
      </c>
      <c r="N258" s="96">
        <v>3.12</v>
      </c>
      <c r="O258" s="64">
        <v>2530</v>
      </c>
      <c r="P258" s="65">
        <f>Table2245789101123[[#This Row],[PEMBULATAN]]*O258</f>
        <v>7893.6</v>
      </c>
    </row>
    <row r="259" spans="1:16" ht="21.75" customHeight="1" x14ac:dyDescent="0.2">
      <c r="A259" s="14"/>
      <c r="B259" s="75"/>
      <c r="C259" s="73" t="s">
        <v>389</v>
      </c>
      <c r="D259" s="78" t="s">
        <v>127</v>
      </c>
      <c r="E259" s="13">
        <v>44546</v>
      </c>
      <c r="F259" s="76" t="s">
        <v>128</v>
      </c>
      <c r="G259" s="13">
        <v>44552</v>
      </c>
      <c r="H259" s="77" t="s">
        <v>533</v>
      </c>
      <c r="I259" s="16">
        <v>45</v>
      </c>
      <c r="J259" s="16">
        <v>42</v>
      </c>
      <c r="K259" s="16">
        <v>21</v>
      </c>
      <c r="L259" s="16">
        <v>3</v>
      </c>
      <c r="M259" s="81">
        <v>9.9224999999999994</v>
      </c>
      <c r="N259" s="96">
        <v>9.9224999999999994</v>
      </c>
      <c r="O259" s="64">
        <v>2530</v>
      </c>
      <c r="P259" s="65">
        <f>Table2245789101123[[#This Row],[PEMBULATAN]]*O259</f>
        <v>25103.924999999999</v>
      </c>
    </row>
    <row r="260" spans="1:16" ht="21.75" customHeight="1" x14ac:dyDescent="0.2">
      <c r="A260" s="14"/>
      <c r="B260" s="75"/>
      <c r="C260" s="73" t="s">
        <v>390</v>
      </c>
      <c r="D260" s="78" t="s">
        <v>127</v>
      </c>
      <c r="E260" s="13">
        <v>44546</v>
      </c>
      <c r="F260" s="76" t="s">
        <v>128</v>
      </c>
      <c r="G260" s="13">
        <v>44552</v>
      </c>
      <c r="H260" s="77" t="s">
        <v>533</v>
      </c>
      <c r="I260" s="16">
        <v>100</v>
      </c>
      <c r="J260" s="16">
        <v>35</v>
      </c>
      <c r="K260" s="16">
        <v>10</v>
      </c>
      <c r="L260" s="16">
        <v>2</v>
      </c>
      <c r="M260" s="81">
        <v>8.75</v>
      </c>
      <c r="N260" s="96">
        <v>8.75</v>
      </c>
      <c r="O260" s="64">
        <v>2530</v>
      </c>
      <c r="P260" s="65">
        <f>Table2245789101123[[#This Row],[PEMBULATAN]]*O260</f>
        <v>22137.5</v>
      </c>
    </row>
    <row r="261" spans="1:16" ht="21.75" customHeight="1" x14ac:dyDescent="0.2">
      <c r="A261" s="14"/>
      <c r="B261" s="75"/>
      <c r="C261" s="73" t="s">
        <v>391</v>
      </c>
      <c r="D261" s="78" t="s">
        <v>127</v>
      </c>
      <c r="E261" s="13">
        <v>44546</v>
      </c>
      <c r="F261" s="76" t="s">
        <v>128</v>
      </c>
      <c r="G261" s="13">
        <v>44552</v>
      </c>
      <c r="H261" s="77" t="s">
        <v>533</v>
      </c>
      <c r="I261" s="16">
        <v>102</v>
      </c>
      <c r="J261" s="16">
        <v>60</v>
      </c>
      <c r="K261" s="16">
        <v>30</v>
      </c>
      <c r="L261" s="16">
        <v>27</v>
      </c>
      <c r="M261" s="81">
        <v>45.9</v>
      </c>
      <c r="N261" s="96">
        <v>45.9</v>
      </c>
      <c r="O261" s="64">
        <v>2530</v>
      </c>
      <c r="P261" s="65">
        <f>Table2245789101123[[#This Row],[PEMBULATAN]]*O261</f>
        <v>116127</v>
      </c>
    </row>
    <row r="262" spans="1:16" ht="21.75" customHeight="1" x14ac:dyDescent="0.2">
      <c r="A262" s="14"/>
      <c r="B262" s="75"/>
      <c r="C262" s="73" t="s">
        <v>392</v>
      </c>
      <c r="D262" s="78" t="s">
        <v>127</v>
      </c>
      <c r="E262" s="13">
        <v>44546</v>
      </c>
      <c r="F262" s="76" t="s">
        <v>128</v>
      </c>
      <c r="G262" s="13">
        <v>44552</v>
      </c>
      <c r="H262" s="77" t="s">
        <v>533</v>
      </c>
      <c r="I262" s="16">
        <v>100</v>
      </c>
      <c r="J262" s="16">
        <v>50</v>
      </c>
      <c r="K262" s="16">
        <v>30</v>
      </c>
      <c r="L262" s="16">
        <v>21</v>
      </c>
      <c r="M262" s="81">
        <v>37.5</v>
      </c>
      <c r="N262" s="96">
        <v>38</v>
      </c>
      <c r="O262" s="64">
        <v>2530</v>
      </c>
      <c r="P262" s="65">
        <f>Table2245789101123[[#This Row],[PEMBULATAN]]*O262</f>
        <v>96140</v>
      </c>
    </row>
    <row r="263" spans="1:16" ht="21.75" customHeight="1" x14ac:dyDescent="0.2">
      <c r="A263" s="14"/>
      <c r="B263" s="75"/>
      <c r="C263" s="73" t="s">
        <v>393</v>
      </c>
      <c r="D263" s="78" t="s">
        <v>127</v>
      </c>
      <c r="E263" s="13">
        <v>44546</v>
      </c>
      <c r="F263" s="76" t="s">
        <v>128</v>
      </c>
      <c r="G263" s="13">
        <v>44552</v>
      </c>
      <c r="H263" s="77" t="s">
        <v>533</v>
      </c>
      <c r="I263" s="16">
        <v>93</v>
      </c>
      <c r="J263" s="16">
        <v>51</v>
      </c>
      <c r="K263" s="16">
        <v>38</v>
      </c>
      <c r="L263" s="16">
        <v>19</v>
      </c>
      <c r="M263" s="81">
        <v>45.058500000000002</v>
      </c>
      <c r="N263" s="96">
        <v>45.058500000000002</v>
      </c>
      <c r="O263" s="64">
        <v>2530</v>
      </c>
      <c r="P263" s="65">
        <f>Table2245789101123[[#This Row],[PEMBULATAN]]*O263</f>
        <v>113998.005</v>
      </c>
    </row>
    <row r="264" spans="1:16" ht="21.75" customHeight="1" x14ac:dyDescent="0.2">
      <c r="A264" s="14"/>
      <c r="B264" s="75"/>
      <c r="C264" s="73" t="s">
        <v>394</v>
      </c>
      <c r="D264" s="78" t="s">
        <v>127</v>
      </c>
      <c r="E264" s="13">
        <v>44546</v>
      </c>
      <c r="F264" s="76" t="s">
        <v>128</v>
      </c>
      <c r="G264" s="13">
        <v>44552</v>
      </c>
      <c r="H264" s="77" t="s">
        <v>533</v>
      </c>
      <c r="I264" s="16">
        <v>50</v>
      </c>
      <c r="J264" s="16">
        <v>30</v>
      </c>
      <c r="K264" s="16">
        <v>31</v>
      </c>
      <c r="L264" s="16">
        <v>12</v>
      </c>
      <c r="M264" s="81">
        <v>11.625</v>
      </c>
      <c r="N264" s="96">
        <v>12</v>
      </c>
      <c r="O264" s="64">
        <v>2530</v>
      </c>
      <c r="P264" s="65">
        <f>Table2245789101123[[#This Row],[PEMBULATAN]]*O264</f>
        <v>30360</v>
      </c>
    </row>
    <row r="265" spans="1:16" ht="21.75" customHeight="1" x14ac:dyDescent="0.2">
      <c r="A265" s="14"/>
      <c r="B265" s="75"/>
      <c r="C265" s="73" t="s">
        <v>395</v>
      </c>
      <c r="D265" s="78" t="s">
        <v>127</v>
      </c>
      <c r="E265" s="13">
        <v>44546</v>
      </c>
      <c r="F265" s="76" t="s">
        <v>128</v>
      </c>
      <c r="G265" s="13">
        <v>44552</v>
      </c>
      <c r="H265" s="77" t="s">
        <v>533</v>
      </c>
      <c r="I265" s="16">
        <v>105</v>
      </c>
      <c r="J265" s="16">
        <v>60</v>
      </c>
      <c r="K265" s="16">
        <v>35</v>
      </c>
      <c r="L265" s="16">
        <v>19</v>
      </c>
      <c r="M265" s="81">
        <v>55.125</v>
      </c>
      <c r="N265" s="96">
        <v>55.125</v>
      </c>
      <c r="O265" s="64">
        <v>2530</v>
      </c>
      <c r="P265" s="65">
        <f>Table2245789101123[[#This Row],[PEMBULATAN]]*O265</f>
        <v>139466.25</v>
      </c>
    </row>
    <row r="266" spans="1:16" ht="21.75" customHeight="1" x14ac:dyDescent="0.2">
      <c r="A266" s="14"/>
      <c r="B266" s="75"/>
      <c r="C266" s="73" t="s">
        <v>396</v>
      </c>
      <c r="D266" s="78" t="s">
        <v>127</v>
      </c>
      <c r="E266" s="13">
        <v>44546</v>
      </c>
      <c r="F266" s="76" t="s">
        <v>128</v>
      </c>
      <c r="G266" s="13">
        <v>44552</v>
      </c>
      <c r="H266" s="77" t="s">
        <v>533</v>
      </c>
      <c r="I266" s="16">
        <v>118</v>
      </c>
      <c r="J266" s="16">
        <v>36</v>
      </c>
      <c r="K266" s="16">
        <v>10</v>
      </c>
      <c r="L266" s="16">
        <v>5</v>
      </c>
      <c r="M266" s="81">
        <v>10.62</v>
      </c>
      <c r="N266" s="96">
        <v>10.62</v>
      </c>
      <c r="O266" s="64">
        <v>2530</v>
      </c>
      <c r="P266" s="65">
        <f>Table2245789101123[[#This Row],[PEMBULATAN]]*O266</f>
        <v>26868.6</v>
      </c>
    </row>
    <row r="267" spans="1:16" ht="21.75" customHeight="1" x14ac:dyDescent="0.2">
      <c r="A267" s="14"/>
      <c r="B267" s="75"/>
      <c r="C267" s="73" t="s">
        <v>397</v>
      </c>
      <c r="D267" s="78" t="s">
        <v>127</v>
      </c>
      <c r="E267" s="13">
        <v>44546</v>
      </c>
      <c r="F267" s="76" t="s">
        <v>128</v>
      </c>
      <c r="G267" s="13">
        <v>44552</v>
      </c>
      <c r="H267" s="77" t="s">
        <v>533</v>
      </c>
      <c r="I267" s="16">
        <v>45</v>
      </c>
      <c r="J267" s="16">
        <v>25</v>
      </c>
      <c r="K267" s="16">
        <v>22</v>
      </c>
      <c r="L267" s="16">
        <v>2</v>
      </c>
      <c r="M267" s="81">
        <v>6.1875</v>
      </c>
      <c r="N267" s="96">
        <v>6.1875</v>
      </c>
      <c r="O267" s="64">
        <v>2530</v>
      </c>
      <c r="P267" s="65">
        <f>Table2245789101123[[#This Row],[PEMBULATAN]]*O267</f>
        <v>15654.375</v>
      </c>
    </row>
    <row r="268" spans="1:16" ht="21.75" customHeight="1" x14ac:dyDescent="0.2">
      <c r="A268" s="14"/>
      <c r="B268" s="75"/>
      <c r="C268" s="73" t="s">
        <v>398</v>
      </c>
      <c r="D268" s="78" t="s">
        <v>127</v>
      </c>
      <c r="E268" s="13">
        <v>44546</v>
      </c>
      <c r="F268" s="76" t="s">
        <v>128</v>
      </c>
      <c r="G268" s="13">
        <v>44552</v>
      </c>
      <c r="H268" s="77" t="s">
        <v>533</v>
      </c>
      <c r="I268" s="16">
        <v>47</v>
      </c>
      <c r="J268" s="16">
        <v>26</v>
      </c>
      <c r="K268" s="16">
        <v>26</v>
      </c>
      <c r="L268" s="16">
        <v>1</v>
      </c>
      <c r="M268" s="81">
        <v>7.9429999999999996</v>
      </c>
      <c r="N268" s="96">
        <v>7.9429999999999996</v>
      </c>
      <c r="O268" s="64">
        <v>2530</v>
      </c>
      <c r="P268" s="65">
        <f>Table2245789101123[[#This Row],[PEMBULATAN]]*O268</f>
        <v>20095.789999999997</v>
      </c>
    </row>
    <row r="269" spans="1:16" ht="21.75" customHeight="1" x14ac:dyDescent="0.2">
      <c r="A269" s="14"/>
      <c r="B269" s="75"/>
      <c r="C269" s="73" t="s">
        <v>399</v>
      </c>
      <c r="D269" s="78" t="s">
        <v>127</v>
      </c>
      <c r="E269" s="13">
        <v>44546</v>
      </c>
      <c r="F269" s="76" t="s">
        <v>128</v>
      </c>
      <c r="G269" s="13">
        <v>44552</v>
      </c>
      <c r="H269" s="77" t="s">
        <v>533</v>
      </c>
      <c r="I269" s="16">
        <v>60</v>
      </c>
      <c r="J269" s="16">
        <v>42</v>
      </c>
      <c r="K269" s="16">
        <v>15</v>
      </c>
      <c r="L269" s="16">
        <v>5</v>
      </c>
      <c r="M269" s="81">
        <v>9.4499999999999993</v>
      </c>
      <c r="N269" s="96">
        <v>10</v>
      </c>
      <c r="O269" s="64">
        <v>2530</v>
      </c>
      <c r="P269" s="65">
        <f>Table2245789101123[[#This Row],[PEMBULATAN]]*O269</f>
        <v>25300</v>
      </c>
    </row>
    <row r="270" spans="1:16" ht="21.75" customHeight="1" x14ac:dyDescent="0.2">
      <c r="A270" s="14"/>
      <c r="B270" s="75"/>
      <c r="C270" s="73" t="s">
        <v>400</v>
      </c>
      <c r="D270" s="78" t="s">
        <v>127</v>
      </c>
      <c r="E270" s="13">
        <v>44546</v>
      </c>
      <c r="F270" s="76" t="s">
        <v>128</v>
      </c>
      <c r="G270" s="13">
        <v>44552</v>
      </c>
      <c r="H270" s="77" t="s">
        <v>533</v>
      </c>
      <c r="I270" s="16">
        <v>38</v>
      </c>
      <c r="J270" s="16">
        <v>27</v>
      </c>
      <c r="K270" s="16">
        <v>24</v>
      </c>
      <c r="L270" s="16">
        <v>3</v>
      </c>
      <c r="M270" s="81">
        <v>6.1559999999999997</v>
      </c>
      <c r="N270" s="96">
        <v>6.1559999999999997</v>
      </c>
      <c r="O270" s="64">
        <v>2530</v>
      </c>
      <c r="P270" s="65">
        <f>Table2245789101123[[#This Row],[PEMBULATAN]]*O270</f>
        <v>15574.679999999998</v>
      </c>
    </row>
    <row r="271" spans="1:16" ht="21.75" customHeight="1" x14ac:dyDescent="0.2">
      <c r="A271" s="14"/>
      <c r="B271" s="75"/>
      <c r="C271" s="73" t="s">
        <v>401</v>
      </c>
      <c r="D271" s="78" t="s">
        <v>127</v>
      </c>
      <c r="E271" s="13">
        <v>44546</v>
      </c>
      <c r="F271" s="76" t="s">
        <v>128</v>
      </c>
      <c r="G271" s="13">
        <v>44552</v>
      </c>
      <c r="H271" s="77" t="s">
        <v>533</v>
      </c>
      <c r="I271" s="16">
        <v>91</v>
      </c>
      <c r="J271" s="16">
        <v>40</v>
      </c>
      <c r="K271" s="16">
        <v>12</v>
      </c>
      <c r="L271" s="16">
        <v>1</v>
      </c>
      <c r="M271" s="81">
        <v>10.92</v>
      </c>
      <c r="N271" s="96">
        <v>10.92</v>
      </c>
      <c r="O271" s="64">
        <v>2530</v>
      </c>
      <c r="P271" s="65">
        <f>Table2245789101123[[#This Row],[PEMBULATAN]]*O271</f>
        <v>27627.599999999999</v>
      </c>
    </row>
    <row r="272" spans="1:16" ht="21.75" customHeight="1" x14ac:dyDescent="0.2">
      <c r="A272" s="14"/>
      <c r="B272" s="75"/>
      <c r="C272" s="73" t="s">
        <v>402</v>
      </c>
      <c r="D272" s="78" t="s">
        <v>127</v>
      </c>
      <c r="E272" s="13">
        <v>44546</v>
      </c>
      <c r="F272" s="76" t="s">
        <v>128</v>
      </c>
      <c r="G272" s="13">
        <v>44552</v>
      </c>
      <c r="H272" s="77" t="s">
        <v>533</v>
      </c>
      <c r="I272" s="16">
        <v>81</v>
      </c>
      <c r="J272" s="16">
        <v>60</v>
      </c>
      <c r="K272" s="16">
        <v>27</v>
      </c>
      <c r="L272" s="16">
        <v>17</v>
      </c>
      <c r="M272" s="81">
        <v>32.805</v>
      </c>
      <c r="N272" s="96">
        <v>32.805</v>
      </c>
      <c r="O272" s="64">
        <v>2530</v>
      </c>
      <c r="P272" s="65">
        <f>Table2245789101123[[#This Row],[PEMBULATAN]]*O272</f>
        <v>82996.649999999994</v>
      </c>
    </row>
    <row r="273" spans="1:16" ht="21.75" customHeight="1" x14ac:dyDescent="0.2">
      <c r="A273" s="14"/>
      <c r="B273" s="75"/>
      <c r="C273" s="73" t="s">
        <v>403</v>
      </c>
      <c r="D273" s="78" t="s">
        <v>127</v>
      </c>
      <c r="E273" s="13">
        <v>44546</v>
      </c>
      <c r="F273" s="76" t="s">
        <v>128</v>
      </c>
      <c r="G273" s="13">
        <v>44552</v>
      </c>
      <c r="H273" s="77" t="s">
        <v>533</v>
      </c>
      <c r="I273" s="16">
        <v>91</v>
      </c>
      <c r="J273" s="16">
        <v>60</v>
      </c>
      <c r="K273" s="16">
        <v>30</v>
      </c>
      <c r="L273" s="16">
        <v>24</v>
      </c>
      <c r="M273" s="81">
        <v>40.950000000000003</v>
      </c>
      <c r="N273" s="96">
        <v>40.950000000000003</v>
      </c>
      <c r="O273" s="64">
        <v>2530</v>
      </c>
      <c r="P273" s="65">
        <f>Table2245789101123[[#This Row],[PEMBULATAN]]*O273</f>
        <v>103603.5</v>
      </c>
    </row>
    <row r="274" spans="1:16" ht="21.75" customHeight="1" x14ac:dyDescent="0.2">
      <c r="A274" s="14"/>
      <c r="B274" s="75"/>
      <c r="C274" s="73" t="s">
        <v>404</v>
      </c>
      <c r="D274" s="78" t="s">
        <v>127</v>
      </c>
      <c r="E274" s="13">
        <v>44546</v>
      </c>
      <c r="F274" s="76" t="s">
        <v>128</v>
      </c>
      <c r="G274" s="13">
        <v>44552</v>
      </c>
      <c r="H274" s="77" t="s">
        <v>533</v>
      </c>
      <c r="I274" s="16">
        <v>100</v>
      </c>
      <c r="J274" s="16">
        <v>67</v>
      </c>
      <c r="K274" s="16">
        <v>26</v>
      </c>
      <c r="L274" s="16">
        <v>11</v>
      </c>
      <c r="M274" s="81">
        <v>43.55</v>
      </c>
      <c r="N274" s="96">
        <v>43.55</v>
      </c>
      <c r="O274" s="64">
        <v>2530</v>
      </c>
      <c r="P274" s="65">
        <f>Table2245789101123[[#This Row],[PEMBULATAN]]*O274</f>
        <v>110181.5</v>
      </c>
    </row>
    <row r="275" spans="1:16" ht="21.75" customHeight="1" x14ac:dyDescent="0.2">
      <c r="A275" s="14"/>
      <c r="B275" s="75"/>
      <c r="C275" s="73" t="s">
        <v>405</v>
      </c>
      <c r="D275" s="78" t="s">
        <v>127</v>
      </c>
      <c r="E275" s="13">
        <v>44546</v>
      </c>
      <c r="F275" s="76" t="s">
        <v>128</v>
      </c>
      <c r="G275" s="13">
        <v>44552</v>
      </c>
      <c r="H275" s="77" t="s">
        <v>533</v>
      </c>
      <c r="I275" s="16">
        <v>92</v>
      </c>
      <c r="J275" s="16">
        <v>58</v>
      </c>
      <c r="K275" s="16">
        <v>32</v>
      </c>
      <c r="L275" s="16">
        <v>8</v>
      </c>
      <c r="M275" s="81">
        <v>42.688000000000002</v>
      </c>
      <c r="N275" s="96">
        <v>42.688000000000002</v>
      </c>
      <c r="O275" s="64">
        <v>2530</v>
      </c>
      <c r="P275" s="65">
        <f>Table2245789101123[[#This Row],[PEMBULATAN]]*O275</f>
        <v>108000.64</v>
      </c>
    </row>
    <row r="276" spans="1:16" ht="21.75" customHeight="1" x14ac:dyDescent="0.2">
      <c r="A276" s="14"/>
      <c r="B276" s="75"/>
      <c r="C276" s="73" t="s">
        <v>406</v>
      </c>
      <c r="D276" s="78" t="s">
        <v>127</v>
      </c>
      <c r="E276" s="13">
        <v>44546</v>
      </c>
      <c r="F276" s="76" t="s">
        <v>128</v>
      </c>
      <c r="G276" s="13">
        <v>44552</v>
      </c>
      <c r="H276" s="77" t="s">
        <v>533</v>
      </c>
      <c r="I276" s="16">
        <v>98</v>
      </c>
      <c r="J276" s="16">
        <v>65</v>
      </c>
      <c r="K276" s="16">
        <v>25</v>
      </c>
      <c r="L276" s="16">
        <v>31</v>
      </c>
      <c r="M276" s="81">
        <v>39.8125</v>
      </c>
      <c r="N276" s="96">
        <v>39.8125</v>
      </c>
      <c r="O276" s="64">
        <v>2530</v>
      </c>
      <c r="P276" s="65">
        <f>Table2245789101123[[#This Row],[PEMBULATAN]]*O276</f>
        <v>100725.625</v>
      </c>
    </row>
    <row r="277" spans="1:16" ht="21.75" customHeight="1" x14ac:dyDescent="0.2">
      <c r="A277" s="14"/>
      <c r="B277" s="75"/>
      <c r="C277" s="73" t="s">
        <v>407</v>
      </c>
      <c r="D277" s="78" t="s">
        <v>127</v>
      </c>
      <c r="E277" s="13">
        <v>44546</v>
      </c>
      <c r="F277" s="76" t="s">
        <v>128</v>
      </c>
      <c r="G277" s="13">
        <v>44552</v>
      </c>
      <c r="H277" s="77" t="s">
        <v>533</v>
      </c>
      <c r="I277" s="16">
        <v>87</v>
      </c>
      <c r="J277" s="16">
        <v>58</v>
      </c>
      <c r="K277" s="16">
        <v>26</v>
      </c>
      <c r="L277" s="16">
        <v>23</v>
      </c>
      <c r="M277" s="81">
        <v>32.798999999999999</v>
      </c>
      <c r="N277" s="96">
        <v>32.798999999999999</v>
      </c>
      <c r="O277" s="64">
        <v>2530</v>
      </c>
      <c r="P277" s="65">
        <f>Table2245789101123[[#This Row],[PEMBULATAN]]*O277</f>
        <v>82981.47</v>
      </c>
    </row>
    <row r="278" spans="1:16" ht="21.75" customHeight="1" x14ac:dyDescent="0.2">
      <c r="A278" s="14"/>
      <c r="B278" s="75"/>
      <c r="C278" s="73" t="s">
        <v>408</v>
      </c>
      <c r="D278" s="78" t="s">
        <v>127</v>
      </c>
      <c r="E278" s="13">
        <v>44546</v>
      </c>
      <c r="F278" s="76" t="s">
        <v>128</v>
      </c>
      <c r="G278" s="13">
        <v>44552</v>
      </c>
      <c r="H278" s="77" t="s">
        <v>533</v>
      </c>
      <c r="I278" s="16">
        <v>81</v>
      </c>
      <c r="J278" s="16">
        <v>62</v>
      </c>
      <c r="K278" s="16">
        <v>27</v>
      </c>
      <c r="L278" s="16">
        <v>24</v>
      </c>
      <c r="M278" s="81">
        <v>33.898499999999999</v>
      </c>
      <c r="N278" s="96">
        <v>33.898499999999999</v>
      </c>
      <c r="O278" s="64">
        <v>2530</v>
      </c>
      <c r="P278" s="65">
        <f>Table2245789101123[[#This Row],[PEMBULATAN]]*O278</f>
        <v>85763.205000000002</v>
      </c>
    </row>
    <row r="279" spans="1:16" ht="21.75" customHeight="1" x14ac:dyDescent="0.2">
      <c r="A279" s="14"/>
      <c r="B279" s="75"/>
      <c r="C279" s="73" t="s">
        <v>409</v>
      </c>
      <c r="D279" s="78" t="s">
        <v>127</v>
      </c>
      <c r="E279" s="13">
        <v>44546</v>
      </c>
      <c r="F279" s="76" t="s">
        <v>128</v>
      </c>
      <c r="G279" s="13">
        <v>44552</v>
      </c>
      <c r="H279" s="77" t="s">
        <v>533</v>
      </c>
      <c r="I279" s="16">
        <v>71</v>
      </c>
      <c r="J279" s="16">
        <v>56</v>
      </c>
      <c r="K279" s="16">
        <v>17</v>
      </c>
      <c r="L279" s="16">
        <v>9</v>
      </c>
      <c r="M279" s="81">
        <v>16.898</v>
      </c>
      <c r="N279" s="96">
        <v>16.898</v>
      </c>
      <c r="O279" s="64">
        <v>2530</v>
      </c>
      <c r="P279" s="65">
        <f>Table2245789101123[[#This Row],[PEMBULATAN]]*O279</f>
        <v>42751.94</v>
      </c>
    </row>
    <row r="280" spans="1:16" ht="21.75" customHeight="1" x14ac:dyDescent="0.2">
      <c r="A280" s="14"/>
      <c r="B280" s="75"/>
      <c r="C280" s="73" t="s">
        <v>410</v>
      </c>
      <c r="D280" s="78" t="s">
        <v>127</v>
      </c>
      <c r="E280" s="13">
        <v>44546</v>
      </c>
      <c r="F280" s="76" t="s">
        <v>128</v>
      </c>
      <c r="G280" s="13">
        <v>44552</v>
      </c>
      <c r="H280" s="77" t="s">
        <v>533</v>
      </c>
      <c r="I280" s="16">
        <v>101</v>
      </c>
      <c r="J280" s="16">
        <v>55</v>
      </c>
      <c r="K280" s="16">
        <v>34</v>
      </c>
      <c r="L280" s="16">
        <v>29</v>
      </c>
      <c r="M280" s="81">
        <v>47.217500000000001</v>
      </c>
      <c r="N280" s="96">
        <v>47.217500000000001</v>
      </c>
      <c r="O280" s="64">
        <v>2530</v>
      </c>
      <c r="P280" s="65">
        <f>Table2245789101123[[#This Row],[PEMBULATAN]]*O280</f>
        <v>119460.27500000001</v>
      </c>
    </row>
    <row r="281" spans="1:16" ht="21.75" customHeight="1" x14ac:dyDescent="0.2">
      <c r="A281" s="14"/>
      <c r="B281" s="75"/>
      <c r="C281" s="73" t="s">
        <v>411</v>
      </c>
      <c r="D281" s="78" t="s">
        <v>127</v>
      </c>
      <c r="E281" s="13">
        <v>44546</v>
      </c>
      <c r="F281" s="76" t="s">
        <v>128</v>
      </c>
      <c r="G281" s="13">
        <v>44552</v>
      </c>
      <c r="H281" s="77" t="s">
        <v>533</v>
      </c>
      <c r="I281" s="16">
        <v>63</v>
      </c>
      <c r="J281" s="16">
        <v>44</v>
      </c>
      <c r="K281" s="16">
        <v>25</v>
      </c>
      <c r="L281" s="16">
        <v>24</v>
      </c>
      <c r="M281" s="81">
        <v>17.324999999999999</v>
      </c>
      <c r="N281" s="96">
        <v>25</v>
      </c>
      <c r="O281" s="64">
        <v>2530</v>
      </c>
      <c r="P281" s="65">
        <f>Table2245789101123[[#This Row],[PEMBULATAN]]*O281</f>
        <v>63250</v>
      </c>
    </row>
    <row r="282" spans="1:16" ht="21.75" customHeight="1" x14ac:dyDescent="0.2">
      <c r="A282" s="14"/>
      <c r="B282" s="75"/>
      <c r="C282" s="73" t="s">
        <v>412</v>
      </c>
      <c r="D282" s="78" t="s">
        <v>127</v>
      </c>
      <c r="E282" s="13">
        <v>44546</v>
      </c>
      <c r="F282" s="76" t="s">
        <v>128</v>
      </c>
      <c r="G282" s="13">
        <v>44552</v>
      </c>
      <c r="H282" s="77" t="s">
        <v>533</v>
      </c>
      <c r="I282" s="16">
        <v>97</v>
      </c>
      <c r="J282" s="16">
        <v>58</v>
      </c>
      <c r="K282" s="16">
        <v>37</v>
      </c>
      <c r="L282" s="16">
        <v>25</v>
      </c>
      <c r="M282" s="81">
        <v>52.040500000000002</v>
      </c>
      <c r="N282" s="96">
        <v>52.040500000000002</v>
      </c>
      <c r="O282" s="64">
        <v>2530</v>
      </c>
      <c r="P282" s="65">
        <f>Table2245789101123[[#This Row],[PEMBULATAN]]*O282</f>
        <v>131662.465</v>
      </c>
    </row>
    <row r="283" spans="1:16" ht="21.75" customHeight="1" x14ac:dyDescent="0.2">
      <c r="A283" s="14"/>
      <c r="B283" s="75"/>
      <c r="C283" s="73" t="s">
        <v>413</v>
      </c>
      <c r="D283" s="78" t="s">
        <v>127</v>
      </c>
      <c r="E283" s="13">
        <v>44546</v>
      </c>
      <c r="F283" s="76" t="s">
        <v>128</v>
      </c>
      <c r="G283" s="13">
        <v>44552</v>
      </c>
      <c r="H283" s="77" t="s">
        <v>533</v>
      </c>
      <c r="I283" s="16">
        <v>95</v>
      </c>
      <c r="J283" s="16">
        <v>57</v>
      </c>
      <c r="K283" s="16">
        <v>30</v>
      </c>
      <c r="L283" s="16">
        <v>41</v>
      </c>
      <c r="M283" s="81">
        <v>40.612499999999997</v>
      </c>
      <c r="N283" s="96">
        <v>41</v>
      </c>
      <c r="O283" s="64">
        <v>2530</v>
      </c>
      <c r="P283" s="65">
        <f>Table2245789101123[[#This Row],[PEMBULATAN]]*O283</f>
        <v>103730</v>
      </c>
    </row>
    <row r="284" spans="1:16" ht="21.75" customHeight="1" x14ac:dyDescent="0.2">
      <c r="A284" s="14"/>
      <c r="B284" s="75"/>
      <c r="C284" s="73" t="s">
        <v>414</v>
      </c>
      <c r="D284" s="78" t="s">
        <v>127</v>
      </c>
      <c r="E284" s="13">
        <v>44546</v>
      </c>
      <c r="F284" s="76" t="s">
        <v>128</v>
      </c>
      <c r="G284" s="13">
        <v>44552</v>
      </c>
      <c r="H284" s="77" t="s">
        <v>533</v>
      </c>
      <c r="I284" s="16">
        <v>63</v>
      </c>
      <c r="J284" s="16">
        <v>56</v>
      </c>
      <c r="K284" s="16">
        <v>29</v>
      </c>
      <c r="L284" s="16">
        <v>9</v>
      </c>
      <c r="M284" s="81">
        <v>25.577999999999999</v>
      </c>
      <c r="N284" s="96">
        <v>25.577999999999999</v>
      </c>
      <c r="O284" s="64">
        <v>2530</v>
      </c>
      <c r="P284" s="65">
        <f>Table2245789101123[[#This Row],[PEMBULATAN]]*O284</f>
        <v>64712.34</v>
      </c>
    </row>
    <row r="285" spans="1:16" ht="21.75" customHeight="1" x14ac:dyDescent="0.2">
      <c r="A285" s="14"/>
      <c r="B285" s="75"/>
      <c r="C285" s="73" t="s">
        <v>415</v>
      </c>
      <c r="D285" s="78" t="s">
        <v>127</v>
      </c>
      <c r="E285" s="13">
        <v>44546</v>
      </c>
      <c r="F285" s="76" t="s">
        <v>128</v>
      </c>
      <c r="G285" s="13">
        <v>44552</v>
      </c>
      <c r="H285" s="77" t="s">
        <v>533</v>
      </c>
      <c r="I285" s="16">
        <v>54</v>
      </c>
      <c r="J285" s="16">
        <v>50</v>
      </c>
      <c r="K285" s="16">
        <v>10</v>
      </c>
      <c r="L285" s="16">
        <v>3</v>
      </c>
      <c r="M285" s="81">
        <v>6.75</v>
      </c>
      <c r="N285" s="96">
        <v>6.75</v>
      </c>
      <c r="O285" s="64">
        <v>2530</v>
      </c>
      <c r="P285" s="65">
        <f>Table2245789101123[[#This Row],[PEMBULATAN]]*O285</f>
        <v>17077.5</v>
      </c>
    </row>
    <row r="286" spans="1:16" ht="21.75" customHeight="1" x14ac:dyDescent="0.2">
      <c r="A286" s="14"/>
      <c r="B286" s="75"/>
      <c r="C286" s="73" t="s">
        <v>416</v>
      </c>
      <c r="D286" s="78" t="s">
        <v>127</v>
      </c>
      <c r="E286" s="13">
        <v>44546</v>
      </c>
      <c r="F286" s="76" t="s">
        <v>128</v>
      </c>
      <c r="G286" s="13">
        <v>44552</v>
      </c>
      <c r="H286" s="77" t="s">
        <v>533</v>
      </c>
      <c r="I286" s="16">
        <v>90</v>
      </c>
      <c r="J286" s="16">
        <v>58</v>
      </c>
      <c r="K286" s="16">
        <v>17</v>
      </c>
      <c r="L286" s="16">
        <v>10</v>
      </c>
      <c r="M286" s="81">
        <v>22.184999999999999</v>
      </c>
      <c r="N286" s="96">
        <v>22.184999999999999</v>
      </c>
      <c r="O286" s="64">
        <v>2530</v>
      </c>
      <c r="P286" s="65">
        <f>Table2245789101123[[#This Row],[PEMBULATAN]]*O286</f>
        <v>56128.049999999996</v>
      </c>
    </row>
    <row r="287" spans="1:16" ht="21.75" customHeight="1" x14ac:dyDescent="0.2">
      <c r="A287" s="14"/>
      <c r="B287" s="75"/>
      <c r="C287" s="73" t="s">
        <v>417</v>
      </c>
      <c r="D287" s="78" t="s">
        <v>127</v>
      </c>
      <c r="E287" s="13">
        <v>44546</v>
      </c>
      <c r="F287" s="76" t="s">
        <v>128</v>
      </c>
      <c r="G287" s="13">
        <v>44552</v>
      </c>
      <c r="H287" s="77" t="s">
        <v>533</v>
      </c>
      <c r="I287" s="16">
        <v>97</v>
      </c>
      <c r="J287" s="16">
        <v>55</v>
      </c>
      <c r="K287" s="16">
        <v>31</v>
      </c>
      <c r="L287" s="16">
        <v>30</v>
      </c>
      <c r="M287" s="81">
        <v>41.346249999999998</v>
      </c>
      <c r="N287" s="96">
        <v>42</v>
      </c>
      <c r="O287" s="64">
        <v>2530</v>
      </c>
      <c r="P287" s="65">
        <f>Table2245789101123[[#This Row],[PEMBULATAN]]*O287</f>
        <v>106260</v>
      </c>
    </row>
    <row r="288" spans="1:16" ht="21.75" customHeight="1" x14ac:dyDescent="0.2">
      <c r="A288" s="14"/>
      <c r="B288" s="75"/>
      <c r="C288" s="73" t="s">
        <v>418</v>
      </c>
      <c r="D288" s="78" t="s">
        <v>127</v>
      </c>
      <c r="E288" s="13">
        <v>44546</v>
      </c>
      <c r="F288" s="76" t="s">
        <v>128</v>
      </c>
      <c r="G288" s="13">
        <v>44552</v>
      </c>
      <c r="H288" s="77" t="s">
        <v>533</v>
      </c>
      <c r="I288" s="16">
        <v>61</v>
      </c>
      <c r="J288" s="16">
        <v>40</v>
      </c>
      <c r="K288" s="16">
        <v>13</v>
      </c>
      <c r="L288" s="16">
        <v>7</v>
      </c>
      <c r="M288" s="81">
        <v>7.93</v>
      </c>
      <c r="N288" s="96">
        <v>7.93</v>
      </c>
      <c r="O288" s="64">
        <v>2530</v>
      </c>
      <c r="P288" s="65">
        <f>Table2245789101123[[#This Row],[PEMBULATAN]]*O288</f>
        <v>20062.899999999998</v>
      </c>
    </row>
    <row r="289" spans="1:16" ht="21.75" customHeight="1" x14ac:dyDescent="0.2">
      <c r="A289" s="14"/>
      <c r="B289" s="75"/>
      <c r="C289" s="73" t="s">
        <v>419</v>
      </c>
      <c r="D289" s="78" t="s">
        <v>127</v>
      </c>
      <c r="E289" s="13">
        <v>44546</v>
      </c>
      <c r="F289" s="76" t="s">
        <v>128</v>
      </c>
      <c r="G289" s="13">
        <v>44552</v>
      </c>
      <c r="H289" s="77" t="s">
        <v>533</v>
      </c>
      <c r="I289" s="16">
        <v>80</v>
      </c>
      <c r="J289" s="16">
        <v>56</v>
      </c>
      <c r="K289" s="16">
        <v>33</v>
      </c>
      <c r="L289" s="16">
        <v>10</v>
      </c>
      <c r="M289" s="81">
        <v>36.96</v>
      </c>
      <c r="N289" s="96">
        <v>36.96</v>
      </c>
      <c r="O289" s="64">
        <v>2530</v>
      </c>
      <c r="P289" s="65">
        <f>Table2245789101123[[#This Row],[PEMBULATAN]]*O289</f>
        <v>93508.800000000003</v>
      </c>
    </row>
    <row r="290" spans="1:16" ht="21.75" customHeight="1" x14ac:dyDescent="0.2">
      <c r="A290" s="14"/>
      <c r="B290" s="75"/>
      <c r="C290" s="73" t="s">
        <v>420</v>
      </c>
      <c r="D290" s="78" t="s">
        <v>127</v>
      </c>
      <c r="E290" s="13">
        <v>44546</v>
      </c>
      <c r="F290" s="76" t="s">
        <v>128</v>
      </c>
      <c r="G290" s="13">
        <v>44552</v>
      </c>
      <c r="H290" s="77" t="s">
        <v>533</v>
      </c>
      <c r="I290" s="16">
        <v>88</v>
      </c>
      <c r="J290" s="16">
        <v>58</v>
      </c>
      <c r="K290" s="16">
        <v>26</v>
      </c>
      <c r="L290" s="16">
        <v>23</v>
      </c>
      <c r="M290" s="81">
        <v>33.176000000000002</v>
      </c>
      <c r="N290" s="96">
        <v>33.176000000000002</v>
      </c>
      <c r="O290" s="64">
        <v>2530</v>
      </c>
      <c r="P290" s="65">
        <f>Table2245789101123[[#This Row],[PEMBULATAN]]*O290</f>
        <v>83935.28</v>
      </c>
    </row>
    <row r="291" spans="1:16" ht="21.75" customHeight="1" x14ac:dyDescent="0.2">
      <c r="A291" s="14"/>
      <c r="B291" s="75"/>
      <c r="C291" s="73" t="s">
        <v>421</v>
      </c>
      <c r="D291" s="78" t="s">
        <v>127</v>
      </c>
      <c r="E291" s="13">
        <v>44546</v>
      </c>
      <c r="F291" s="76" t="s">
        <v>128</v>
      </c>
      <c r="G291" s="13">
        <v>44552</v>
      </c>
      <c r="H291" s="77" t="s">
        <v>533</v>
      </c>
      <c r="I291" s="16">
        <v>80</v>
      </c>
      <c r="J291" s="16">
        <v>60</v>
      </c>
      <c r="K291" s="16">
        <v>22</v>
      </c>
      <c r="L291" s="16">
        <v>20</v>
      </c>
      <c r="M291" s="81">
        <v>26.4</v>
      </c>
      <c r="N291" s="96">
        <v>27</v>
      </c>
      <c r="O291" s="64">
        <v>2530</v>
      </c>
      <c r="P291" s="65">
        <f>Table2245789101123[[#This Row],[PEMBULATAN]]*O291</f>
        <v>68310</v>
      </c>
    </row>
    <row r="292" spans="1:16" ht="21.75" customHeight="1" x14ac:dyDescent="0.2">
      <c r="A292" s="14"/>
      <c r="B292" s="75"/>
      <c r="C292" s="73" t="s">
        <v>422</v>
      </c>
      <c r="D292" s="78" t="s">
        <v>127</v>
      </c>
      <c r="E292" s="13">
        <v>44546</v>
      </c>
      <c r="F292" s="76" t="s">
        <v>128</v>
      </c>
      <c r="G292" s="13">
        <v>44552</v>
      </c>
      <c r="H292" s="77" t="s">
        <v>533</v>
      </c>
      <c r="I292" s="16">
        <v>91</v>
      </c>
      <c r="J292" s="16">
        <v>50</v>
      </c>
      <c r="K292" s="16">
        <v>10</v>
      </c>
      <c r="L292" s="16">
        <v>1</v>
      </c>
      <c r="M292" s="81">
        <v>11.375</v>
      </c>
      <c r="N292" s="96">
        <v>12</v>
      </c>
      <c r="O292" s="64">
        <v>2530</v>
      </c>
      <c r="P292" s="65">
        <f>Table2245789101123[[#This Row],[PEMBULATAN]]*O292</f>
        <v>30360</v>
      </c>
    </row>
    <row r="293" spans="1:16" ht="21.75" customHeight="1" x14ac:dyDescent="0.2">
      <c r="A293" s="14"/>
      <c r="B293" s="75"/>
      <c r="C293" s="73" t="s">
        <v>423</v>
      </c>
      <c r="D293" s="78" t="s">
        <v>127</v>
      </c>
      <c r="E293" s="13">
        <v>44546</v>
      </c>
      <c r="F293" s="76" t="s">
        <v>128</v>
      </c>
      <c r="G293" s="13">
        <v>44552</v>
      </c>
      <c r="H293" s="77" t="s">
        <v>533</v>
      </c>
      <c r="I293" s="16">
        <v>90</v>
      </c>
      <c r="J293" s="16">
        <v>61</v>
      </c>
      <c r="K293" s="16">
        <v>15</v>
      </c>
      <c r="L293" s="16">
        <v>9</v>
      </c>
      <c r="M293" s="81">
        <v>20.587499999999999</v>
      </c>
      <c r="N293" s="96">
        <v>20.587499999999999</v>
      </c>
      <c r="O293" s="64">
        <v>2530</v>
      </c>
      <c r="P293" s="65">
        <f>Table2245789101123[[#This Row],[PEMBULATAN]]*O293</f>
        <v>52086.375</v>
      </c>
    </row>
    <row r="294" spans="1:16" ht="21.75" customHeight="1" x14ac:dyDescent="0.2">
      <c r="A294" s="14"/>
      <c r="B294" s="75"/>
      <c r="C294" s="73" t="s">
        <v>424</v>
      </c>
      <c r="D294" s="78" t="s">
        <v>127</v>
      </c>
      <c r="E294" s="13">
        <v>44546</v>
      </c>
      <c r="F294" s="76" t="s">
        <v>128</v>
      </c>
      <c r="G294" s="13">
        <v>44552</v>
      </c>
      <c r="H294" s="77" t="s">
        <v>533</v>
      </c>
      <c r="I294" s="16">
        <v>121</v>
      </c>
      <c r="J294" s="16">
        <v>41</v>
      </c>
      <c r="K294" s="16">
        <v>10</v>
      </c>
      <c r="L294" s="16">
        <v>11</v>
      </c>
      <c r="M294" s="81">
        <v>12.4025</v>
      </c>
      <c r="N294" s="96">
        <v>13</v>
      </c>
      <c r="O294" s="64">
        <v>2530</v>
      </c>
      <c r="P294" s="65">
        <f>Table2245789101123[[#This Row],[PEMBULATAN]]*O294</f>
        <v>32890</v>
      </c>
    </row>
    <row r="295" spans="1:16" ht="21.75" customHeight="1" x14ac:dyDescent="0.2">
      <c r="A295" s="14"/>
      <c r="B295" s="75"/>
      <c r="C295" s="73" t="s">
        <v>425</v>
      </c>
      <c r="D295" s="78" t="s">
        <v>127</v>
      </c>
      <c r="E295" s="13">
        <v>44546</v>
      </c>
      <c r="F295" s="76" t="s">
        <v>128</v>
      </c>
      <c r="G295" s="13">
        <v>44552</v>
      </c>
      <c r="H295" s="77" t="s">
        <v>533</v>
      </c>
      <c r="I295" s="16">
        <v>76</v>
      </c>
      <c r="J295" s="16">
        <v>61</v>
      </c>
      <c r="K295" s="16">
        <v>25</v>
      </c>
      <c r="L295" s="16">
        <v>9</v>
      </c>
      <c r="M295" s="81">
        <v>28.975000000000001</v>
      </c>
      <c r="N295" s="96">
        <v>28.975000000000001</v>
      </c>
      <c r="O295" s="64">
        <v>2530</v>
      </c>
      <c r="P295" s="65">
        <f>Table2245789101123[[#This Row],[PEMBULATAN]]*O295</f>
        <v>73306.75</v>
      </c>
    </row>
    <row r="296" spans="1:16" ht="21.75" customHeight="1" x14ac:dyDescent="0.2">
      <c r="A296" s="14"/>
      <c r="B296" s="75"/>
      <c r="C296" s="73" t="s">
        <v>426</v>
      </c>
      <c r="D296" s="78" t="s">
        <v>127</v>
      </c>
      <c r="E296" s="13">
        <v>44546</v>
      </c>
      <c r="F296" s="76" t="s">
        <v>128</v>
      </c>
      <c r="G296" s="13">
        <v>44552</v>
      </c>
      <c r="H296" s="77" t="s">
        <v>533</v>
      </c>
      <c r="I296" s="16">
        <v>75</v>
      </c>
      <c r="J296" s="16">
        <v>31</v>
      </c>
      <c r="K296" s="16">
        <v>11</v>
      </c>
      <c r="L296" s="16">
        <v>9</v>
      </c>
      <c r="M296" s="81">
        <v>6.3937499999999998</v>
      </c>
      <c r="N296" s="96">
        <v>10</v>
      </c>
      <c r="O296" s="64">
        <v>2530</v>
      </c>
      <c r="P296" s="65">
        <f>Table2245789101123[[#This Row],[PEMBULATAN]]*O296</f>
        <v>25300</v>
      </c>
    </row>
    <row r="297" spans="1:16" ht="21.75" customHeight="1" x14ac:dyDescent="0.2">
      <c r="A297" s="14"/>
      <c r="B297" s="75"/>
      <c r="C297" s="73" t="s">
        <v>427</v>
      </c>
      <c r="D297" s="78" t="s">
        <v>127</v>
      </c>
      <c r="E297" s="13">
        <v>44546</v>
      </c>
      <c r="F297" s="76" t="s">
        <v>128</v>
      </c>
      <c r="G297" s="13">
        <v>44552</v>
      </c>
      <c r="H297" s="77" t="s">
        <v>533</v>
      </c>
      <c r="I297" s="16">
        <v>70</v>
      </c>
      <c r="J297" s="16">
        <v>60</v>
      </c>
      <c r="K297" s="16">
        <v>15</v>
      </c>
      <c r="L297" s="16">
        <v>6</v>
      </c>
      <c r="M297" s="81">
        <v>15.75</v>
      </c>
      <c r="N297" s="96">
        <v>15.75</v>
      </c>
      <c r="O297" s="64">
        <v>2530</v>
      </c>
      <c r="P297" s="65">
        <f>Table2245789101123[[#This Row],[PEMBULATAN]]*O297</f>
        <v>39847.5</v>
      </c>
    </row>
    <row r="298" spans="1:16" ht="21.75" customHeight="1" x14ac:dyDescent="0.2">
      <c r="A298" s="14"/>
      <c r="B298" s="75"/>
      <c r="C298" s="73" t="s">
        <v>428</v>
      </c>
      <c r="D298" s="78" t="s">
        <v>127</v>
      </c>
      <c r="E298" s="13">
        <v>44546</v>
      </c>
      <c r="F298" s="76" t="s">
        <v>128</v>
      </c>
      <c r="G298" s="13">
        <v>44552</v>
      </c>
      <c r="H298" s="77" t="s">
        <v>533</v>
      </c>
      <c r="I298" s="16">
        <v>70</v>
      </c>
      <c r="J298" s="16">
        <v>55</v>
      </c>
      <c r="K298" s="16">
        <v>20</v>
      </c>
      <c r="L298" s="16">
        <v>11</v>
      </c>
      <c r="M298" s="81">
        <v>19.25</v>
      </c>
      <c r="N298" s="96">
        <v>19.25</v>
      </c>
      <c r="O298" s="64">
        <v>2530</v>
      </c>
      <c r="P298" s="65">
        <f>Table2245789101123[[#This Row],[PEMBULATAN]]*O298</f>
        <v>48702.5</v>
      </c>
    </row>
    <row r="299" spans="1:16" ht="21.75" customHeight="1" x14ac:dyDescent="0.2">
      <c r="A299" s="14"/>
      <c r="B299" s="75"/>
      <c r="C299" s="73" t="s">
        <v>429</v>
      </c>
      <c r="D299" s="78" t="s">
        <v>127</v>
      </c>
      <c r="E299" s="13">
        <v>44546</v>
      </c>
      <c r="F299" s="76" t="s">
        <v>128</v>
      </c>
      <c r="G299" s="13">
        <v>44552</v>
      </c>
      <c r="H299" s="77" t="s">
        <v>533</v>
      </c>
      <c r="I299" s="16">
        <v>71</v>
      </c>
      <c r="J299" s="16">
        <v>65</v>
      </c>
      <c r="K299" s="16">
        <v>22</v>
      </c>
      <c r="L299" s="16">
        <v>11</v>
      </c>
      <c r="M299" s="81">
        <v>25.3825</v>
      </c>
      <c r="N299" s="96">
        <v>26</v>
      </c>
      <c r="O299" s="64">
        <v>2530</v>
      </c>
      <c r="P299" s="65">
        <f>Table2245789101123[[#This Row],[PEMBULATAN]]*O299</f>
        <v>65780</v>
      </c>
    </row>
    <row r="300" spans="1:16" ht="21.75" customHeight="1" x14ac:dyDescent="0.2">
      <c r="A300" s="14"/>
      <c r="B300" s="75"/>
      <c r="C300" s="73" t="s">
        <v>430</v>
      </c>
      <c r="D300" s="78" t="s">
        <v>127</v>
      </c>
      <c r="E300" s="13">
        <v>44546</v>
      </c>
      <c r="F300" s="76" t="s">
        <v>128</v>
      </c>
      <c r="G300" s="13">
        <v>44552</v>
      </c>
      <c r="H300" s="77" t="s">
        <v>533</v>
      </c>
      <c r="I300" s="16">
        <v>57</v>
      </c>
      <c r="J300" s="16">
        <v>57</v>
      </c>
      <c r="K300" s="16">
        <v>21</v>
      </c>
      <c r="L300" s="16">
        <v>11</v>
      </c>
      <c r="M300" s="81">
        <v>17.05725</v>
      </c>
      <c r="N300" s="96">
        <v>17.05725</v>
      </c>
      <c r="O300" s="64">
        <v>2530</v>
      </c>
      <c r="P300" s="65">
        <f>Table2245789101123[[#This Row],[PEMBULATAN]]*O300</f>
        <v>43154.842499999999</v>
      </c>
    </row>
    <row r="301" spans="1:16" ht="21.75" customHeight="1" x14ac:dyDescent="0.2">
      <c r="A301" s="14"/>
      <c r="B301" s="75"/>
      <c r="C301" s="73" t="s">
        <v>431</v>
      </c>
      <c r="D301" s="78" t="s">
        <v>127</v>
      </c>
      <c r="E301" s="13">
        <v>44546</v>
      </c>
      <c r="F301" s="76" t="s">
        <v>128</v>
      </c>
      <c r="G301" s="13">
        <v>44552</v>
      </c>
      <c r="H301" s="77" t="s">
        <v>533</v>
      </c>
      <c r="I301" s="16">
        <v>69</v>
      </c>
      <c r="J301" s="16">
        <v>50</v>
      </c>
      <c r="K301" s="16">
        <v>20</v>
      </c>
      <c r="L301" s="16">
        <v>6</v>
      </c>
      <c r="M301" s="81">
        <v>17.25</v>
      </c>
      <c r="N301" s="96">
        <v>17.25</v>
      </c>
      <c r="O301" s="64">
        <v>2530</v>
      </c>
      <c r="P301" s="65">
        <f>Table2245789101123[[#This Row],[PEMBULATAN]]*O301</f>
        <v>43642.5</v>
      </c>
    </row>
    <row r="302" spans="1:16" ht="21.75" customHeight="1" x14ac:dyDescent="0.2">
      <c r="A302" s="14"/>
      <c r="B302" s="75"/>
      <c r="C302" s="73" t="s">
        <v>432</v>
      </c>
      <c r="D302" s="78" t="s">
        <v>127</v>
      </c>
      <c r="E302" s="13">
        <v>44546</v>
      </c>
      <c r="F302" s="76" t="s">
        <v>128</v>
      </c>
      <c r="G302" s="13">
        <v>44552</v>
      </c>
      <c r="H302" s="77" t="s">
        <v>533</v>
      </c>
      <c r="I302" s="16">
        <v>57</v>
      </c>
      <c r="J302" s="16">
        <v>40</v>
      </c>
      <c r="K302" s="16">
        <v>36</v>
      </c>
      <c r="L302" s="16">
        <v>6</v>
      </c>
      <c r="M302" s="81">
        <v>20.52</v>
      </c>
      <c r="N302" s="96">
        <v>20.52</v>
      </c>
      <c r="O302" s="64">
        <v>2530</v>
      </c>
      <c r="P302" s="65">
        <f>Table2245789101123[[#This Row],[PEMBULATAN]]*O302</f>
        <v>51915.6</v>
      </c>
    </row>
    <row r="303" spans="1:16" ht="21.75" customHeight="1" x14ac:dyDescent="0.2">
      <c r="A303" s="14"/>
      <c r="B303" s="75"/>
      <c r="C303" s="73" t="s">
        <v>433</v>
      </c>
      <c r="D303" s="78" t="s">
        <v>127</v>
      </c>
      <c r="E303" s="13">
        <v>44546</v>
      </c>
      <c r="F303" s="76" t="s">
        <v>128</v>
      </c>
      <c r="G303" s="13">
        <v>44552</v>
      </c>
      <c r="H303" s="77" t="s">
        <v>533</v>
      </c>
      <c r="I303" s="16">
        <v>100</v>
      </c>
      <c r="J303" s="16">
        <v>55</v>
      </c>
      <c r="K303" s="16">
        <v>32</v>
      </c>
      <c r="L303" s="16">
        <v>19</v>
      </c>
      <c r="M303" s="81">
        <v>44</v>
      </c>
      <c r="N303" s="96">
        <v>44</v>
      </c>
      <c r="O303" s="64">
        <v>2530</v>
      </c>
      <c r="P303" s="65">
        <f>Table2245789101123[[#This Row],[PEMBULATAN]]*O303</f>
        <v>111320</v>
      </c>
    </row>
    <row r="304" spans="1:16" ht="21.75" customHeight="1" x14ac:dyDescent="0.2">
      <c r="A304" s="14"/>
      <c r="B304" s="75"/>
      <c r="C304" s="73" t="s">
        <v>434</v>
      </c>
      <c r="D304" s="78" t="s">
        <v>127</v>
      </c>
      <c r="E304" s="13">
        <v>44546</v>
      </c>
      <c r="F304" s="76" t="s">
        <v>128</v>
      </c>
      <c r="G304" s="13">
        <v>44552</v>
      </c>
      <c r="H304" s="77" t="s">
        <v>533</v>
      </c>
      <c r="I304" s="16">
        <v>50</v>
      </c>
      <c r="J304" s="16">
        <v>40</v>
      </c>
      <c r="K304" s="16">
        <v>10</v>
      </c>
      <c r="L304" s="16">
        <v>2</v>
      </c>
      <c r="M304" s="81">
        <v>5</v>
      </c>
      <c r="N304" s="96">
        <v>5</v>
      </c>
      <c r="O304" s="64">
        <v>2530</v>
      </c>
      <c r="P304" s="65">
        <f>Table2245789101123[[#This Row],[PEMBULATAN]]*O304</f>
        <v>12650</v>
      </c>
    </row>
    <row r="305" spans="1:16" ht="21.75" customHeight="1" x14ac:dyDescent="0.2">
      <c r="A305" s="14"/>
      <c r="B305" s="75"/>
      <c r="C305" s="73" t="s">
        <v>435</v>
      </c>
      <c r="D305" s="78" t="s">
        <v>127</v>
      </c>
      <c r="E305" s="13">
        <v>44546</v>
      </c>
      <c r="F305" s="76" t="s">
        <v>128</v>
      </c>
      <c r="G305" s="13">
        <v>44552</v>
      </c>
      <c r="H305" s="77" t="s">
        <v>533</v>
      </c>
      <c r="I305" s="16">
        <v>60</v>
      </c>
      <c r="J305" s="16">
        <v>15</v>
      </c>
      <c r="K305" s="16">
        <v>15</v>
      </c>
      <c r="L305" s="16">
        <v>1</v>
      </c>
      <c r="M305" s="81">
        <v>3.375</v>
      </c>
      <c r="N305" s="96">
        <v>4</v>
      </c>
      <c r="O305" s="64">
        <v>2530</v>
      </c>
      <c r="P305" s="65">
        <f>Table2245789101123[[#This Row],[PEMBULATAN]]*O305</f>
        <v>10120</v>
      </c>
    </row>
    <row r="306" spans="1:16" ht="21.75" customHeight="1" x14ac:dyDescent="0.2">
      <c r="A306" s="14"/>
      <c r="B306" s="75"/>
      <c r="C306" s="73" t="s">
        <v>436</v>
      </c>
      <c r="D306" s="78" t="s">
        <v>127</v>
      </c>
      <c r="E306" s="13">
        <v>44546</v>
      </c>
      <c r="F306" s="76" t="s">
        <v>128</v>
      </c>
      <c r="G306" s="13">
        <v>44552</v>
      </c>
      <c r="H306" s="77" t="s">
        <v>533</v>
      </c>
      <c r="I306" s="16">
        <v>61</v>
      </c>
      <c r="J306" s="16">
        <v>35</v>
      </c>
      <c r="K306" s="16">
        <v>25</v>
      </c>
      <c r="L306" s="16">
        <v>10</v>
      </c>
      <c r="M306" s="81">
        <v>13.34375</v>
      </c>
      <c r="N306" s="96">
        <v>14</v>
      </c>
      <c r="O306" s="64">
        <v>2530</v>
      </c>
      <c r="P306" s="65">
        <f>Table2245789101123[[#This Row],[PEMBULATAN]]*O306</f>
        <v>35420</v>
      </c>
    </row>
    <row r="307" spans="1:16" ht="21.75" customHeight="1" x14ac:dyDescent="0.2">
      <c r="A307" s="14"/>
      <c r="B307" s="75"/>
      <c r="C307" s="73" t="s">
        <v>437</v>
      </c>
      <c r="D307" s="78" t="s">
        <v>127</v>
      </c>
      <c r="E307" s="13">
        <v>44546</v>
      </c>
      <c r="F307" s="76" t="s">
        <v>128</v>
      </c>
      <c r="G307" s="13">
        <v>44552</v>
      </c>
      <c r="H307" s="77" t="s">
        <v>533</v>
      </c>
      <c r="I307" s="16">
        <v>40</v>
      </c>
      <c r="J307" s="16">
        <v>30</v>
      </c>
      <c r="K307" s="16">
        <v>20</v>
      </c>
      <c r="L307" s="16">
        <v>1</v>
      </c>
      <c r="M307" s="81">
        <v>6</v>
      </c>
      <c r="N307" s="96">
        <v>6</v>
      </c>
      <c r="O307" s="64">
        <v>2530</v>
      </c>
      <c r="P307" s="65">
        <f>Table2245789101123[[#This Row],[PEMBULATAN]]*O307</f>
        <v>15180</v>
      </c>
    </row>
    <row r="308" spans="1:16" ht="21.75" customHeight="1" x14ac:dyDescent="0.2">
      <c r="A308" s="14"/>
      <c r="B308" s="75"/>
      <c r="C308" s="73" t="s">
        <v>438</v>
      </c>
      <c r="D308" s="78" t="s">
        <v>127</v>
      </c>
      <c r="E308" s="13">
        <v>44546</v>
      </c>
      <c r="F308" s="76" t="s">
        <v>128</v>
      </c>
      <c r="G308" s="13">
        <v>44552</v>
      </c>
      <c r="H308" s="77" t="s">
        <v>533</v>
      </c>
      <c r="I308" s="16">
        <v>78</v>
      </c>
      <c r="J308" s="16">
        <v>54</v>
      </c>
      <c r="K308" s="16">
        <v>22</v>
      </c>
      <c r="L308" s="16">
        <v>4</v>
      </c>
      <c r="M308" s="81">
        <v>23.166</v>
      </c>
      <c r="N308" s="96">
        <v>23.166</v>
      </c>
      <c r="O308" s="64">
        <v>2530</v>
      </c>
      <c r="P308" s="65">
        <f>Table2245789101123[[#This Row],[PEMBULATAN]]*O308</f>
        <v>58609.98</v>
      </c>
    </row>
    <row r="309" spans="1:16" ht="21.75" customHeight="1" x14ac:dyDescent="0.2">
      <c r="A309" s="14"/>
      <c r="B309" s="75"/>
      <c r="C309" s="73" t="s">
        <v>439</v>
      </c>
      <c r="D309" s="78" t="s">
        <v>127</v>
      </c>
      <c r="E309" s="13">
        <v>44546</v>
      </c>
      <c r="F309" s="76" t="s">
        <v>128</v>
      </c>
      <c r="G309" s="13">
        <v>44552</v>
      </c>
      <c r="H309" s="77" t="s">
        <v>533</v>
      </c>
      <c r="I309" s="16">
        <v>82</v>
      </c>
      <c r="J309" s="16">
        <v>25</v>
      </c>
      <c r="K309" s="16">
        <v>15</v>
      </c>
      <c r="L309" s="16">
        <v>1</v>
      </c>
      <c r="M309" s="81">
        <v>7.6875</v>
      </c>
      <c r="N309" s="96">
        <v>7.6875</v>
      </c>
      <c r="O309" s="64">
        <v>2530</v>
      </c>
      <c r="P309" s="65">
        <f>Table2245789101123[[#This Row],[PEMBULATAN]]*O309</f>
        <v>19449.375</v>
      </c>
    </row>
    <row r="310" spans="1:16" ht="21.75" customHeight="1" x14ac:dyDescent="0.2">
      <c r="A310" s="14"/>
      <c r="B310" s="75"/>
      <c r="C310" s="73" t="s">
        <v>440</v>
      </c>
      <c r="D310" s="78" t="s">
        <v>127</v>
      </c>
      <c r="E310" s="13">
        <v>44546</v>
      </c>
      <c r="F310" s="76" t="s">
        <v>128</v>
      </c>
      <c r="G310" s="13">
        <v>44552</v>
      </c>
      <c r="H310" s="77" t="s">
        <v>533</v>
      </c>
      <c r="I310" s="16">
        <v>82</v>
      </c>
      <c r="J310" s="16">
        <v>31</v>
      </c>
      <c r="K310" s="16">
        <v>20</v>
      </c>
      <c r="L310" s="16">
        <v>10</v>
      </c>
      <c r="M310" s="81">
        <v>12.71</v>
      </c>
      <c r="N310" s="96">
        <v>12.71</v>
      </c>
      <c r="O310" s="64">
        <v>2530</v>
      </c>
      <c r="P310" s="65">
        <f>Table2245789101123[[#This Row],[PEMBULATAN]]*O310</f>
        <v>32156.300000000003</v>
      </c>
    </row>
    <row r="311" spans="1:16" ht="21.75" customHeight="1" x14ac:dyDescent="0.2">
      <c r="A311" s="14"/>
      <c r="B311" s="75"/>
      <c r="C311" s="73" t="s">
        <v>441</v>
      </c>
      <c r="D311" s="78" t="s">
        <v>127</v>
      </c>
      <c r="E311" s="13">
        <v>44546</v>
      </c>
      <c r="F311" s="76" t="s">
        <v>128</v>
      </c>
      <c r="G311" s="13">
        <v>44552</v>
      </c>
      <c r="H311" s="77" t="s">
        <v>533</v>
      </c>
      <c r="I311" s="16">
        <v>120</v>
      </c>
      <c r="J311" s="16">
        <v>11</v>
      </c>
      <c r="K311" s="16">
        <v>11</v>
      </c>
      <c r="L311" s="16">
        <v>3</v>
      </c>
      <c r="M311" s="81">
        <v>3.63</v>
      </c>
      <c r="N311" s="96">
        <v>3.63</v>
      </c>
      <c r="O311" s="64">
        <v>2530</v>
      </c>
      <c r="P311" s="65">
        <f>Table2245789101123[[#This Row],[PEMBULATAN]]*O311</f>
        <v>9183.9</v>
      </c>
    </row>
    <row r="312" spans="1:16" ht="21.75" customHeight="1" x14ac:dyDescent="0.2">
      <c r="A312" s="14"/>
      <c r="B312" s="75"/>
      <c r="C312" s="73" t="s">
        <v>442</v>
      </c>
      <c r="D312" s="78" t="s">
        <v>127</v>
      </c>
      <c r="E312" s="13">
        <v>44546</v>
      </c>
      <c r="F312" s="76" t="s">
        <v>128</v>
      </c>
      <c r="G312" s="13">
        <v>44552</v>
      </c>
      <c r="H312" s="77" t="s">
        <v>533</v>
      </c>
      <c r="I312" s="16">
        <v>30</v>
      </c>
      <c r="J312" s="16">
        <v>30</v>
      </c>
      <c r="K312" s="16">
        <v>7</v>
      </c>
      <c r="L312" s="16">
        <v>3</v>
      </c>
      <c r="M312" s="81">
        <v>1.575</v>
      </c>
      <c r="N312" s="96">
        <v>3</v>
      </c>
      <c r="O312" s="64">
        <v>2530</v>
      </c>
      <c r="P312" s="65">
        <f>Table2245789101123[[#This Row],[PEMBULATAN]]*O312</f>
        <v>7590</v>
      </c>
    </row>
    <row r="313" spans="1:16" ht="21.75" customHeight="1" x14ac:dyDescent="0.2">
      <c r="A313" s="14"/>
      <c r="B313" s="75"/>
      <c r="C313" s="73" t="s">
        <v>443</v>
      </c>
      <c r="D313" s="78" t="s">
        <v>127</v>
      </c>
      <c r="E313" s="13">
        <v>44546</v>
      </c>
      <c r="F313" s="76" t="s">
        <v>128</v>
      </c>
      <c r="G313" s="13">
        <v>44552</v>
      </c>
      <c r="H313" s="77" t="s">
        <v>533</v>
      </c>
      <c r="I313" s="16">
        <v>110</v>
      </c>
      <c r="J313" s="16">
        <v>90</v>
      </c>
      <c r="K313" s="16">
        <v>6</v>
      </c>
      <c r="L313" s="16">
        <v>8</v>
      </c>
      <c r="M313" s="81">
        <v>14.85</v>
      </c>
      <c r="N313" s="96">
        <v>14.85</v>
      </c>
      <c r="O313" s="64">
        <v>2530</v>
      </c>
      <c r="P313" s="65">
        <f>Table2245789101123[[#This Row],[PEMBULATAN]]*O313</f>
        <v>37570.5</v>
      </c>
    </row>
    <row r="314" spans="1:16" ht="21.75" customHeight="1" x14ac:dyDescent="0.2">
      <c r="A314" s="14"/>
      <c r="B314" s="75"/>
      <c r="C314" s="73" t="s">
        <v>444</v>
      </c>
      <c r="D314" s="78" t="s">
        <v>127</v>
      </c>
      <c r="E314" s="13">
        <v>44546</v>
      </c>
      <c r="F314" s="76" t="s">
        <v>128</v>
      </c>
      <c r="G314" s="13">
        <v>44552</v>
      </c>
      <c r="H314" s="77" t="s">
        <v>533</v>
      </c>
      <c r="I314" s="16">
        <v>102</v>
      </c>
      <c r="J314" s="16">
        <v>60</v>
      </c>
      <c r="K314" s="16">
        <v>35</v>
      </c>
      <c r="L314" s="16">
        <v>28</v>
      </c>
      <c r="M314" s="81">
        <v>53.55</v>
      </c>
      <c r="N314" s="96">
        <v>53.55</v>
      </c>
      <c r="O314" s="64">
        <v>2530</v>
      </c>
      <c r="P314" s="65">
        <f>Table2245789101123[[#This Row],[PEMBULATAN]]*O314</f>
        <v>135481.5</v>
      </c>
    </row>
    <row r="315" spans="1:16" ht="21.75" customHeight="1" x14ac:dyDescent="0.2">
      <c r="A315" s="14"/>
      <c r="B315" s="75"/>
      <c r="C315" s="73" t="s">
        <v>445</v>
      </c>
      <c r="D315" s="78" t="s">
        <v>127</v>
      </c>
      <c r="E315" s="13">
        <v>44546</v>
      </c>
      <c r="F315" s="76" t="s">
        <v>128</v>
      </c>
      <c r="G315" s="13">
        <v>44552</v>
      </c>
      <c r="H315" s="77" t="s">
        <v>533</v>
      </c>
      <c r="I315" s="16">
        <v>97</v>
      </c>
      <c r="J315" s="16">
        <v>57</v>
      </c>
      <c r="K315" s="16">
        <v>28</v>
      </c>
      <c r="L315" s="16">
        <v>24</v>
      </c>
      <c r="M315" s="81">
        <v>38.703000000000003</v>
      </c>
      <c r="N315" s="96">
        <v>38.703000000000003</v>
      </c>
      <c r="O315" s="64">
        <v>2530</v>
      </c>
      <c r="P315" s="65">
        <f>Table2245789101123[[#This Row],[PEMBULATAN]]*O315</f>
        <v>97918.590000000011</v>
      </c>
    </row>
    <row r="316" spans="1:16" ht="21.75" customHeight="1" x14ac:dyDescent="0.2">
      <c r="A316" s="14"/>
      <c r="B316" s="75"/>
      <c r="C316" s="73" t="s">
        <v>446</v>
      </c>
      <c r="D316" s="78" t="s">
        <v>127</v>
      </c>
      <c r="E316" s="13">
        <v>44546</v>
      </c>
      <c r="F316" s="76" t="s">
        <v>128</v>
      </c>
      <c r="G316" s="13">
        <v>44552</v>
      </c>
      <c r="H316" s="77" t="s">
        <v>533</v>
      </c>
      <c r="I316" s="16">
        <v>77</v>
      </c>
      <c r="J316" s="16">
        <v>40</v>
      </c>
      <c r="K316" s="16">
        <v>5</v>
      </c>
      <c r="L316" s="16">
        <v>1</v>
      </c>
      <c r="M316" s="81">
        <v>3.85</v>
      </c>
      <c r="N316" s="96">
        <v>3.85</v>
      </c>
      <c r="O316" s="64">
        <v>2530</v>
      </c>
      <c r="P316" s="65">
        <f>Table2245789101123[[#This Row],[PEMBULATAN]]*O316</f>
        <v>9740.5</v>
      </c>
    </row>
    <row r="317" spans="1:16" ht="21.75" customHeight="1" x14ac:dyDescent="0.2">
      <c r="A317" s="14"/>
      <c r="B317" s="75"/>
      <c r="C317" s="73" t="s">
        <v>447</v>
      </c>
      <c r="D317" s="78" t="s">
        <v>127</v>
      </c>
      <c r="E317" s="13">
        <v>44546</v>
      </c>
      <c r="F317" s="76" t="s">
        <v>128</v>
      </c>
      <c r="G317" s="13">
        <v>44552</v>
      </c>
      <c r="H317" s="77" t="s">
        <v>533</v>
      </c>
      <c r="I317" s="16">
        <v>100</v>
      </c>
      <c r="J317" s="16">
        <v>60</v>
      </c>
      <c r="K317" s="16">
        <v>26</v>
      </c>
      <c r="L317" s="16">
        <v>22</v>
      </c>
      <c r="M317" s="81">
        <v>39</v>
      </c>
      <c r="N317" s="96">
        <v>39</v>
      </c>
      <c r="O317" s="64">
        <v>2530</v>
      </c>
      <c r="P317" s="65">
        <f>Table2245789101123[[#This Row],[PEMBULATAN]]*O317</f>
        <v>98670</v>
      </c>
    </row>
    <row r="318" spans="1:16" ht="21.75" customHeight="1" x14ac:dyDescent="0.2">
      <c r="A318" s="14"/>
      <c r="B318" s="75"/>
      <c r="C318" s="73" t="s">
        <v>448</v>
      </c>
      <c r="D318" s="78" t="s">
        <v>127</v>
      </c>
      <c r="E318" s="13">
        <v>44546</v>
      </c>
      <c r="F318" s="76" t="s">
        <v>128</v>
      </c>
      <c r="G318" s="13">
        <v>44552</v>
      </c>
      <c r="H318" s="77" t="s">
        <v>533</v>
      </c>
      <c r="I318" s="16">
        <v>60</v>
      </c>
      <c r="J318" s="16">
        <v>55</v>
      </c>
      <c r="K318" s="16">
        <v>15</v>
      </c>
      <c r="L318" s="16">
        <v>11</v>
      </c>
      <c r="M318" s="81">
        <v>12.375</v>
      </c>
      <c r="N318" s="96">
        <v>13</v>
      </c>
      <c r="O318" s="64">
        <v>2530</v>
      </c>
      <c r="P318" s="65">
        <f>Table2245789101123[[#This Row],[PEMBULATAN]]*O318</f>
        <v>32890</v>
      </c>
    </row>
    <row r="319" spans="1:16" ht="21.75" customHeight="1" x14ac:dyDescent="0.2">
      <c r="A319" s="14"/>
      <c r="B319" s="75"/>
      <c r="C319" s="73" t="s">
        <v>449</v>
      </c>
      <c r="D319" s="78" t="s">
        <v>127</v>
      </c>
      <c r="E319" s="13">
        <v>44546</v>
      </c>
      <c r="F319" s="76" t="s">
        <v>128</v>
      </c>
      <c r="G319" s="13">
        <v>44552</v>
      </c>
      <c r="H319" s="77" t="s">
        <v>533</v>
      </c>
      <c r="I319" s="16">
        <v>70</v>
      </c>
      <c r="J319" s="16">
        <v>56</v>
      </c>
      <c r="K319" s="16">
        <v>20</v>
      </c>
      <c r="L319" s="16">
        <v>9</v>
      </c>
      <c r="M319" s="81">
        <v>19.600000000000001</v>
      </c>
      <c r="N319" s="96">
        <v>19.600000000000001</v>
      </c>
      <c r="O319" s="64">
        <v>2530</v>
      </c>
      <c r="P319" s="65">
        <f>Table2245789101123[[#This Row],[PEMBULATAN]]*O319</f>
        <v>49588</v>
      </c>
    </row>
    <row r="320" spans="1:16" ht="21.75" customHeight="1" x14ac:dyDescent="0.2">
      <c r="A320" s="14"/>
      <c r="B320" s="75"/>
      <c r="C320" s="73" t="s">
        <v>450</v>
      </c>
      <c r="D320" s="78" t="s">
        <v>127</v>
      </c>
      <c r="E320" s="13">
        <v>44546</v>
      </c>
      <c r="F320" s="76" t="s">
        <v>128</v>
      </c>
      <c r="G320" s="13">
        <v>44552</v>
      </c>
      <c r="H320" s="77" t="s">
        <v>533</v>
      </c>
      <c r="I320" s="16">
        <v>77</v>
      </c>
      <c r="J320" s="16">
        <v>60</v>
      </c>
      <c r="K320" s="16">
        <v>15</v>
      </c>
      <c r="L320" s="16">
        <v>10</v>
      </c>
      <c r="M320" s="81">
        <v>17.324999999999999</v>
      </c>
      <c r="N320" s="96">
        <v>18</v>
      </c>
      <c r="O320" s="64">
        <v>2530</v>
      </c>
      <c r="P320" s="65">
        <f>Table2245789101123[[#This Row],[PEMBULATAN]]*O320</f>
        <v>45540</v>
      </c>
    </row>
    <row r="321" spans="1:16" ht="21.75" customHeight="1" x14ac:dyDescent="0.2">
      <c r="A321" s="14"/>
      <c r="B321" s="75"/>
      <c r="C321" s="73" t="s">
        <v>451</v>
      </c>
      <c r="D321" s="78" t="s">
        <v>127</v>
      </c>
      <c r="E321" s="13">
        <v>44546</v>
      </c>
      <c r="F321" s="76" t="s">
        <v>128</v>
      </c>
      <c r="G321" s="13">
        <v>44552</v>
      </c>
      <c r="H321" s="77" t="s">
        <v>533</v>
      </c>
      <c r="I321" s="16">
        <v>100</v>
      </c>
      <c r="J321" s="16">
        <v>60</v>
      </c>
      <c r="K321" s="16">
        <v>15</v>
      </c>
      <c r="L321" s="16">
        <v>24</v>
      </c>
      <c r="M321" s="81">
        <v>22.5</v>
      </c>
      <c r="N321" s="96">
        <v>25</v>
      </c>
      <c r="O321" s="64">
        <v>2530</v>
      </c>
      <c r="P321" s="65">
        <f>Table2245789101123[[#This Row],[PEMBULATAN]]*O321</f>
        <v>63250</v>
      </c>
    </row>
    <row r="322" spans="1:16" ht="21.75" customHeight="1" x14ac:dyDescent="0.2">
      <c r="A322" s="14"/>
      <c r="B322" s="75"/>
      <c r="C322" s="73" t="s">
        <v>452</v>
      </c>
      <c r="D322" s="78" t="s">
        <v>127</v>
      </c>
      <c r="E322" s="13">
        <v>44546</v>
      </c>
      <c r="F322" s="76" t="s">
        <v>128</v>
      </c>
      <c r="G322" s="13">
        <v>44552</v>
      </c>
      <c r="H322" s="77" t="s">
        <v>533</v>
      </c>
      <c r="I322" s="16">
        <v>30</v>
      </c>
      <c r="J322" s="16">
        <v>28</v>
      </c>
      <c r="K322" s="16">
        <v>17</v>
      </c>
      <c r="L322" s="16">
        <v>6</v>
      </c>
      <c r="M322" s="81">
        <v>3.57</v>
      </c>
      <c r="N322" s="96">
        <v>6</v>
      </c>
      <c r="O322" s="64">
        <v>2530</v>
      </c>
      <c r="P322" s="65">
        <f>Table2245789101123[[#This Row],[PEMBULATAN]]*O322</f>
        <v>15180</v>
      </c>
    </row>
    <row r="323" spans="1:16" ht="21.75" customHeight="1" x14ac:dyDescent="0.2">
      <c r="A323" s="14"/>
      <c r="B323" s="75"/>
      <c r="C323" s="73" t="s">
        <v>453</v>
      </c>
      <c r="D323" s="78" t="s">
        <v>127</v>
      </c>
      <c r="E323" s="13">
        <v>44546</v>
      </c>
      <c r="F323" s="76" t="s">
        <v>128</v>
      </c>
      <c r="G323" s="13">
        <v>44552</v>
      </c>
      <c r="H323" s="77" t="s">
        <v>533</v>
      </c>
      <c r="I323" s="16">
        <v>41</v>
      </c>
      <c r="J323" s="16">
        <v>34</v>
      </c>
      <c r="K323" s="16">
        <v>12</v>
      </c>
      <c r="L323" s="16">
        <v>2</v>
      </c>
      <c r="M323" s="81">
        <v>4.1820000000000004</v>
      </c>
      <c r="N323" s="96">
        <v>4.1820000000000004</v>
      </c>
      <c r="O323" s="64">
        <v>2530</v>
      </c>
      <c r="P323" s="65">
        <f>Table2245789101123[[#This Row],[PEMBULATAN]]*O323</f>
        <v>10580.460000000001</v>
      </c>
    </row>
    <row r="324" spans="1:16" ht="21.75" customHeight="1" x14ac:dyDescent="0.2">
      <c r="A324" s="14"/>
      <c r="B324" s="75"/>
      <c r="C324" s="73" t="s">
        <v>454</v>
      </c>
      <c r="D324" s="78" t="s">
        <v>127</v>
      </c>
      <c r="E324" s="13">
        <v>44546</v>
      </c>
      <c r="F324" s="76" t="s">
        <v>128</v>
      </c>
      <c r="G324" s="13">
        <v>44552</v>
      </c>
      <c r="H324" s="77" t="s">
        <v>533</v>
      </c>
      <c r="I324" s="16">
        <v>50</v>
      </c>
      <c r="J324" s="16">
        <v>38</v>
      </c>
      <c r="K324" s="16">
        <v>35</v>
      </c>
      <c r="L324" s="16">
        <v>14</v>
      </c>
      <c r="M324" s="81">
        <v>16.625</v>
      </c>
      <c r="N324" s="96">
        <v>16.625</v>
      </c>
      <c r="O324" s="64">
        <v>2530</v>
      </c>
      <c r="P324" s="65">
        <f>Table2245789101123[[#This Row],[PEMBULATAN]]*O324</f>
        <v>42061.25</v>
      </c>
    </row>
    <row r="325" spans="1:16" ht="21.75" customHeight="1" x14ac:dyDescent="0.2">
      <c r="A325" s="14"/>
      <c r="B325" s="75"/>
      <c r="C325" s="73" t="s">
        <v>455</v>
      </c>
      <c r="D325" s="78" t="s">
        <v>127</v>
      </c>
      <c r="E325" s="13">
        <v>44546</v>
      </c>
      <c r="F325" s="76" t="s">
        <v>128</v>
      </c>
      <c r="G325" s="13">
        <v>44552</v>
      </c>
      <c r="H325" s="77" t="s">
        <v>533</v>
      </c>
      <c r="I325" s="16">
        <v>61</v>
      </c>
      <c r="J325" s="16">
        <v>30</v>
      </c>
      <c r="K325" s="16">
        <v>30</v>
      </c>
      <c r="L325" s="16">
        <v>9</v>
      </c>
      <c r="M325" s="81">
        <v>13.725</v>
      </c>
      <c r="N325" s="96">
        <v>13.725</v>
      </c>
      <c r="O325" s="64">
        <v>2530</v>
      </c>
      <c r="P325" s="65">
        <f>Table2245789101123[[#This Row],[PEMBULATAN]]*O325</f>
        <v>34724.25</v>
      </c>
    </row>
    <row r="326" spans="1:16" ht="21.75" customHeight="1" x14ac:dyDescent="0.2">
      <c r="A326" s="14"/>
      <c r="B326" s="75"/>
      <c r="C326" s="73" t="s">
        <v>456</v>
      </c>
      <c r="D326" s="78" t="s">
        <v>127</v>
      </c>
      <c r="E326" s="13">
        <v>44546</v>
      </c>
      <c r="F326" s="76" t="s">
        <v>128</v>
      </c>
      <c r="G326" s="13">
        <v>44552</v>
      </c>
      <c r="H326" s="77" t="s">
        <v>533</v>
      </c>
      <c r="I326" s="16">
        <v>40</v>
      </c>
      <c r="J326" s="16">
        <v>25</v>
      </c>
      <c r="K326" s="16">
        <v>21</v>
      </c>
      <c r="L326" s="16">
        <v>2</v>
      </c>
      <c r="M326" s="81">
        <v>5.25</v>
      </c>
      <c r="N326" s="96">
        <v>5.25</v>
      </c>
      <c r="O326" s="64">
        <v>2530</v>
      </c>
      <c r="P326" s="65">
        <f>Table2245789101123[[#This Row],[PEMBULATAN]]*O326</f>
        <v>13282.5</v>
      </c>
    </row>
    <row r="327" spans="1:16" ht="21.75" customHeight="1" x14ac:dyDescent="0.2">
      <c r="A327" s="14"/>
      <c r="B327" s="75"/>
      <c r="C327" s="73" t="s">
        <v>457</v>
      </c>
      <c r="D327" s="78" t="s">
        <v>127</v>
      </c>
      <c r="E327" s="13">
        <v>44546</v>
      </c>
      <c r="F327" s="76" t="s">
        <v>128</v>
      </c>
      <c r="G327" s="13">
        <v>44552</v>
      </c>
      <c r="H327" s="77" t="s">
        <v>533</v>
      </c>
      <c r="I327" s="16">
        <v>117</v>
      </c>
      <c r="J327" s="16">
        <v>57</v>
      </c>
      <c r="K327" s="16">
        <v>39</v>
      </c>
      <c r="L327" s="16">
        <v>30</v>
      </c>
      <c r="M327" s="81">
        <v>65.022750000000002</v>
      </c>
      <c r="N327" s="96">
        <v>65.022750000000002</v>
      </c>
      <c r="O327" s="64">
        <v>2530</v>
      </c>
      <c r="P327" s="65">
        <f>Table2245789101123[[#This Row],[PEMBULATAN]]*O327</f>
        <v>164507.5575</v>
      </c>
    </row>
    <row r="328" spans="1:16" ht="21.75" customHeight="1" x14ac:dyDescent="0.2">
      <c r="A328" s="14"/>
      <c r="B328" s="75"/>
      <c r="C328" s="73" t="s">
        <v>458</v>
      </c>
      <c r="D328" s="78" t="s">
        <v>127</v>
      </c>
      <c r="E328" s="13">
        <v>44546</v>
      </c>
      <c r="F328" s="76" t="s">
        <v>128</v>
      </c>
      <c r="G328" s="13">
        <v>44552</v>
      </c>
      <c r="H328" s="77" t="s">
        <v>533</v>
      </c>
      <c r="I328" s="16">
        <v>53</v>
      </c>
      <c r="J328" s="16">
        <v>41</v>
      </c>
      <c r="K328" s="16">
        <v>22</v>
      </c>
      <c r="L328" s="16">
        <v>8</v>
      </c>
      <c r="M328" s="81">
        <v>11.951499999999999</v>
      </c>
      <c r="N328" s="96">
        <v>11.951499999999999</v>
      </c>
      <c r="O328" s="64">
        <v>2530</v>
      </c>
      <c r="P328" s="65">
        <f>Table2245789101123[[#This Row],[PEMBULATAN]]*O328</f>
        <v>30237.294999999998</v>
      </c>
    </row>
    <row r="329" spans="1:16" ht="21.75" customHeight="1" x14ac:dyDescent="0.2">
      <c r="A329" s="14"/>
      <c r="B329" s="75"/>
      <c r="C329" s="73" t="s">
        <v>459</v>
      </c>
      <c r="D329" s="78" t="s">
        <v>127</v>
      </c>
      <c r="E329" s="13">
        <v>44546</v>
      </c>
      <c r="F329" s="76" t="s">
        <v>128</v>
      </c>
      <c r="G329" s="13">
        <v>44552</v>
      </c>
      <c r="H329" s="77" t="s">
        <v>533</v>
      </c>
      <c r="I329" s="16">
        <v>91</v>
      </c>
      <c r="J329" s="16">
        <v>60</v>
      </c>
      <c r="K329" s="16">
        <v>26</v>
      </c>
      <c r="L329" s="16">
        <v>17</v>
      </c>
      <c r="M329" s="81">
        <v>35.49</v>
      </c>
      <c r="N329" s="96">
        <v>36</v>
      </c>
      <c r="O329" s="64">
        <v>2530</v>
      </c>
      <c r="P329" s="65">
        <f>Table2245789101123[[#This Row],[PEMBULATAN]]*O329</f>
        <v>91080</v>
      </c>
    </row>
    <row r="330" spans="1:16" ht="21.75" customHeight="1" x14ac:dyDescent="0.2">
      <c r="A330" s="14"/>
      <c r="B330" s="75"/>
      <c r="C330" s="73" t="s">
        <v>460</v>
      </c>
      <c r="D330" s="78" t="s">
        <v>127</v>
      </c>
      <c r="E330" s="13">
        <v>44546</v>
      </c>
      <c r="F330" s="76" t="s">
        <v>128</v>
      </c>
      <c r="G330" s="13">
        <v>44552</v>
      </c>
      <c r="H330" s="77" t="s">
        <v>533</v>
      </c>
      <c r="I330" s="16">
        <v>93</v>
      </c>
      <c r="J330" s="16">
        <v>55</v>
      </c>
      <c r="K330" s="16">
        <v>33</v>
      </c>
      <c r="L330" s="16">
        <v>25</v>
      </c>
      <c r="M330" s="81">
        <v>42.198749999999997</v>
      </c>
      <c r="N330" s="96">
        <v>42.198749999999997</v>
      </c>
      <c r="O330" s="64">
        <v>2530</v>
      </c>
      <c r="P330" s="65">
        <f>Table2245789101123[[#This Row],[PEMBULATAN]]*O330</f>
        <v>106762.83749999999</v>
      </c>
    </row>
    <row r="331" spans="1:16" ht="21.75" customHeight="1" x14ac:dyDescent="0.2">
      <c r="A331" s="14"/>
      <c r="B331" s="75"/>
      <c r="C331" s="73" t="s">
        <v>461</v>
      </c>
      <c r="D331" s="78" t="s">
        <v>127</v>
      </c>
      <c r="E331" s="13">
        <v>44546</v>
      </c>
      <c r="F331" s="76" t="s">
        <v>128</v>
      </c>
      <c r="G331" s="13">
        <v>44552</v>
      </c>
      <c r="H331" s="77" t="s">
        <v>533</v>
      </c>
      <c r="I331" s="16">
        <v>85</v>
      </c>
      <c r="J331" s="16">
        <v>55</v>
      </c>
      <c r="K331" s="16">
        <v>30</v>
      </c>
      <c r="L331" s="16">
        <v>21</v>
      </c>
      <c r="M331" s="81">
        <v>35.0625</v>
      </c>
      <c r="N331" s="96">
        <v>35.0625</v>
      </c>
      <c r="O331" s="64">
        <v>2530</v>
      </c>
      <c r="P331" s="65">
        <f>Table2245789101123[[#This Row],[PEMBULATAN]]*O331</f>
        <v>88708.125</v>
      </c>
    </row>
    <row r="332" spans="1:16" ht="21.75" customHeight="1" x14ac:dyDescent="0.2">
      <c r="A332" s="14"/>
      <c r="B332" s="75"/>
      <c r="C332" s="73" t="s">
        <v>462</v>
      </c>
      <c r="D332" s="78" t="s">
        <v>127</v>
      </c>
      <c r="E332" s="13">
        <v>44546</v>
      </c>
      <c r="F332" s="76" t="s">
        <v>128</v>
      </c>
      <c r="G332" s="13">
        <v>44552</v>
      </c>
      <c r="H332" s="77" t="s">
        <v>533</v>
      </c>
      <c r="I332" s="16">
        <v>90</v>
      </c>
      <c r="J332" s="16">
        <v>55</v>
      </c>
      <c r="K332" s="16">
        <v>27</v>
      </c>
      <c r="L332" s="16">
        <v>11</v>
      </c>
      <c r="M332" s="81">
        <v>33.412500000000001</v>
      </c>
      <c r="N332" s="96">
        <v>34</v>
      </c>
      <c r="O332" s="64">
        <v>2530</v>
      </c>
      <c r="P332" s="65">
        <f>Table2245789101123[[#This Row],[PEMBULATAN]]*O332</f>
        <v>86020</v>
      </c>
    </row>
    <row r="333" spans="1:16" ht="21.75" customHeight="1" x14ac:dyDescent="0.2">
      <c r="A333" s="14"/>
      <c r="B333" s="75"/>
      <c r="C333" s="73" t="s">
        <v>463</v>
      </c>
      <c r="D333" s="78" t="s">
        <v>127</v>
      </c>
      <c r="E333" s="13">
        <v>44546</v>
      </c>
      <c r="F333" s="76" t="s">
        <v>128</v>
      </c>
      <c r="G333" s="13">
        <v>44552</v>
      </c>
      <c r="H333" s="77" t="s">
        <v>533</v>
      </c>
      <c r="I333" s="16">
        <v>55</v>
      </c>
      <c r="J333" s="16">
        <v>40</v>
      </c>
      <c r="K333" s="16">
        <v>43</v>
      </c>
      <c r="L333" s="16">
        <v>7</v>
      </c>
      <c r="M333" s="81">
        <v>23.65</v>
      </c>
      <c r="N333" s="96">
        <v>23.65</v>
      </c>
      <c r="O333" s="64">
        <v>2530</v>
      </c>
      <c r="P333" s="65">
        <f>Table2245789101123[[#This Row],[PEMBULATAN]]*O333</f>
        <v>59834.5</v>
      </c>
    </row>
    <row r="334" spans="1:16" ht="21.75" customHeight="1" x14ac:dyDescent="0.2">
      <c r="A334" s="14"/>
      <c r="B334" s="75"/>
      <c r="C334" s="73" t="s">
        <v>464</v>
      </c>
      <c r="D334" s="78" t="s">
        <v>127</v>
      </c>
      <c r="E334" s="13">
        <v>44546</v>
      </c>
      <c r="F334" s="76" t="s">
        <v>128</v>
      </c>
      <c r="G334" s="13">
        <v>44552</v>
      </c>
      <c r="H334" s="77" t="s">
        <v>533</v>
      </c>
      <c r="I334" s="16">
        <v>67</v>
      </c>
      <c r="J334" s="16">
        <v>60</v>
      </c>
      <c r="K334" s="16">
        <v>20</v>
      </c>
      <c r="L334" s="16">
        <v>11</v>
      </c>
      <c r="M334" s="81">
        <v>20.100000000000001</v>
      </c>
      <c r="N334" s="96">
        <v>20.100000000000001</v>
      </c>
      <c r="O334" s="64">
        <v>2530</v>
      </c>
      <c r="P334" s="65">
        <f>Table2245789101123[[#This Row],[PEMBULATAN]]*O334</f>
        <v>50853</v>
      </c>
    </row>
    <row r="335" spans="1:16" ht="21.75" customHeight="1" x14ac:dyDescent="0.2">
      <c r="A335" s="14"/>
      <c r="B335" s="75"/>
      <c r="C335" s="73" t="s">
        <v>465</v>
      </c>
      <c r="D335" s="78" t="s">
        <v>127</v>
      </c>
      <c r="E335" s="13">
        <v>44546</v>
      </c>
      <c r="F335" s="76" t="s">
        <v>128</v>
      </c>
      <c r="G335" s="13">
        <v>44552</v>
      </c>
      <c r="H335" s="77" t="s">
        <v>533</v>
      </c>
      <c r="I335" s="16">
        <v>100</v>
      </c>
      <c r="J335" s="16">
        <v>57</v>
      </c>
      <c r="K335" s="16">
        <v>36</v>
      </c>
      <c r="L335" s="16">
        <v>29</v>
      </c>
      <c r="M335" s="81">
        <v>51.3</v>
      </c>
      <c r="N335" s="96">
        <v>52</v>
      </c>
      <c r="O335" s="64">
        <v>2530</v>
      </c>
      <c r="P335" s="65">
        <f>Table2245789101123[[#This Row],[PEMBULATAN]]*O335</f>
        <v>131560</v>
      </c>
    </row>
    <row r="336" spans="1:16" ht="21.75" customHeight="1" x14ac:dyDescent="0.2">
      <c r="A336" s="14"/>
      <c r="B336" s="75"/>
      <c r="C336" s="73" t="s">
        <v>466</v>
      </c>
      <c r="D336" s="78" t="s">
        <v>127</v>
      </c>
      <c r="E336" s="13">
        <v>44546</v>
      </c>
      <c r="F336" s="76" t="s">
        <v>128</v>
      </c>
      <c r="G336" s="13">
        <v>44552</v>
      </c>
      <c r="H336" s="77" t="s">
        <v>533</v>
      </c>
      <c r="I336" s="16">
        <v>66</v>
      </c>
      <c r="J336" s="16">
        <v>60</v>
      </c>
      <c r="K336" s="16">
        <v>15</v>
      </c>
      <c r="L336" s="16">
        <v>5</v>
      </c>
      <c r="M336" s="81">
        <v>14.85</v>
      </c>
      <c r="N336" s="96">
        <v>14.85</v>
      </c>
      <c r="O336" s="64">
        <v>2530</v>
      </c>
      <c r="P336" s="65">
        <f>Table2245789101123[[#This Row],[PEMBULATAN]]*O336</f>
        <v>37570.5</v>
      </c>
    </row>
    <row r="337" spans="1:16" ht="21.75" customHeight="1" x14ac:dyDescent="0.2">
      <c r="A337" s="14"/>
      <c r="B337" s="75"/>
      <c r="C337" s="73" t="s">
        <v>467</v>
      </c>
      <c r="D337" s="78" t="s">
        <v>127</v>
      </c>
      <c r="E337" s="13">
        <v>44546</v>
      </c>
      <c r="F337" s="76" t="s">
        <v>128</v>
      </c>
      <c r="G337" s="13">
        <v>44552</v>
      </c>
      <c r="H337" s="77" t="s">
        <v>533</v>
      </c>
      <c r="I337" s="16">
        <v>31</v>
      </c>
      <c r="J337" s="16">
        <v>34</v>
      </c>
      <c r="K337" s="16">
        <v>31</v>
      </c>
      <c r="L337" s="16">
        <v>4</v>
      </c>
      <c r="M337" s="81">
        <v>8.1684999999999999</v>
      </c>
      <c r="N337" s="96">
        <v>8.1684999999999999</v>
      </c>
      <c r="O337" s="64">
        <v>2530</v>
      </c>
      <c r="P337" s="65">
        <f>Table2245789101123[[#This Row],[PEMBULATAN]]*O337</f>
        <v>20666.305</v>
      </c>
    </row>
    <row r="338" spans="1:16" ht="21.75" customHeight="1" x14ac:dyDescent="0.2">
      <c r="A338" s="14"/>
      <c r="B338" s="75"/>
      <c r="C338" s="73" t="s">
        <v>468</v>
      </c>
      <c r="D338" s="78" t="s">
        <v>127</v>
      </c>
      <c r="E338" s="13">
        <v>44546</v>
      </c>
      <c r="F338" s="76" t="s">
        <v>128</v>
      </c>
      <c r="G338" s="13">
        <v>44552</v>
      </c>
      <c r="H338" s="77" t="s">
        <v>533</v>
      </c>
      <c r="I338" s="16">
        <v>90</v>
      </c>
      <c r="J338" s="16">
        <v>70</v>
      </c>
      <c r="K338" s="16">
        <v>21</v>
      </c>
      <c r="L338" s="16">
        <v>2</v>
      </c>
      <c r="M338" s="81">
        <v>33.075000000000003</v>
      </c>
      <c r="N338" s="96">
        <v>33.075000000000003</v>
      </c>
      <c r="O338" s="64">
        <v>2530</v>
      </c>
      <c r="P338" s="65">
        <f>Table2245789101123[[#This Row],[PEMBULATAN]]*O338</f>
        <v>83679.75</v>
      </c>
    </row>
    <row r="339" spans="1:16" ht="21.75" customHeight="1" x14ac:dyDescent="0.2">
      <c r="A339" s="14"/>
      <c r="B339" s="75"/>
      <c r="C339" s="73" t="s">
        <v>469</v>
      </c>
      <c r="D339" s="78" t="s">
        <v>127</v>
      </c>
      <c r="E339" s="13">
        <v>44546</v>
      </c>
      <c r="F339" s="76" t="s">
        <v>128</v>
      </c>
      <c r="G339" s="13">
        <v>44552</v>
      </c>
      <c r="H339" s="77" t="s">
        <v>533</v>
      </c>
      <c r="I339" s="16">
        <v>81</v>
      </c>
      <c r="J339" s="16">
        <v>51</v>
      </c>
      <c r="K339" s="16">
        <v>15</v>
      </c>
      <c r="L339" s="16">
        <v>13</v>
      </c>
      <c r="M339" s="81">
        <v>15.491250000000001</v>
      </c>
      <c r="N339" s="96">
        <v>16</v>
      </c>
      <c r="O339" s="64">
        <v>2530</v>
      </c>
      <c r="P339" s="65">
        <f>Table2245789101123[[#This Row],[PEMBULATAN]]*O339</f>
        <v>40480</v>
      </c>
    </row>
    <row r="340" spans="1:16" ht="21.75" customHeight="1" x14ac:dyDescent="0.2">
      <c r="A340" s="14"/>
      <c r="B340" s="75"/>
      <c r="C340" s="73" t="s">
        <v>470</v>
      </c>
      <c r="D340" s="78" t="s">
        <v>127</v>
      </c>
      <c r="E340" s="13">
        <v>44546</v>
      </c>
      <c r="F340" s="76" t="s">
        <v>128</v>
      </c>
      <c r="G340" s="13">
        <v>44552</v>
      </c>
      <c r="H340" s="77" t="s">
        <v>533</v>
      </c>
      <c r="I340" s="16">
        <v>51</v>
      </c>
      <c r="J340" s="16">
        <v>51</v>
      </c>
      <c r="K340" s="16">
        <v>23</v>
      </c>
      <c r="L340" s="16">
        <v>9</v>
      </c>
      <c r="M340" s="81">
        <v>14.95575</v>
      </c>
      <c r="N340" s="96">
        <v>14.95575</v>
      </c>
      <c r="O340" s="64">
        <v>2530</v>
      </c>
      <c r="P340" s="65">
        <f>Table2245789101123[[#This Row],[PEMBULATAN]]*O340</f>
        <v>37838.047500000001</v>
      </c>
    </row>
    <row r="341" spans="1:16" ht="21.75" customHeight="1" x14ac:dyDescent="0.2">
      <c r="A341" s="14"/>
      <c r="B341" s="75"/>
      <c r="C341" s="73" t="s">
        <v>471</v>
      </c>
      <c r="D341" s="78" t="s">
        <v>127</v>
      </c>
      <c r="E341" s="13">
        <v>44546</v>
      </c>
      <c r="F341" s="76" t="s">
        <v>128</v>
      </c>
      <c r="G341" s="13">
        <v>44552</v>
      </c>
      <c r="H341" s="77" t="s">
        <v>533</v>
      </c>
      <c r="I341" s="16">
        <v>83</v>
      </c>
      <c r="J341" s="16">
        <v>62</v>
      </c>
      <c r="K341" s="16">
        <v>22</v>
      </c>
      <c r="L341" s="16">
        <v>15</v>
      </c>
      <c r="M341" s="81">
        <v>28.303000000000001</v>
      </c>
      <c r="N341" s="96">
        <v>29</v>
      </c>
      <c r="O341" s="64">
        <v>2530</v>
      </c>
      <c r="P341" s="65">
        <f>Table2245789101123[[#This Row],[PEMBULATAN]]*O341</f>
        <v>73370</v>
      </c>
    </row>
    <row r="342" spans="1:16" ht="21.75" customHeight="1" x14ac:dyDescent="0.2">
      <c r="A342" s="14"/>
      <c r="B342" s="75"/>
      <c r="C342" s="73" t="s">
        <v>472</v>
      </c>
      <c r="D342" s="78" t="s">
        <v>127</v>
      </c>
      <c r="E342" s="13">
        <v>44546</v>
      </c>
      <c r="F342" s="76" t="s">
        <v>128</v>
      </c>
      <c r="G342" s="13">
        <v>44552</v>
      </c>
      <c r="H342" s="77" t="s">
        <v>533</v>
      </c>
      <c r="I342" s="16">
        <v>75</v>
      </c>
      <c r="J342" s="16">
        <v>60</v>
      </c>
      <c r="K342" s="16">
        <v>25</v>
      </c>
      <c r="L342" s="16">
        <v>18</v>
      </c>
      <c r="M342" s="81">
        <v>28.125</v>
      </c>
      <c r="N342" s="96">
        <v>28.125</v>
      </c>
      <c r="O342" s="64">
        <v>2530</v>
      </c>
      <c r="P342" s="65">
        <f>Table2245789101123[[#This Row],[PEMBULATAN]]*O342</f>
        <v>71156.25</v>
      </c>
    </row>
    <row r="343" spans="1:16" ht="21.75" customHeight="1" x14ac:dyDescent="0.2">
      <c r="A343" s="14"/>
      <c r="B343" s="75"/>
      <c r="C343" s="73" t="s">
        <v>473</v>
      </c>
      <c r="D343" s="78" t="s">
        <v>127</v>
      </c>
      <c r="E343" s="13">
        <v>44546</v>
      </c>
      <c r="F343" s="76" t="s">
        <v>128</v>
      </c>
      <c r="G343" s="13">
        <v>44552</v>
      </c>
      <c r="H343" s="77" t="s">
        <v>533</v>
      </c>
      <c r="I343" s="16">
        <v>71</v>
      </c>
      <c r="J343" s="16">
        <v>55</v>
      </c>
      <c r="K343" s="16">
        <v>15</v>
      </c>
      <c r="L343" s="16">
        <v>13</v>
      </c>
      <c r="M343" s="81">
        <v>14.643750000000001</v>
      </c>
      <c r="N343" s="96">
        <v>14.643750000000001</v>
      </c>
      <c r="O343" s="64">
        <v>2530</v>
      </c>
      <c r="P343" s="65">
        <f>Table2245789101123[[#This Row],[PEMBULATAN]]*O343</f>
        <v>37048.6875</v>
      </c>
    </row>
    <row r="344" spans="1:16" ht="21.75" customHeight="1" x14ac:dyDescent="0.2">
      <c r="A344" s="14"/>
      <c r="B344" s="75"/>
      <c r="C344" s="73" t="s">
        <v>474</v>
      </c>
      <c r="D344" s="78" t="s">
        <v>127</v>
      </c>
      <c r="E344" s="13">
        <v>44546</v>
      </c>
      <c r="F344" s="76" t="s">
        <v>128</v>
      </c>
      <c r="G344" s="13">
        <v>44552</v>
      </c>
      <c r="H344" s="77" t="s">
        <v>533</v>
      </c>
      <c r="I344" s="16">
        <v>69</v>
      </c>
      <c r="J344" s="16">
        <v>60</v>
      </c>
      <c r="K344" s="16">
        <v>15</v>
      </c>
      <c r="L344" s="16">
        <v>9</v>
      </c>
      <c r="M344" s="81">
        <v>15.525</v>
      </c>
      <c r="N344" s="96">
        <v>15.525</v>
      </c>
      <c r="O344" s="64">
        <v>2530</v>
      </c>
      <c r="P344" s="65">
        <f>Table2245789101123[[#This Row],[PEMBULATAN]]*O344</f>
        <v>39278.25</v>
      </c>
    </row>
    <row r="345" spans="1:16" ht="21.75" customHeight="1" x14ac:dyDescent="0.2">
      <c r="A345" s="14"/>
      <c r="B345" s="75"/>
      <c r="C345" s="73" t="s">
        <v>475</v>
      </c>
      <c r="D345" s="78" t="s">
        <v>127</v>
      </c>
      <c r="E345" s="13">
        <v>44546</v>
      </c>
      <c r="F345" s="76" t="s">
        <v>128</v>
      </c>
      <c r="G345" s="13">
        <v>44552</v>
      </c>
      <c r="H345" s="77" t="s">
        <v>533</v>
      </c>
      <c r="I345" s="16">
        <v>51</v>
      </c>
      <c r="J345" s="16">
        <v>40</v>
      </c>
      <c r="K345" s="16">
        <v>11</v>
      </c>
      <c r="L345" s="16">
        <v>2</v>
      </c>
      <c r="M345" s="81">
        <v>5.61</v>
      </c>
      <c r="N345" s="96">
        <v>5.61</v>
      </c>
      <c r="O345" s="64">
        <v>2530</v>
      </c>
      <c r="P345" s="65">
        <f>Table2245789101123[[#This Row],[PEMBULATAN]]*O345</f>
        <v>14193.300000000001</v>
      </c>
    </row>
    <row r="346" spans="1:16" ht="21.75" customHeight="1" x14ac:dyDescent="0.2">
      <c r="A346" s="14"/>
      <c r="B346" s="75"/>
      <c r="C346" s="73" t="s">
        <v>476</v>
      </c>
      <c r="D346" s="78" t="s">
        <v>127</v>
      </c>
      <c r="E346" s="13">
        <v>44546</v>
      </c>
      <c r="F346" s="76" t="s">
        <v>128</v>
      </c>
      <c r="G346" s="13">
        <v>44552</v>
      </c>
      <c r="H346" s="77" t="s">
        <v>533</v>
      </c>
      <c r="I346" s="16">
        <v>33</v>
      </c>
      <c r="J346" s="16">
        <v>33</v>
      </c>
      <c r="K346" s="16">
        <v>15</v>
      </c>
      <c r="L346" s="16">
        <v>7</v>
      </c>
      <c r="M346" s="81">
        <v>4.0837500000000002</v>
      </c>
      <c r="N346" s="96">
        <v>7</v>
      </c>
      <c r="O346" s="64">
        <v>2530</v>
      </c>
      <c r="P346" s="65">
        <f>Table2245789101123[[#This Row],[PEMBULATAN]]*O346</f>
        <v>17710</v>
      </c>
    </row>
    <row r="347" spans="1:16" ht="21.75" customHeight="1" x14ac:dyDescent="0.2">
      <c r="A347" s="14"/>
      <c r="B347" s="75"/>
      <c r="C347" s="73" t="s">
        <v>477</v>
      </c>
      <c r="D347" s="78" t="s">
        <v>127</v>
      </c>
      <c r="E347" s="13">
        <v>44546</v>
      </c>
      <c r="F347" s="76" t="s">
        <v>128</v>
      </c>
      <c r="G347" s="13">
        <v>44552</v>
      </c>
      <c r="H347" s="77" t="s">
        <v>533</v>
      </c>
      <c r="I347" s="16">
        <v>78</v>
      </c>
      <c r="J347" s="16">
        <v>75</v>
      </c>
      <c r="K347" s="16">
        <v>27</v>
      </c>
      <c r="L347" s="16">
        <v>20</v>
      </c>
      <c r="M347" s="81">
        <v>39.487499999999997</v>
      </c>
      <c r="N347" s="96">
        <v>40</v>
      </c>
      <c r="O347" s="64">
        <v>2530</v>
      </c>
      <c r="P347" s="65">
        <f>Table2245789101123[[#This Row],[PEMBULATAN]]*O347</f>
        <v>101200</v>
      </c>
    </row>
    <row r="348" spans="1:16" ht="21.75" customHeight="1" x14ac:dyDescent="0.2">
      <c r="A348" s="14"/>
      <c r="B348" s="75"/>
      <c r="C348" s="73" t="s">
        <v>478</v>
      </c>
      <c r="D348" s="78" t="s">
        <v>127</v>
      </c>
      <c r="E348" s="13">
        <v>44546</v>
      </c>
      <c r="F348" s="76" t="s">
        <v>128</v>
      </c>
      <c r="G348" s="13">
        <v>44552</v>
      </c>
      <c r="H348" s="77" t="s">
        <v>533</v>
      </c>
      <c r="I348" s="16">
        <v>150</v>
      </c>
      <c r="J348" s="16">
        <v>91</v>
      </c>
      <c r="K348" s="16">
        <v>6</v>
      </c>
      <c r="L348" s="16">
        <v>6</v>
      </c>
      <c r="M348" s="81">
        <v>20.475000000000001</v>
      </c>
      <c r="N348" s="96">
        <v>21</v>
      </c>
      <c r="O348" s="64">
        <v>2530</v>
      </c>
      <c r="P348" s="65">
        <f>Table2245789101123[[#This Row],[PEMBULATAN]]*O348</f>
        <v>53130</v>
      </c>
    </row>
    <row r="349" spans="1:16" ht="21.75" customHeight="1" x14ac:dyDescent="0.2">
      <c r="A349" s="14"/>
      <c r="B349" s="75"/>
      <c r="C349" s="73" t="s">
        <v>479</v>
      </c>
      <c r="D349" s="78" t="s">
        <v>127</v>
      </c>
      <c r="E349" s="13">
        <v>44546</v>
      </c>
      <c r="F349" s="76" t="s">
        <v>128</v>
      </c>
      <c r="G349" s="13">
        <v>44552</v>
      </c>
      <c r="H349" s="77" t="s">
        <v>533</v>
      </c>
      <c r="I349" s="16">
        <v>47</v>
      </c>
      <c r="J349" s="16">
        <v>41</v>
      </c>
      <c r="K349" s="16">
        <v>36</v>
      </c>
      <c r="L349" s="16">
        <v>12</v>
      </c>
      <c r="M349" s="81">
        <v>17.343</v>
      </c>
      <c r="N349" s="96">
        <v>18</v>
      </c>
      <c r="O349" s="64">
        <v>2530</v>
      </c>
      <c r="P349" s="65">
        <f>Table2245789101123[[#This Row],[PEMBULATAN]]*O349</f>
        <v>45540</v>
      </c>
    </row>
    <row r="350" spans="1:16" ht="21.75" customHeight="1" x14ac:dyDescent="0.2">
      <c r="A350" s="14"/>
      <c r="B350" s="75"/>
      <c r="C350" s="73" t="s">
        <v>480</v>
      </c>
      <c r="D350" s="78" t="s">
        <v>127</v>
      </c>
      <c r="E350" s="13">
        <v>44546</v>
      </c>
      <c r="F350" s="76" t="s">
        <v>128</v>
      </c>
      <c r="G350" s="13">
        <v>44552</v>
      </c>
      <c r="H350" s="77" t="s">
        <v>533</v>
      </c>
      <c r="I350" s="16">
        <v>97</v>
      </c>
      <c r="J350" s="16">
        <v>55</v>
      </c>
      <c r="K350" s="16">
        <v>27</v>
      </c>
      <c r="L350" s="16">
        <v>26</v>
      </c>
      <c r="M350" s="81">
        <v>36.011249999999997</v>
      </c>
      <c r="N350" s="96">
        <v>36.011249999999997</v>
      </c>
      <c r="O350" s="64">
        <v>2530</v>
      </c>
      <c r="P350" s="65">
        <f>Table2245789101123[[#This Row],[PEMBULATAN]]*O350</f>
        <v>91108.462499999994</v>
      </c>
    </row>
    <row r="351" spans="1:16" ht="21.75" customHeight="1" x14ac:dyDescent="0.2">
      <c r="A351" s="14"/>
      <c r="B351" s="75"/>
      <c r="C351" s="73" t="s">
        <v>481</v>
      </c>
      <c r="D351" s="78" t="s">
        <v>127</v>
      </c>
      <c r="E351" s="13">
        <v>44546</v>
      </c>
      <c r="F351" s="76" t="s">
        <v>128</v>
      </c>
      <c r="G351" s="13">
        <v>44552</v>
      </c>
      <c r="H351" s="77" t="s">
        <v>533</v>
      </c>
      <c r="I351" s="16">
        <v>70</v>
      </c>
      <c r="J351" s="16">
        <v>60</v>
      </c>
      <c r="K351" s="16">
        <v>15</v>
      </c>
      <c r="L351" s="16">
        <v>4</v>
      </c>
      <c r="M351" s="81">
        <v>15.75</v>
      </c>
      <c r="N351" s="96">
        <v>15.75</v>
      </c>
      <c r="O351" s="64">
        <v>2530</v>
      </c>
      <c r="P351" s="65">
        <f>Table2245789101123[[#This Row],[PEMBULATAN]]*O351</f>
        <v>39847.5</v>
      </c>
    </row>
    <row r="352" spans="1:16" ht="21.75" customHeight="1" x14ac:dyDescent="0.2">
      <c r="A352" s="14"/>
      <c r="B352" s="75"/>
      <c r="C352" s="73" t="s">
        <v>482</v>
      </c>
      <c r="D352" s="78" t="s">
        <v>127</v>
      </c>
      <c r="E352" s="13">
        <v>44546</v>
      </c>
      <c r="F352" s="76" t="s">
        <v>128</v>
      </c>
      <c r="G352" s="13">
        <v>44552</v>
      </c>
      <c r="H352" s="77" t="s">
        <v>533</v>
      </c>
      <c r="I352" s="16">
        <v>60</v>
      </c>
      <c r="J352" s="16">
        <v>60</v>
      </c>
      <c r="K352" s="16">
        <v>23</v>
      </c>
      <c r="L352" s="16">
        <v>17</v>
      </c>
      <c r="M352" s="81">
        <v>20.7</v>
      </c>
      <c r="N352" s="96">
        <v>20.7</v>
      </c>
      <c r="O352" s="64">
        <v>2530</v>
      </c>
      <c r="P352" s="65">
        <f>Table2245789101123[[#This Row],[PEMBULATAN]]*O352</f>
        <v>52371</v>
      </c>
    </row>
    <row r="353" spans="1:16" ht="21.75" customHeight="1" x14ac:dyDescent="0.2">
      <c r="A353" s="14"/>
      <c r="B353" s="75"/>
      <c r="C353" s="73" t="s">
        <v>483</v>
      </c>
      <c r="D353" s="78" t="s">
        <v>127</v>
      </c>
      <c r="E353" s="13">
        <v>44546</v>
      </c>
      <c r="F353" s="76" t="s">
        <v>128</v>
      </c>
      <c r="G353" s="13">
        <v>44552</v>
      </c>
      <c r="H353" s="77" t="s">
        <v>533</v>
      </c>
      <c r="I353" s="16">
        <v>61</v>
      </c>
      <c r="J353" s="16">
        <v>58</v>
      </c>
      <c r="K353" s="16">
        <v>22</v>
      </c>
      <c r="L353" s="16">
        <v>15</v>
      </c>
      <c r="M353" s="81">
        <v>19.459</v>
      </c>
      <c r="N353" s="96">
        <v>20</v>
      </c>
      <c r="O353" s="64">
        <v>2530</v>
      </c>
      <c r="P353" s="65">
        <f>Table2245789101123[[#This Row],[PEMBULATAN]]*O353</f>
        <v>50600</v>
      </c>
    </row>
    <row r="354" spans="1:16" ht="21.75" customHeight="1" x14ac:dyDescent="0.2">
      <c r="A354" s="14"/>
      <c r="B354" s="75"/>
      <c r="C354" s="73" t="s">
        <v>484</v>
      </c>
      <c r="D354" s="78" t="s">
        <v>127</v>
      </c>
      <c r="E354" s="13">
        <v>44546</v>
      </c>
      <c r="F354" s="76" t="s">
        <v>128</v>
      </c>
      <c r="G354" s="13">
        <v>44552</v>
      </c>
      <c r="H354" s="77" t="s">
        <v>533</v>
      </c>
      <c r="I354" s="16">
        <v>77</v>
      </c>
      <c r="J354" s="16">
        <v>62</v>
      </c>
      <c r="K354" s="16">
        <v>15</v>
      </c>
      <c r="L354" s="16">
        <v>13</v>
      </c>
      <c r="M354" s="81">
        <v>17.9025</v>
      </c>
      <c r="N354" s="96">
        <v>17.9025</v>
      </c>
      <c r="O354" s="64">
        <v>2530</v>
      </c>
      <c r="P354" s="65">
        <f>Table2245789101123[[#This Row],[PEMBULATAN]]*O354</f>
        <v>45293.324999999997</v>
      </c>
    </row>
    <row r="355" spans="1:16" ht="21.75" customHeight="1" x14ac:dyDescent="0.2">
      <c r="A355" s="14"/>
      <c r="B355" s="75"/>
      <c r="C355" s="73" t="s">
        <v>485</v>
      </c>
      <c r="D355" s="78" t="s">
        <v>127</v>
      </c>
      <c r="E355" s="13">
        <v>44546</v>
      </c>
      <c r="F355" s="76" t="s">
        <v>128</v>
      </c>
      <c r="G355" s="13">
        <v>44552</v>
      </c>
      <c r="H355" s="77" t="s">
        <v>533</v>
      </c>
      <c r="I355" s="16">
        <v>80</v>
      </c>
      <c r="J355" s="16">
        <v>58</v>
      </c>
      <c r="K355" s="16">
        <v>20</v>
      </c>
      <c r="L355" s="16">
        <v>10</v>
      </c>
      <c r="M355" s="81">
        <v>23.2</v>
      </c>
      <c r="N355" s="96">
        <v>23.2</v>
      </c>
      <c r="O355" s="64">
        <v>2530</v>
      </c>
      <c r="P355" s="65">
        <f>Table2245789101123[[#This Row],[PEMBULATAN]]*O355</f>
        <v>58696</v>
      </c>
    </row>
    <row r="356" spans="1:16" ht="21.75" customHeight="1" x14ac:dyDescent="0.2">
      <c r="A356" s="14"/>
      <c r="B356" s="75"/>
      <c r="C356" s="73" t="s">
        <v>486</v>
      </c>
      <c r="D356" s="78" t="s">
        <v>127</v>
      </c>
      <c r="E356" s="13">
        <v>44546</v>
      </c>
      <c r="F356" s="76" t="s">
        <v>128</v>
      </c>
      <c r="G356" s="13">
        <v>44552</v>
      </c>
      <c r="H356" s="77" t="s">
        <v>533</v>
      </c>
      <c r="I356" s="16">
        <v>60</v>
      </c>
      <c r="J356" s="16">
        <v>50</v>
      </c>
      <c r="K356" s="16">
        <v>21</v>
      </c>
      <c r="L356" s="16">
        <v>10</v>
      </c>
      <c r="M356" s="81">
        <v>15.75</v>
      </c>
      <c r="N356" s="96">
        <v>15.75</v>
      </c>
      <c r="O356" s="64">
        <v>2530</v>
      </c>
      <c r="P356" s="65">
        <f>Table2245789101123[[#This Row],[PEMBULATAN]]*O356</f>
        <v>39847.5</v>
      </c>
    </row>
    <row r="357" spans="1:16" ht="21.75" customHeight="1" x14ac:dyDescent="0.2">
      <c r="A357" s="14"/>
      <c r="B357" s="75"/>
      <c r="C357" s="73" t="s">
        <v>487</v>
      </c>
      <c r="D357" s="78" t="s">
        <v>127</v>
      </c>
      <c r="E357" s="13">
        <v>44546</v>
      </c>
      <c r="F357" s="76" t="s">
        <v>128</v>
      </c>
      <c r="G357" s="13">
        <v>44552</v>
      </c>
      <c r="H357" s="77" t="s">
        <v>533</v>
      </c>
      <c r="I357" s="16">
        <v>33</v>
      </c>
      <c r="J357" s="16">
        <v>26</v>
      </c>
      <c r="K357" s="16">
        <v>21</v>
      </c>
      <c r="L357" s="16">
        <v>3</v>
      </c>
      <c r="M357" s="81">
        <v>4.5045000000000002</v>
      </c>
      <c r="N357" s="96">
        <v>6</v>
      </c>
      <c r="O357" s="64">
        <v>2530</v>
      </c>
      <c r="P357" s="65">
        <f>Table2245789101123[[#This Row],[PEMBULATAN]]*O357</f>
        <v>15180</v>
      </c>
    </row>
    <row r="358" spans="1:16" ht="21.75" customHeight="1" x14ac:dyDescent="0.2">
      <c r="A358" s="14"/>
      <c r="B358" s="75"/>
      <c r="C358" s="73" t="s">
        <v>488</v>
      </c>
      <c r="D358" s="78" t="s">
        <v>127</v>
      </c>
      <c r="E358" s="13">
        <v>44546</v>
      </c>
      <c r="F358" s="76" t="s">
        <v>128</v>
      </c>
      <c r="G358" s="13">
        <v>44552</v>
      </c>
      <c r="H358" s="77" t="s">
        <v>533</v>
      </c>
      <c r="I358" s="16">
        <v>67</v>
      </c>
      <c r="J358" s="16">
        <v>42</v>
      </c>
      <c r="K358" s="16">
        <v>31</v>
      </c>
      <c r="L358" s="16">
        <v>12</v>
      </c>
      <c r="M358" s="81">
        <v>21.808499999999999</v>
      </c>
      <c r="N358" s="96">
        <v>21.808499999999999</v>
      </c>
      <c r="O358" s="64">
        <v>2530</v>
      </c>
      <c r="P358" s="65">
        <f>Table2245789101123[[#This Row],[PEMBULATAN]]*O358</f>
        <v>55175.504999999997</v>
      </c>
    </row>
    <row r="359" spans="1:16" ht="21.75" customHeight="1" x14ac:dyDescent="0.2">
      <c r="A359" s="14"/>
      <c r="B359" s="75"/>
      <c r="C359" s="73" t="s">
        <v>489</v>
      </c>
      <c r="D359" s="78" t="s">
        <v>127</v>
      </c>
      <c r="E359" s="13">
        <v>44546</v>
      </c>
      <c r="F359" s="76" t="s">
        <v>128</v>
      </c>
      <c r="G359" s="13">
        <v>44552</v>
      </c>
      <c r="H359" s="77" t="s">
        <v>533</v>
      </c>
      <c r="I359" s="16">
        <v>35</v>
      </c>
      <c r="J359" s="16">
        <v>25</v>
      </c>
      <c r="K359" s="16">
        <v>21</v>
      </c>
      <c r="L359" s="16">
        <v>12</v>
      </c>
      <c r="M359" s="81">
        <v>4.59375</v>
      </c>
      <c r="N359" s="96">
        <v>12</v>
      </c>
      <c r="O359" s="64">
        <v>2530</v>
      </c>
      <c r="P359" s="65">
        <f>Table2245789101123[[#This Row],[PEMBULATAN]]*O359</f>
        <v>30360</v>
      </c>
    </row>
    <row r="360" spans="1:16" ht="21.75" customHeight="1" x14ac:dyDescent="0.2">
      <c r="A360" s="14"/>
      <c r="B360" s="75"/>
      <c r="C360" s="73" t="s">
        <v>490</v>
      </c>
      <c r="D360" s="78" t="s">
        <v>127</v>
      </c>
      <c r="E360" s="13">
        <v>44546</v>
      </c>
      <c r="F360" s="76" t="s">
        <v>128</v>
      </c>
      <c r="G360" s="13">
        <v>44552</v>
      </c>
      <c r="H360" s="77" t="s">
        <v>533</v>
      </c>
      <c r="I360" s="16">
        <v>64</v>
      </c>
      <c r="J360" s="16">
        <v>15</v>
      </c>
      <c r="K360" s="16">
        <v>15</v>
      </c>
      <c r="L360" s="16">
        <v>3</v>
      </c>
      <c r="M360" s="81">
        <v>3.6</v>
      </c>
      <c r="N360" s="96">
        <v>3.6</v>
      </c>
      <c r="O360" s="64">
        <v>2530</v>
      </c>
      <c r="P360" s="65">
        <f>Table2245789101123[[#This Row],[PEMBULATAN]]*O360</f>
        <v>9108</v>
      </c>
    </row>
    <row r="361" spans="1:16" ht="21.75" customHeight="1" x14ac:dyDescent="0.2">
      <c r="A361" s="14"/>
      <c r="B361" s="75"/>
      <c r="C361" s="73" t="s">
        <v>491</v>
      </c>
      <c r="D361" s="78" t="s">
        <v>127</v>
      </c>
      <c r="E361" s="13">
        <v>44546</v>
      </c>
      <c r="F361" s="76" t="s">
        <v>128</v>
      </c>
      <c r="G361" s="13">
        <v>44552</v>
      </c>
      <c r="H361" s="77" t="s">
        <v>533</v>
      </c>
      <c r="I361" s="16">
        <v>60</v>
      </c>
      <c r="J361" s="16">
        <v>30</v>
      </c>
      <c r="K361" s="16">
        <v>10</v>
      </c>
      <c r="L361" s="16">
        <v>4</v>
      </c>
      <c r="M361" s="81">
        <v>4.5</v>
      </c>
      <c r="N361" s="96">
        <v>5</v>
      </c>
      <c r="O361" s="64">
        <v>2530</v>
      </c>
      <c r="P361" s="65">
        <f>Table2245789101123[[#This Row],[PEMBULATAN]]*O361</f>
        <v>12650</v>
      </c>
    </row>
    <row r="362" spans="1:16" ht="21.75" customHeight="1" x14ac:dyDescent="0.2">
      <c r="A362" s="14"/>
      <c r="B362" s="75"/>
      <c r="C362" s="73" t="s">
        <v>492</v>
      </c>
      <c r="D362" s="78" t="s">
        <v>127</v>
      </c>
      <c r="E362" s="13">
        <v>44546</v>
      </c>
      <c r="F362" s="76" t="s">
        <v>128</v>
      </c>
      <c r="G362" s="13">
        <v>44552</v>
      </c>
      <c r="H362" s="77" t="s">
        <v>533</v>
      </c>
      <c r="I362" s="16">
        <v>50</v>
      </c>
      <c r="J362" s="16">
        <v>20</v>
      </c>
      <c r="K362" s="16">
        <v>10</v>
      </c>
      <c r="L362" s="16">
        <v>4</v>
      </c>
      <c r="M362" s="81">
        <v>2.5</v>
      </c>
      <c r="N362" s="96">
        <v>5</v>
      </c>
      <c r="O362" s="64">
        <v>2530</v>
      </c>
      <c r="P362" s="65">
        <f>Table2245789101123[[#This Row],[PEMBULATAN]]*O362</f>
        <v>12650</v>
      </c>
    </row>
    <row r="363" spans="1:16" ht="21.75" customHeight="1" x14ac:dyDescent="0.2">
      <c r="A363" s="14"/>
      <c r="B363" s="75"/>
      <c r="C363" s="73" t="s">
        <v>493</v>
      </c>
      <c r="D363" s="78" t="s">
        <v>127</v>
      </c>
      <c r="E363" s="13">
        <v>44546</v>
      </c>
      <c r="F363" s="76" t="s">
        <v>128</v>
      </c>
      <c r="G363" s="13">
        <v>44552</v>
      </c>
      <c r="H363" s="77" t="s">
        <v>533</v>
      </c>
      <c r="I363" s="16">
        <v>72</v>
      </c>
      <c r="J363" s="16">
        <v>32</v>
      </c>
      <c r="K363" s="16">
        <v>11</v>
      </c>
      <c r="L363" s="16">
        <v>4</v>
      </c>
      <c r="M363" s="81">
        <v>6.3360000000000003</v>
      </c>
      <c r="N363" s="96">
        <v>7</v>
      </c>
      <c r="O363" s="64">
        <v>2530</v>
      </c>
      <c r="P363" s="65">
        <f>Table2245789101123[[#This Row],[PEMBULATAN]]*O363</f>
        <v>17710</v>
      </c>
    </row>
    <row r="364" spans="1:16" ht="21.75" customHeight="1" x14ac:dyDescent="0.2">
      <c r="A364" s="14"/>
      <c r="B364" s="75"/>
      <c r="C364" s="73" t="s">
        <v>494</v>
      </c>
      <c r="D364" s="78" t="s">
        <v>127</v>
      </c>
      <c r="E364" s="13">
        <v>44546</v>
      </c>
      <c r="F364" s="76" t="s">
        <v>128</v>
      </c>
      <c r="G364" s="13">
        <v>44552</v>
      </c>
      <c r="H364" s="77" t="s">
        <v>533</v>
      </c>
      <c r="I364" s="16">
        <v>53</v>
      </c>
      <c r="J364" s="16">
        <v>44</v>
      </c>
      <c r="K364" s="16">
        <v>25</v>
      </c>
      <c r="L364" s="16">
        <v>4</v>
      </c>
      <c r="M364" s="81">
        <v>14.574999999999999</v>
      </c>
      <c r="N364" s="96">
        <v>14.574999999999999</v>
      </c>
      <c r="O364" s="64">
        <v>2530</v>
      </c>
      <c r="P364" s="65">
        <f>Table2245789101123[[#This Row],[PEMBULATAN]]*O364</f>
        <v>36874.75</v>
      </c>
    </row>
    <row r="365" spans="1:16" ht="21.75" customHeight="1" x14ac:dyDescent="0.2">
      <c r="A365" s="14"/>
      <c r="B365" s="75"/>
      <c r="C365" s="73" t="s">
        <v>495</v>
      </c>
      <c r="D365" s="78" t="s">
        <v>127</v>
      </c>
      <c r="E365" s="13">
        <v>44546</v>
      </c>
      <c r="F365" s="76" t="s">
        <v>128</v>
      </c>
      <c r="G365" s="13">
        <v>44552</v>
      </c>
      <c r="H365" s="77" t="s">
        <v>533</v>
      </c>
      <c r="I365" s="16">
        <v>30</v>
      </c>
      <c r="J365" s="16">
        <v>26</v>
      </c>
      <c r="K365" s="16">
        <v>32</v>
      </c>
      <c r="L365" s="16">
        <v>4</v>
      </c>
      <c r="M365" s="81">
        <v>6.24</v>
      </c>
      <c r="N365" s="96">
        <v>6.24</v>
      </c>
      <c r="O365" s="64">
        <v>2530</v>
      </c>
      <c r="P365" s="65">
        <f>Table2245789101123[[#This Row],[PEMBULATAN]]*O365</f>
        <v>15787.2</v>
      </c>
    </row>
    <row r="366" spans="1:16" ht="21.75" customHeight="1" x14ac:dyDescent="0.2">
      <c r="A366" s="14"/>
      <c r="B366" s="75"/>
      <c r="C366" s="73" t="s">
        <v>496</v>
      </c>
      <c r="D366" s="78" t="s">
        <v>127</v>
      </c>
      <c r="E366" s="13">
        <v>44546</v>
      </c>
      <c r="F366" s="76" t="s">
        <v>128</v>
      </c>
      <c r="G366" s="13">
        <v>44552</v>
      </c>
      <c r="H366" s="77" t="s">
        <v>533</v>
      </c>
      <c r="I366" s="16">
        <v>54</v>
      </c>
      <c r="J366" s="16">
        <v>41</v>
      </c>
      <c r="K366" s="16">
        <v>21</v>
      </c>
      <c r="L366" s="16">
        <v>1</v>
      </c>
      <c r="M366" s="81">
        <v>11.6235</v>
      </c>
      <c r="N366" s="96">
        <v>11.6235</v>
      </c>
      <c r="O366" s="64">
        <v>2530</v>
      </c>
      <c r="P366" s="65">
        <f>Table2245789101123[[#This Row],[PEMBULATAN]]*O366</f>
        <v>29407.454999999998</v>
      </c>
    </row>
    <row r="367" spans="1:16" ht="21.75" customHeight="1" x14ac:dyDescent="0.2">
      <c r="A367" s="14"/>
      <c r="B367" s="75"/>
      <c r="C367" s="73" t="s">
        <v>497</v>
      </c>
      <c r="D367" s="78" t="s">
        <v>127</v>
      </c>
      <c r="E367" s="13">
        <v>44546</v>
      </c>
      <c r="F367" s="76" t="s">
        <v>128</v>
      </c>
      <c r="G367" s="13">
        <v>44552</v>
      </c>
      <c r="H367" s="77" t="s">
        <v>533</v>
      </c>
      <c r="I367" s="16">
        <v>80</v>
      </c>
      <c r="J367" s="16">
        <v>22</v>
      </c>
      <c r="K367" s="16">
        <v>21</v>
      </c>
      <c r="L367" s="16">
        <v>6</v>
      </c>
      <c r="M367" s="81">
        <v>9.24</v>
      </c>
      <c r="N367" s="96">
        <v>9.24</v>
      </c>
      <c r="O367" s="64">
        <v>2530</v>
      </c>
      <c r="P367" s="65">
        <f>Table2245789101123[[#This Row],[PEMBULATAN]]*O367</f>
        <v>23377.200000000001</v>
      </c>
    </row>
    <row r="368" spans="1:16" ht="21.75" customHeight="1" x14ac:dyDescent="0.2">
      <c r="A368" s="14"/>
      <c r="B368" s="75"/>
      <c r="C368" s="73" t="s">
        <v>498</v>
      </c>
      <c r="D368" s="78" t="s">
        <v>127</v>
      </c>
      <c r="E368" s="13">
        <v>44546</v>
      </c>
      <c r="F368" s="76" t="s">
        <v>128</v>
      </c>
      <c r="G368" s="13">
        <v>44552</v>
      </c>
      <c r="H368" s="77" t="s">
        <v>533</v>
      </c>
      <c r="I368" s="16">
        <v>82</v>
      </c>
      <c r="J368" s="16">
        <v>36</v>
      </c>
      <c r="K368" s="16">
        <v>32</v>
      </c>
      <c r="L368" s="16">
        <v>18</v>
      </c>
      <c r="M368" s="81">
        <v>23.616</v>
      </c>
      <c r="N368" s="96">
        <v>23.616</v>
      </c>
      <c r="O368" s="64">
        <v>2530</v>
      </c>
      <c r="P368" s="65">
        <f>Table2245789101123[[#This Row],[PEMBULATAN]]*O368</f>
        <v>59748.479999999996</v>
      </c>
    </row>
    <row r="369" spans="1:16" ht="21.75" customHeight="1" x14ac:dyDescent="0.2">
      <c r="A369" s="14"/>
      <c r="B369" s="75"/>
      <c r="C369" s="73" t="s">
        <v>499</v>
      </c>
      <c r="D369" s="78" t="s">
        <v>127</v>
      </c>
      <c r="E369" s="13">
        <v>44546</v>
      </c>
      <c r="F369" s="76" t="s">
        <v>128</v>
      </c>
      <c r="G369" s="13">
        <v>44552</v>
      </c>
      <c r="H369" s="77" t="s">
        <v>533</v>
      </c>
      <c r="I369" s="16">
        <v>60</v>
      </c>
      <c r="J369" s="16">
        <v>54</v>
      </c>
      <c r="K369" s="16">
        <v>22</v>
      </c>
      <c r="L369" s="16">
        <v>4</v>
      </c>
      <c r="M369" s="81">
        <v>17.82</v>
      </c>
      <c r="N369" s="96">
        <v>17.82</v>
      </c>
      <c r="O369" s="64">
        <v>2530</v>
      </c>
      <c r="P369" s="65">
        <f>Table2245789101123[[#This Row],[PEMBULATAN]]*O369</f>
        <v>45084.6</v>
      </c>
    </row>
    <row r="370" spans="1:16" ht="21.75" customHeight="1" x14ac:dyDescent="0.2">
      <c r="A370" s="14"/>
      <c r="B370" s="75"/>
      <c r="C370" s="73" t="s">
        <v>500</v>
      </c>
      <c r="D370" s="78" t="s">
        <v>127</v>
      </c>
      <c r="E370" s="13">
        <v>44546</v>
      </c>
      <c r="F370" s="76" t="s">
        <v>128</v>
      </c>
      <c r="G370" s="13">
        <v>44552</v>
      </c>
      <c r="H370" s="77" t="s">
        <v>533</v>
      </c>
      <c r="I370" s="16">
        <v>48</v>
      </c>
      <c r="J370" s="16">
        <v>38</v>
      </c>
      <c r="K370" s="16">
        <v>11</v>
      </c>
      <c r="L370" s="16">
        <v>5</v>
      </c>
      <c r="M370" s="81">
        <v>5.016</v>
      </c>
      <c r="N370" s="96">
        <v>5.016</v>
      </c>
      <c r="O370" s="64">
        <v>2530</v>
      </c>
      <c r="P370" s="65">
        <f>Table2245789101123[[#This Row],[PEMBULATAN]]*O370</f>
        <v>12690.48</v>
      </c>
    </row>
    <row r="371" spans="1:16" ht="21.75" customHeight="1" x14ac:dyDescent="0.2">
      <c r="A371" s="14"/>
      <c r="B371" s="75"/>
      <c r="C371" s="73" t="s">
        <v>501</v>
      </c>
      <c r="D371" s="78" t="s">
        <v>127</v>
      </c>
      <c r="E371" s="13">
        <v>44546</v>
      </c>
      <c r="F371" s="76" t="s">
        <v>128</v>
      </c>
      <c r="G371" s="13">
        <v>44552</v>
      </c>
      <c r="H371" s="77" t="s">
        <v>533</v>
      </c>
      <c r="I371" s="16">
        <v>60</v>
      </c>
      <c r="J371" s="16">
        <v>22</v>
      </c>
      <c r="K371" s="16">
        <v>22</v>
      </c>
      <c r="L371" s="16">
        <v>6</v>
      </c>
      <c r="M371" s="81">
        <v>7.26</v>
      </c>
      <c r="N371" s="96">
        <v>7.26</v>
      </c>
      <c r="O371" s="64">
        <v>2530</v>
      </c>
      <c r="P371" s="65">
        <f>Table2245789101123[[#This Row],[PEMBULATAN]]*O371</f>
        <v>18367.8</v>
      </c>
    </row>
    <row r="372" spans="1:16" ht="21.75" customHeight="1" x14ac:dyDescent="0.2">
      <c r="A372" s="14"/>
      <c r="B372" s="75"/>
      <c r="C372" s="73" t="s">
        <v>502</v>
      </c>
      <c r="D372" s="78" t="s">
        <v>127</v>
      </c>
      <c r="E372" s="13">
        <v>44546</v>
      </c>
      <c r="F372" s="76" t="s">
        <v>128</v>
      </c>
      <c r="G372" s="13">
        <v>44552</v>
      </c>
      <c r="H372" s="77" t="s">
        <v>533</v>
      </c>
      <c r="I372" s="16">
        <v>152</v>
      </c>
      <c r="J372" s="16">
        <v>14</v>
      </c>
      <c r="K372" s="16">
        <v>17</v>
      </c>
      <c r="L372" s="16">
        <v>4</v>
      </c>
      <c r="M372" s="81">
        <v>9.0440000000000005</v>
      </c>
      <c r="N372" s="96">
        <v>9.0440000000000005</v>
      </c>
      <c r="O372" s="64">
        <v>2530</v>
      </c>
      <c r="P372" s="65">
        <f>Table2245789101123[[#This Row],[PEMBULATAN]]*O372</f>
        <v>22881.32</v>
      </c>
    </row>
    <row r="373" spans="1:16" ht="21.75" customHeight="1" x14ac:dyDescent="0.2">
      <c r="A373" s="14"/>
      <c r="B373" s="75"/>
      <c r="C373" s="73" t="s">
        <v>503</v>
      </c>
      <c r="D373" s="78" t="s">
        <v>127</v>
      </c>
      <c r="E373" s="13">
        <v>44546</v>
      </c>
      <c r="F373" s="76" t="s">
        <v>128</v>
      </c>
      <c r="G373" s="13">
        <v>44552</v>
      </c>
      <c r="H373" s="77" t="s">
        <v>533</v>
      </c>
      <c r="I373" s="16">
        <v>36</v>
      </c>
      <c r="J373" s="16">
        <v>26</v>
      </c>
      <c r="K373" s="16">
        <v>21</v>
      </c>
      <c r="L373" s="16">
        <v>4</v>
      </c>
      <c r="M373" s="81">
        <v>4.9139999999999997</v>
      </c>
      <c r="N373" s="96">
        <v>4.9139999999999997</v>
      </c>
      <c r="O373" s="64">
        <v>2530</v>
      </c>
      <c r="P373" s="65">
        <f>Table2245789101123[[#This Row],[PEMBULATAN]]*O373</f>
        <v>12432.42</v>
      </c>
    </row>
    <row r="374" spans="1:16" ht="21.75" customHeight="1" x14ac:dyDescent="0.2">
      <c r="A374" s="14"/>
      <c r="B374" s="75"/>
      <c r="C374" s="73" t="s">
        <v>504</v>
      </c>
      <c r="D374" s="78" t="s">
        <v>127</v>
      </c>
      <c r="E374" s="13">
        <v>44546</v>
      </c>
      <c r="F374" s="76" t="s">
        <v>128</v>
      </c>
      <c r="G374" s="13">
        <v>44552</v>
      </c>
      <c r="H374" s="77" t="s">
        <v>533</v>
      </c>
      <c r="I374" s="16">
        <v>36</v>
      </c>
      <c r="J374" s="16">
        <v>26</v>
      </c>
      <c r="K374" s="16">
        <v>21</v>
      </c>
      <c r="L374" s="16">
        <v>4</v>
      </c>
      <c r="M374" s="81">
        <v>4.9139999999999997</v>
      </c>
      <c r="N374" s="96">
        <v>4.9139999999999997</v>
      </c>
      <c r="O374" s="64">
        <v>2530</v>
      </c>
      <c r="P374" s="65">
        <f>Table2245789101123[[#This Row],[PEMBULATAN]]*O374</f>
        <v>12432.42</v>
      </c>
    </row>
    <row r="375" spans="1:16" ht="21.75" customHeight="1" x14ac:dyDescent="0.2">
      <c r="A375" s="14"/>
      <c r="B375" s="75"/>
      <c r="C375" s="73" t="s">
        <v>505</v>
      </c>
      <c r="D375" s="78" t="s">
        <v>127</v>
      </c>
      <c r="E375" s="13">
        <v>44546</v>
      </c>
      <c r="F375" s="76" t="s">
        <v>128</v>
      </c>
      <c r="G375" s="13">
        <v>44552</v>
      </c>
      <c r="H375" s="77" t="s">
        <v>533</v>
      </c>
      <c r="I375" s="16">
        <v>30</v>
      </c>
      <c r="J375" s="16">
        <v>28</v>
      </c>
      <c r="K375" s="16">
        <v>21</v>
      </c>
      <c r="L375" s="16">
        <v>3</v>
      </c>
      <c r="M375" s="81">
        <v>4.41</v>
      </c>
      <c r="N375" s="96">
        <v>5</v>
      </c>
      <c r="O375" s="64">
        <v>2530</v>
      </c>
      <c r="P375" s="65">
        <f>Table2245789101123[[#This Row],[PEMBULATAN]]*O375</f>
        <v>12650</v>
      </c>
    </row>
    <row r="376" spans="1:16" ht="21.75" customHeight="1" x14ac:dyDescent="0.2">
      <c r="A376" s="14"/>
      <c r="B376" s="75"/>
      <c r="C376" s="73" t="s">
        <v>506</v>
      </c>
      <c r="D376" s="78" t="s">
        <v>127</v>
      </c>
      <c r="E376" s="13">
        <v>44546</v>
      </c>
      <c r="F376" s="76" t="s">
        <v>128</v>
      </c>
      <c r="G376" s="13">
        <v>44552</v>
      </c>
      <c r="H376" s="77" t="s">
        <v>533</v>
      </c>
      <c r="I376" s="16">
        <v>50</v>
      </c>
      <c r="J376" s="16">
        <v>40</v>
      </c>
      <c r="K376" s="16">
        <v>45</v>
      </c>
      <c r="L376" s="16">
        <v>12</v>
      </c>
      <c r="M376" s="81">
        <v>22.5</v>
      </c>
      <c r="N376" s="96">
        <v>23</v>
      </c>
      <c r="O376" s="64">
        <v>2530</v>
      </c>
      <c r="P376" s="65">
        <f>Table2245789101123[[#This Row],[PEMBULATAN]]*O376</f>
        <v>58190</v>
      </c>
    </row>
    <row r="377" spans="1:16" ht="21.75" customHeight="1" x14ac:dyDescent="0.2">
      <c r="A377" s="14"/>
      <c r="B377" s="75"/>
      <c r="C377" s="73" t="s">
        <v>507</v>
      </c>
      <c r="D377" s="78" t="s">
        <v>127</v>
      </c>
      <c r="E377" s="13">
        <v>44546</v>
      </c>
      <c r="F377" s="76" t="s">
        <v>128</v>
      </c>
      <c r="G377" s="13">
        <v>44552</v>
      </c>
      <c r="H377" s="77" t="s">
        <v>533</v>
      </c>
      <c r="I377" s="16">
        <v>78</v>
      </c>
      <c r="J377" s="16">
        <v>41</v>
      </c>
      <c r="K377" s="16">
        <v>11</v>
      </c>
      <c r="L377" s="16">
        <v>9</v>
      </c>
      <c r="M377" s="81">
        <v>8.7944999999999993</v>
      </c>
      <c r="N377" s="96">
        <v>9</v>
      </c>
      <c r="O377" s="64">
        <v>2530</v>
      </c>
      <c r="P377" s="65">
        <f>Table2245789101123[[#This Row],[PEMBULATAN]]*O377</f>
        <v>22770</v>
      </c>
    </row>
    <row r="378" spans="1:16" ht="21.75" customHeight="1" x14ac:dyDescent="0.2">
      <c r="A378" s="14"/>
      <c r="B378" s="75"/>
      <c r="C378" s="73" t="s">
        <v>508</v>
      </c>
      <c r="D378" s="78" t="s">
        <v>127</v>
      </c>
      <c r="E378" s="13">
        <v>44546</v>
      </c>
      <c r="F378" s="76" t="s">
        <v>128</v>
      </c>
      <c r="G378" s="13">
        <v>44552</v>
      </c>
      <c r="H378" s="77" t="s">
        <v>533</v>
      </c>
      <c r="I378" s="16">
        <v>205</v>
      </c>
      <c r="J378" s="16">
        <v>20</v>
      </c>
      <c r="K378" s="16">
        <v>20</v>
      </c>
      <c r="L378" s="16">
        <v>4</v>
      </c>
      <c r="M378" s="81">
        <v>20.5</v>
      </c>
      <c r="N378" s="96">
        <v>21</v>
      </c>
      <c r="O378" s="64">
        <v>2530</v>
      </c>
      <c r="P378" s="65">
        <f>Table2245789101123[[#This Row],[PEMBULATAN]]*O378</f>
        <v>53130</v>
      </c>
    </row>
    <row r="379" spans="1:16" ht="21.75" customHeight="1" x14ac:dyDescent="0.2">
      <c r="A379" s="14"/>
      <c r="B379" s="75"/>
      <c r="C379" s="73" t="s">
        <v>509</v>
      </c>
      <c r="D379" s="78" t="s">
        <v>127</v>
      </c>
      <c r="E379" s="13">
        <v>44546</v>
      </c>
      <c r="F379" s="76" t="s">
        <v>128</v>
      </c>
      <c r="G379" s="13">
        <v>44552</v>
      </c>
      <c r="H379" s="77" t="s">
        <v>533</v>
      </c>
      <c r="I379" s="16">
        <v>60</v>
      </c>
      <c r="J379" s="16">
        <v>38</v>
      </c>
      <c r="K379" s="16">
        <v>21</v>
      </c>
      <c r="L379" s="16">
        <v>1</v>
      </c>
      <c r="M379" s="81">
        <v>11.97</v>
      </c>
      <c r="N379" s="96">
        <v>11.97</v>
      </c>
      <c r="O379" s="64">
        <v>2530</v>
      </c>
      <c r="P379" s="65">
        <f>Table2245789101123[[#This Row],[PEMBULATAN]]*O379</f>
        <v>30284.100000000002</v>
      </c>
    </row>
    <row r="380" spans="1:16" ht="21.75" customHeight="1" x14ac:dyDescent="0.2">
      <c r="A380" s="14"/>
      <c r="B380" s="75"/>
      <c r="C380" s="73" t="s">
        <v>510</v>
      </c>
      <c r="D380" s="78" t="s">
        <v>127</v>
      </c>
      <c r="E380" s="13">
        <v>44546</v>
      </c>
      <c r="F380" s="76" t="s">
        <v>128</v>
      </c>
      <c r="G380" s="13">
        <v>44552</v>
      </c>
      <c r="H380" s="77" t="s">
        <v>533</v>
      </c>
      <c r="I380" s="16">
        <v>149</v>
      </c>
      <c r="J380" s="16">
        <v>9</v>
      </c>
      <c r="K380" s="16">
        <v>9</v>
      </c>
      <c r="L380" s="16">
        <v>1</v>
      </c>
      <c r="M380" s="81">
        <v>3.0172500000000002</v>
      </c>
      <c r="N380" s="96">
        <v>3.0172500000000002</v>
      </c>
      <c r="O380" s="64">
        <v>2530</v>
      </c>
      <c r="P380" s="65">
        <f>Table2245789101123[[#This Row],[PEMBULATAN]]*O380</f>
        <v>7633.6425000000008</v>
      </c>
    </row>
    <row r="381" spans="1:16" ht="21.75" customHeight="1" x14ac:dyDescent="0.2">
      <c r="A381" s="14"/>
      <c r="B381" s="75"/>
      <c r="C381" s="73" t="s">
        <v>511</v>
      </c>
      <c r="D381" s="78" t="s">
        <v>127</v>
      </c>
      <c r="E381" s="13">
        <v>44546</v>
      </c>
      <c r="F381" s="76" t="s">
        <v>128</v>
      </c>
      <c r="G381" s="13">
        <v>44552</v>
      </c>
      <c r="H381" s="77" t="s">
        <v>533</v>
      </c>
      <c r="I381" s="16">
        <v>89</v>
      </c>
      <c r="J381" s="16">
        <v>58</v>
      </c>
      <c r="K381" s="16">
        <v>30</v>
      </c>
      <c r="L381" s="16">
        <v>15</v>
      </c>
      <c r="M381" s="81">
        <v>38.715000000000003</v>
      </c>
      <c r="N381" s="96">
        <v>38.715000000000003</v>
      </c>
      <c r="O381" s="64">
        <v>2530</v>
      </c>
      <c r="P381" s="65">
        <f>Table2245789101123[[#This Row],[PEMBULATAN]]*O381</f>
        <v>97948.950000000012</v>
      </c>
    </row>
    <row r="382" spans="1:16" ht="21.75" customHeight="1" x14ac:dyDescent="0.2">
      <c r="A382" s="14"/>
      <c r="B382" s="75"/>
      <c r="C382" s="73" t="s">
        <v>512</v>
      </c>
      <c r="D382" s="78" t="s">
        <v>127</v>
      </c>
      <c r="E382" s="13">
        <v>44546</v>
      </c>
      <c r="F382" s="76" t="s">
        <v>128</v>
      </c>
      <c r="G382" s="13">
        <v>44552</v>
      </c>
      <c r="H382" s="77" t="s">
        <v>533</v>
      </c>
      <c r="I382" s="16">
        <v>27</v>
      </c>
      <c r="J382" s="16">
        <v>27</v>
      </c>
      <c r="K382" s="16">
        <v>27</v>
      </c>
      <c r="L382" s="16">
        <v>1</v>
      </c>
      <c r="M382" s="81">
        <v>4.92075</v>
      </c>
      <c r="N382" s="96">
        <v>4.92075</v>
      </c>
      <c r="O382" s="64">
        <v>2530</v>
      </c>
      <c r="P382" s="65">
        <f>Table2245789101123[[#This Row],[PEMBULATAN]]*O382</f>
        <v>12449.497499999999</v>
      </c>
    </row>
    <row r="383" spans="1:16" ht="21.75" customHeight="1" x14ac:dyDescent="0.2">
      <c r="A383" s="14"/>
      <c r="B383" s="75"/>
      <c r="C383" s="73" t="s">
        <v>513</v>
      </c>
      <c r="D383" s="78" t="s">
        <v>127</v>
      </c>
      <c r="E383" s="13">
        <v>44546</v>
      </c>
      <c r="F383" s="76" t="s">
        <v>128</v>
      </c>
      <c r="G383" s="13">
        <v>44552</v>
      </c>
      <c r="H383" s="77" t="s">
        <v>533</v>
      </c>
      <c r="I383" s="16">
        <v>114</v>
      </c>
      <c r="J383" s="16">
        <v>20</v>
      </c>
      <c r="K383" s="16">
        <v>5</v>
      </c>
      <c r="L383" s="16">
        <v>3</v>
      </c>
      <c r="M383" s="81">
        <v>2.85</v>
      </c>
      <c r="N383" s="96">
        <v>3</v>
      </c>
      <c r="O383" s="64">
        <v>2530</v>
      </c>
      <c r="P383" s="65">
        <f>Table2245789101123[[#This Row],[PEMBULATAN]]*O383</f>
        <v>7590</v>
      </c>
    </row>
    <row r="384" spans="1:16" ht="21.75" customHeight="1" x14ac:dyDescent="0.2">
      <c r="A384" s="14"/>
      <c r="B384" s="75"/>
      <c r="C384" s="73" t="s">
        <v>514</v>
      </c>
      <c r="D384" s="78" t="s">
        <v>127</v>
      </c>
      <c r="E384" s="13">
        <v>44546</v>
      </c>
      <c r="F384" s="76" t="s">
        <v>128</v>
      </c>
      <c r="G384" s="13">
        <v>44552</v>
      </c>
      <c r="H384" s="77" t="s">
        <v>533</v>
      </c>
      <c r="I384" s="16">
        <v>89</v>
      </c>
      <c r="J384" s="16">
        <v>39</v>
      </c>
      <c r="K384" s="16">
        <v>8</v>
      </c>
      <c r="L384" s="16">
        <v>1</v>
      </c>
      <c r="M384" s="81">
        <v>6.9420000000000002</v>
      </c>
      <c r="N384" s="96">
        <v>6.9420000000000002</v>
      </c>
      <c r="O384" s="64">
        <v>2530</v>
      </c>
      <c r="P384" s="65">
        <f>Table2245789101123[[#This Row],[PEMBULATAN]]*O384</f>
        <v>17563.260000000002</v>
      </c>
    </row>
    <row r="385" spans="1:16" ht="21.75" customHeight="1" x14ac:dyDescent="0.2">
      <c r="A385" s="14"/>
      <c r="B385" s="75"/>
      <c r="C385" s="73" t="s">
        <v>515</v>
      </c>
      <c r="D385" s="78" t="s">
        <v>127</v>
      </c>
      <c r="E385" s="13">
        <v>44546</v>
      </c>
      <c r="F385" s="76" t="s">
        <v>128</v>
      </c>
      <c r="G385" s="13">
        <v>44552</v>
      </c>
      <c r="H385" s="77" t="s">
        <v>533</v>
      </c>
      <c r="I385" s="16">
        <v>81</v>
      </c>
      <c r="J385" s="16">
        <v>52</v>
      </c>
      <c r="K385" s="16">
        <v>24</v>
      </c>
      <c r="L385" s="16">
        <v>13</v>
      </c>
      <c r="M385" s="81">
        <v>25.271999999999998</v>
      </c>
      <c r="N385" s="96">
        <v>25.271999999999998</v>
      </c>
      <c r="O385" s="64">
        <v>2530</v>
      </c>
      <c r="P385" s="65">
        <f>Table2245789101123[[#This Row],[PEMBULATAN]]*O385</f>
        <v>63938.159999999996</v>
      </c>
    </row>
    <row r="386" spans="1:16" ht="21.75" customHeight="1" x14ac:dyDescent="0.2">
      <c r="A386" s="14"/>
      <c r="B386" s="75"/>
      <c r="C386" s="73" t="s">
        <v>516</v>
      </c>
      <c r="D386" s="78" t="s">
        <v>127</v>
      </c>
      <c r="E386" s="13">
        <v>44546</v>
      </c>
      <c r="F386" s="76" t="s">
        <v>128</v>
      </c>
      <c r="G386" s="13">
        <v>44552</v>
      </c>
      <c r="H386" s="77" t="s">
        <v>533</v>
      </c>
      <c r="I386" s="16">
        <v>85</v>
      </c>
      <c r="J386" s="16">
        <v>45</v>
      </c>
      <c r="K386" s="16">
        <v>24</v>
      </c>
      <c r="L386" s="16">
        <v>4</v>
      </c>
      <c r="M386" s="81">
        <v>22.95</v>
      </c>
      <c r="N386" s="96">
        <v>22.95</v>
      </c>
      <c r="O386" s="64">
        <v>2530</v>
      </c>
      <c r="P386" s="65">
        <f>Table2245789101123[[#This Row],[PEMBULATAN]]*O386</f>
        <v>58063.5</v>
      </c>
    </row>
    <row r="387" spans="1:16" ht="21.75" customHeight="1" x14ac:dyDescent="0.2">
      <c r="A387" s="14"/>
      <c r="B387" s="75"/>
      <c r="C387" s="73" t="s">
        <v>517</v>
      </c>
      <c r="D387" s="78" t="s">
        <v>127</v>
      </c>
      <c r="E387" s="13">
        <v>44546</v>
      </c>
      <c r="F387" s="76" t="s">
        <v>128</v>
      </c>
      <c r="G387" s="13">
        <v>44552</v>
      </c>
      <c r="H387" s="77" t="s">
        <v>533</v>
      </c>
      <c r="I387" s="16">
        <v>87</v>
      </c>
      <c r="J387" s="16">
        <v>55</v>
      </c>
      <c r="K387" s="16">
        <v>22</v>
      </c>
      <c r="L387" s="16">
        <v>23</v>
      </c>
      <c r="M387" s="81">
        <v>26.317499999999999</v>
      </c>
      <c r="N387" s="96">
        <v>27</v>
      </c>
      <c r="O387" s="64">
        <v>2530</v>
      </c>
      <c r="P387" s="65">
        <f>Table2245789101123[[#This Row],[PEMBULATAN]]*O387</f>
        <v>68310</v>
      </c>
    </row>
    <row r="388" spans="1:16" ht="21.75" customHeight="1" x14ac:dyDescent="0.2">
      <c r="A388" s="14"/>
      <c r="B388" s="75"/>
      <c r="C388" s="73" t="s">
        <v>518</v>
      </c>
      <c r="D388" s="78" t="s">
        <v>127</v>
      </c>
      <c r="E388" s="13">
        <v>44546</v>
      </c>
      <c r="F388" s="76" t="s">
        <v>128</v>
      </c>
      <c r="G388" s="13">
        <v>44552</v>
      </c>
      <c r="H388" s="77" t="s">
        <v>533</v>
      </c>
      <c r="I388" s="16">
        <v>102</v>
      </c>
      <c r="J388" s="16">
        <v>14</v>
      </c>
      <c r="K388" s="16">
        <v>10</v>
      </c>
      <c r="L388" s="16">
        <v>10</v>
      </c>
      <c r="M388" s="81">
        <v>3.57</v>
      </c>
      <c r="N388" s="96">
        <v>10</v>
      </c>
      <c r="O388" s="64">
        <v>2530</v>
      </c>
      <c r="P388" s="65">
        <f>Table2245789101123[[#This Row],[PEMBULATAN]]*O388</f>
        <v>25300</v>
      </c>
    </row>
    <row r="389" spans="1:16" ht="21.75" customHeight="1" x14ac:dyDescent="0.2">
      <c r="A389" s="14"/>
      <c r="B389" s="98"/>
      <c r="C389" s="73" t="s">
        <v>519</v>
      </c>
      <c r="D389" s="78" t="s">
        <v>127</v>
      </c>
      <c r="E389" s="13">
        <v>44546</v>
      </c>
      <c r="F389" s="76" t="s">
        <v>128</v>
      </c>
      <c r="G389" s="13">
        <v>44552</v>
      </c>
      <c r="H389" s="77" t="s">
        <v>533</v>
      </c>
      <c r="I389" s="16">
        <v>88</v>
      </c>
      <c r="J389" s="16">
        <v>56</v>
      </c>
      <c r="K389" s="16">
        <v>32</v>
      </c>
      <c r="L389" s="16">
        <v>36</v>
      </c>
      <c r="M389" s="81">
        <v>39.423999999999999</v>
      </c>
      <c r="N389" s="96">
        <v>40</v>
      </c>
      <c r="O389" s="64">
        <v>2530</v>
      </c>
      <c r="P389" s="65">
        <f>Table2245789101123[[#This Row],[PEMBULATAN]]*O389</f>
        <v>101200</v>
      </c>
    </row>
    <row r="390" spans="1:16" ht="21.75" customHeight="1" x14ac:dyDescent="0.2">
      <c r="A390" s="14"/>
      <c r="B390" s="75" t="s">
        <v>520</v>
      </c>
      <c r="C390" s="73" t="s">
        <v>521</v>
      </c>
      <c r="D390" s="78" t="s">
        <v>127</v>
      </c>
      <c r="E390" s="13">
        <v>44546</v>
      </c>
      <c r="F390" s="76" t="s">
        <v>128</v>
      </c>
      <c r="G390" s="13">
        <v>44552</v>
      </c>
      <c r="H390" s="77" t="s">
        <v>533</v>
      </c>
      <c r="I390" s="16">
        <v>45</v>
      </c>
      <c r="J390" s="16">
        <v>33</v>
      </c>
      <c r="K390" s="16">
        <v>21</v>
      </c>
      <c r="L390" s="16">
        <v>9</v>
      </c>
      <c r="M390" s="81">
        <v>7.7962499999999997</v>
      </c>
      <c r="N390" s="96">
        <v>9</v>
      </c>
      <c r="O390" s="64">
        <v>2530</v>
      </c>
      <c r="P390" s="65">
        <f>Table2245789101123[[#This Row],[PEMBULATAN]]*O390</f>
        <v>22770</v>
      </c>
    </row>
    <row r="391" spans="1:16" ht="21.75" customHeight="1" x14ac:dyDescent="0.2">
      <c r="A391" s="14"/>
      <c r="B391" s="75"/>
      <c r="C391" s="73" t="s">
        <v>522</v>
      </c>
      <c r="D391" s="78" t="s">
        <v>127</v>
      </c>
      <c r="E391" s="13">
        <v>44546</v>
      </c>
      <c r="F391" s="76" t="s">
        <v>128</v>
      </c>
      <c r="G391" s="13">
        <v>44552</v>
      </c>
      <c r="H391" s="77" t="s">
        <v>533</v>
      </c>
      <c r="I391" s="16">
        <v>46</v>
      </c>
      <c r="J391" s="16">
        <v>31</v>
      </c>
      <c r="K391" s="16">
        <v>10</v>
      </c>
      <c r="L391" s="16">
        <v>3</v>
      </c>
      <c r="M391" s="81">
        <v>3.5649999999999999</v>
      </c>
      <c r="N391" s="96">
        <v>3.5649999999999999</v>
      </c>
      <c r="O391" s="64">
        <v>2530</v>
      </c>
      <c r="P391" s="65">
        <f>Table2245789101123[[#This Row],[PEMBULATAN]]*O391</f>
        <v>9019.4500000000007</v>
      </c>
    </row>
    <row r="392" spans="1:16" ht="21.75" customHeight="1" x14ac:dyDescent="0.2">
      <c r="A392" s="14"/>
      <c r="B392" s="98"/>
      <c r="C392" s="73" t="s">
        <v>523</v>
      </c>
      <c r="D392" s="78" t="s">
        <v>127</v>
      </c>
      <c r="E392" s="13">
        <v>44546</v>
      </c>
      <c r="F392" s="76" t="s">
        <v>128</v>
      </c>
      <c r="G392" s="13">
        <v>44552</v>
      </c>
      <c r="H392" s="77" t="s">
        <v>533</v>
      </c>
      <c r="I392" s="16">
        <v>45</v>
      </c>
      <c r="J392" s="16">
        <v>31</v>
      </c>
      <c r="K392" s="16">
        <v>15</v>
      </c>
      <c r="L392" s="16">
        <v>6</v>
      </c>
      <c r="M392" s="81">
        <v>5.2312500000000002</v>
      </c>
      <c r="N392" s="96">
        <v>6</v>
      </c>
      <c r="O392" s="64">
        <v>2530</v>
      </c>
      <c r="P392" s="65">
        <f>Table2245789101123[[#This Row],[PEMBULATAN]]*O392</f>
        <v>15180</v>
      </c>
    </row>
    <row r="393" spans="1:16" ht="21.75" customHeight="1" x14ac:dyDescent="0.2">
      <c r="A393" s="14"/>
      <c r="B393" s="75" t="s">
        <v>524</v>
      </c>
      <c r="C393" s="73" t="s">
        <v>525</v>
      </c>
      <c r="D393" s="78" t="s">
        <v>127</v>
      </c>
      <c r="E393" s="13">
        <v>44546</v>
      </c>
      <c r="F393" s="76" t="s">
        <v>128</v>
      </c>
      <c r="G393" s="13">
        <v>44552</v>
      </c>
      <c r="H393" s="77" t="s">
        <v>533</v>
      </c>
      <c r="I393" s="16">
        <v>65</v>
      </c>
      <c r="J393" s="16">
        <v>45</v>
      </c>
      <c r="K393" s="16">
        <v>14</v>
      </c>
      <c r="L393" s="16">
        <v>8</v>
      </c>
      <c r="M393" s="81">
        <v>10.237500000000001</v>
      </c>
      <c r="N393" s="96">
        <v>10.237500000000001</v>
      </c>
      <c r="O393" s="64">
        <v>2530</v>
      </c>
      <c r="P393" s="65">
        <f>Table2245789101123[[#This Row],[PEMBULATAN]]*O393</f>
        <v>25900.875</v>
      </c>
    </row>
    <row r="394" spans="1:16" ht="21.75" customHeight="1" x14ac:dyDescent="0.2">
      <c r="A394" s="14"/>
      <c r="B394" s="75"/>
      <c r="C394" s="73" t="s">
        <v>526</v>
      </c>
      <c r="D394" s="78" t="s">
        <v>127</v>
      </c>
      <c r="E394" s="13">
        <v>44546</v>
      </c>
      <c r="F394" s="76" t="s">
        <v>128</v>
      </c>
      <c r="G394" s="13">
        <v>44552</v>
      </c>
      <c r="H394" s="77" t="s">
        <v>533</v>
      </c>
      <c r="I394" s="16">
        <v>61</v>
      </c>
      <c r="J394" s="16">
        <v>51</v>
      </c>
      <c r="K394" s="16">
        <v>20</v>
      </c>
      <c r="L394" s="16">
        <v>12</v>
      </c>
      <c r="M394" s="81">
        <v>15.555</v>
      </c>
      <c r="N394" s="96">
        <v>15.555</v>
      </c>
      <c r="O394" s="64">
        <v>2530</v>
      </c>
      <c r="P394" s="65">
        <f>Table2245789101123[[#This Row],[PEMBULATAN]]*O394</f>
        <v>39354.15</v>
      </c>
    </row>
    <row r="395" spans="1:16" ht="21.75" customHeight="1" x14ac:dyDescent="0.2">
      <c r="A395" s="14"/>
      <c r="B395" s="75"/>
      <c r="C395" s="73" t="s">
        <v>527</v>
      </c>
      <c r="D395" s="78" t="s">
        <v>127</v>
      </c>
      <c r="E395" s="13">
        <v>44546</v>
      </c>
      <c r="F395" s="76" t="s">
        <v>128</v>
      </c>
      <c r="G395" s="13">
        <v>44552</v>
      </c>
      <c r="H395" s="77" t="s">
        <v>533</v>
      </c>
      <c r="I395" s="16">
        <v>48</v>
      </c>
      <c r="J395" s="16">
        <v>40</v>
      </c>
      <c r="K395" s="16">
        <v>10</v>
      </c>
      <c r="L395" s="16">
        <v>5</v>
      </c>
      <c r="M395" s="81">
        <v>4.8</v>
      </c>
      <c r="N395" s="96">
        <v>5</v>
      </c>
      <c r="O395" s="64">
        <v>2530</v>
      </c>
      <c r="P395" s="65">
        <f>Table2245789101123[[#This Row],[PEMBULATAN]]*O395</f>
        <v>12650</v>
      </c>
    </row>
    <row r="396" spans="1:16" ht="21.75" customHeight="1" x14ac:dyDescent="0.2">
      <c r="A396" s="14"/>
      <c r="B396" s="75"/>
      <c r="C396" s="73" t="s">
        <v>528</v>
      </c>
      <c r="D396" s="78" t="s">
        <v>127</v>
      </c>
      <c r="E396" s="13">
        <v>44546</v>
      </c>
      <c r="F396" s="76" t="s">
        <v>128</v>
      </c>
      <c r="G396" s="13">
        <v>44552</v>
      </c>
      <c r="H396" s="77" t="s">
        <v>533</v>
      </c>
      <c r="I396" s="16">
        <v>60</v>
      </c>
      <c r="J396" s="16">
        <v>52</v>
      </c>
      <c r="K396" s="16">
        <v>16</v>
      </c>
      <c r="L396" s="16">
        <v>5</v>
      </c>
      <c r="M396" s="81">
        <v>12.48</v>
      </c>
      <c r="N396" s="96">
        <v>13</v>
      </c>
      <c r="O396" s="64">
        <v>2530</v>
      </c>
      <c r="P396" s="65">
        <f>Table2245789101123[[#This Row],[PEMBULATAN]]*O396</f>
        <v>32890</v>
      </c>
    </row>
    <row r="397" spans="1:16" ht="21.75" customHeight="1" x14ac:dyDescent="0.2">
      <c r="A397" s="14"/>
      <c r="B397" s="75"/>
      <c r="C397" s="73" t="s">
        <v>529</v>
      </c>
      <c r="D397" s="78" t="s">
        <v>127</v>
      </c>
      <c r="E397" s="13">
        <v>44546</v>
      </c>
      <c r="F397" s="76" t="s">
        <v>128</v>
      </c>
      <c r="G397" s="13">
        <v>44552</v>
      </c>
      <c r="H397" s="77" t="s">
        <v>533</v>
      </c>
      <c r="I397" s="16">
        <v>87</v>
      </c>
      <c r="J397" s="16">
        <v>51</v>
      </c>
      <c r="K397" s="16">
        <v>25</v>
      </c>
      <c r="L397" s="16">
        <v>28</v>
      </c>
      <c r="M397" s="81">
        <v>27.731249999999999</v>
      </c>
      <c r="N397" s="96">
        <v>28</v>
      </c>
      <c r="O397" s="64">
        <v>2530</v>
      </c>
      <c r="P397" s="65">
        <f>Table2245789101123[[#This Row],[PEMBULATAN]]*O397</f>
        <v>70840</v>
      </c>
    </row>
    <row r="398" spans="1:16" ht="21.75" customHeight="1" x14ac:dyDescent="0.2">
      <c r="A398" s="14"/>
      <c r="B398" s="75"/>
      <c r="C398" s="73" t="s">
        <v>530</v>
      </c>
      <c r="D398" s="78" t="s">
        <v>127</v>
      </c>
      <c r="E398" s="13">
        <v>44546</v>
      </c>
      <c r="F398" s="76" t="s">
        <v>128</v>
      </c>
      <c r="G398" s="13">
        <v>44552</v>
      </c>
      <c r="H398" s="77" t="s">
        <v>533</v>
      </c>
      <c r="I398" s="16">
        <v>51</v>
      </c>
      <c r="J398" s="16">
        <v>30</v>
      </c>
      <c r="K398" s="16">
        <v>11</v>
      </c>
      <c r="L398" s="16">
        <v>2</v>
      </c>
      <c r="M398" s="81">
        <v>4.2074999999999996</v>
      </c>
      <c r="N398" s="96">
        <v>4.2074999999999996</v>
      </c>
      <c r="O398" s="64">
        <v>2530</v>
      </c>
      <c r="P398" s="65">
        <f>Table2245789101123[[#This Row],[PEMBULATAN]]*O398</f>
        <v>10644.974999999999</v>
      </c>
    </row>
    <row r="399" spans="1:16" ht="21.75" customHeight="1" x14ac:dyDescent="0.2">
      <c r="A399" s="14"/>
      <c r="B399" s="75"/>
      <c r="C399" s="73" t="s">
        <v>531</v>
      </c>
      <c r="D399" s="78" t="s">
        <v>127</v>
      </c>
      <c r="E399" s="13">
        <v>44546</v>
      </c>
      <c r="F399" s="76" t="s">
        <v>128</v>
      </c>
      <c r="G399" s="13">
        <v>44552</v>
      </c>
      <c r="H399" s="77" t="s">
        <v>533</v>
      </c>
      <c r="I399" s="16">
        <v>98</v>
      </c>
      <c r="J399" s="16">
        <v>56</v>
      </c>
      <c r="K399" s="16">
        <v>12</v>
      </c>
      <c r="L399" s="16">
        <v>24</v>
      </c>
      <c r="M399" s="81">
        <v>16.463999999999999</v>
      </c>
      <c r="N399" s="72">
        <v>25</v>
      </c>
      <c r="O399" s="64">
        <v>2530</v>
      </c>
      <c r="P399" s="65">
        <f>Table2245789101123[[#This Row],[PEMBULATAN]]*O399</f>
        <v>63250</v>
      </c>
    </row>
    <row r="400" spans="1:16" ht="21.75" customHeight="1" x14ac:dyDescent="0.2">
      <c r="A400" s="14"/>
      <c r="B400" s="75"/>
      <c r="C400" s="73" t="s">
        <v>532</v>
      </c>
      <c r="D400" s="78" t="s">
        <v>127</v>
      </c>
      <c r="E400" s="13">
        <v>44546</v>
      </c>
      <c r="F400" s="76" t="s">
        <v>128</v>
      </c>
      <c r="G400" s="13">
        <v>44552</v>
      </c>
      <c r="H400" s="77" t="s">
        <v>533</v>
      </c>
      <c r="I400" s="16">
        <v>40</v>
      </c>
      <c r="J400" s="16">
        <v>25</v>
      </c>
      <c r="K400" s="16">
        <v>18</v>
      </c>
      <c r="L400" s="16">
        <v>14</v>
      </c>
      <c r="M400" s="81">
        <v>4.5</v>
      </c>
      <c r="N400" s="72">
        <v>15</v>
      </c>
      <c r="O400" s="64">
        <v>2530</v>
      </c>
      <c r="P400" s="65">
        <f>Table2245789101123[[#This Row],[PEMBULATAN]]*O400</f>
        <v>37950</v>
      </c>
    </row>
    <row r="401" spans="1:16" ht="22.5" customHeight="1" x14ac:dyDescent="0.2">
      <c r="A401" s="123" t="s">
        <v>30</v>
      </c>
      <c r="B401" s="124"/>
      <c r="C401" s="124"/>
      <c r="D401" s="124"/>
      <c r="E401" s="124"/>
      <c r="F401" s="124"/>
      <c r="G401" s="124"/>
      <c r="H401" s="124"/>
      <c r="I401" s="124"/>
      <c r="J401" s="124"/>
      <c r="K401" s="124"/>
      <c r="L401" s="125"/>
      <c r="M401" s="79">
        <f>SUBTOTAL(109,Table2245789101123[KG VOLUME])</f>
        <v>7058.58475</v>
      </c>
      <c r="N401" s="68">
        <f>SUM(N3:N400)</f>
        <v>7296.9800000000014</v>
      </c>
      <c r="O401" s="126">
        <f>SUM(P3:P400)</f>
        <v>18461359.400000002</v>
      </c>
      <c r="P401" s="127"/>
    </row>
    <row r="402" spans="1:16" ht="18" customHeight="1" x14ac:dyDescent="0.2">
      <c r="A402" s="86"/>
      <c r="B402" s="56" t="s">
        <v>42</v>
      </c>
      <c r="C402" s="55"/>
      <c r="D402" s="57" t="s">
        <v>43</v>
      </c>
      <c r="E402" s="86"/>
      <c r="F402" s="86"/>
      <c r="G402" s="86"/>
      <c r="H402" s="86"/>
      <c r="I402" s="86"/>
      <c r="J402" s="86"/>
      <c r="K402" s="86"/>
      <c r="L402" s="86"/>
      <c r="M402" s="87"/>
      <c r="N402" s="88" t="s">
        <v>51</v>
      </c>
      <c r="O402" s="89"/>
      <c r="P402" s="89">
        <f>O401*10%</f>
        <v>1846135.9400000004</v>
      </c>
    </row>
    <row r="403" spans="1:16" ht="18" customHeight="1" thickBot="1" x14ac:dyDescent="0.25">
      <c r="A403" s="86"/>
      <c r="B403" s="56"/>
      <c r="C403" s="55"/>
      <c r="D403" s="57"/>
      <c r="E403" s="86"/>
      <c r="F403" s="86"/>
      <c r="G403" s="86"/>
      <c r="H403" s="86"/>
      <c r="I403" s="86"/>
      <c r="J403" s="86"/>
      <c r="K403" s="86"/>
      <c r="L403" s="86"/>
      <c r="M403" s="87"/>
      <c r="N403" s="90" t="s">
        <v>52</v>
      </c>
      <c r="O403" s="91"/>
      <c r="P403" s="91">
        <f>O401-P402</f>
        <v>16615223.460000001</v>
      </c>
    </row>
    <row r="404" spans="1:16" ht="18" customHeight="1" x14ac:dyDescent="0.2">
      <c r="A404" s="11"/>
      <c r="H404" s="63"/>
      <c r="N404" s="62" t="s">
        <v>31</v>
      </c>
      <c r="P404" s="69">
        <f>P403*1%</f>
        <v>166152.23460000003</v>
      </c>
    </row>
    <row r="405" spans="1:16" ht="18" customHeight="1" thickBot="1" x14ac:dyDescent="0.25">
      <c r="A405" s="11"/>
      <c r="H405" s="63"/>
      <c r="N405" s="62" t="s">
        <v>53</v>
      </c>
      <c r="P405" s="71">
        <f>P403*2%</f>
        <v>332304.46920000005</v>
      </c>
    </row>
    <row r="406" spans="1:16" ht="18" customHeight="1" x14ac:dyDescent="0.2">
      <c r="A406" s="11"/>
      <c r="H406" s="63"/>
      <c r="N406" s="66" t="s">
        <v>32</v>
      </c>
      <c r="O406" s="67"/>
      <c r="P406" s="70">
        <f>P403+P404-P405</f>
        <v>16449071.225400001</v>
      </c>
    </row>
    <row r="408" spans="1:16" x14ac:dyDescent="0.2">
      <c r="A408" s="11"/>
      <c r="H408" s="63"/>
      <c r="P408" s="71"/>
    </row>
    <row r="409" spans="1:16" x14ac:dyDescent="0.2">
      <c r="A409" s="11"/>
      <c r="H409" s="63"/>
      <c r="O409" s="58"/>
      <c r="P409" s="71"/>
    </row>
    <row r="410" spans="1:16" s="3" customFormat="1" x14ac:dyDescent="0.25">
      <c r="A410" s="11"/>
      <c r="B410" s="2"/>
      <c r="C410" s="2"/>
      <c r="E410" s="12"/>
      <c r="H410" s="63"/>
      <c r="N410" s="15"/>
      <c r="O410" s="15"/>
      <c r="P410" s="15"/>
    </row>
    <row r="411" spans="1:16" s="3" customFormat="1" x14ac:dyDescent="0.25">
      <c r="A411" s="11"/>
      <c r="B411" s="2"/>
      <c r="C411" s="2"/>
      <c r="E411" s="12"/>
      <c r="H411" s="63"/>
      <c r="N411" s="15"/>
      <c r="O411" s="15"/>
      <c r="P411" s="15"/>
    </row>
    <row r="412" spans="1:16" s="3" customFormat="1" x14ac:dyDescent="0.25">
      <c r="A412" s="11"/>
      <c r="B412" s="2"/>
      <c r="C412" s="2"/>
      <c r="E412" s="12"/>
      <c r="H412" s="63"/>
      <c r="N412" s="15"/>
      <c r="O412" s="15"/>
      <c r="P412" s="15"/>
    </row>
    <row r="413" spans="1:16" s="3" customFormat="1" x14ac:dyDescent="0.25">
      <c r="A413" s="11"/>
      <c r="B413" s="2"/>
      <c r="C413" s="2"/>
      <c r="E413" s="12"/>
      <c r="H413" s="63"/>
      <c r="N413" s="15"/>
      <c r="O413" s="15"/>
      <c r="P413" s="15"/>
    </row>
    <row r="414" spans="1:16" s="3" customFormat="1" x14ac:dyDescent="0.25">
      <c r="A414" s="11"/>
      <c r="B414" s="2"/>
      <c r="C414" s="2"/>
      <c r="E414" s="12"/>
      <c r="H414" s="63"/>
      <c r="N414" s="15"/>
      <c r="O414" s="15"/>
      <c r="P414" s="15"/>
    </row>
    <row r="415" spans="1:16" s="3" customFormat="1" x14ac:dyDescent="0.25">
      <c r="A415" s="11"/>
      <c r="B415" s="2"/>
      <c r="C415" s="2"/>
      <c r="E415" s="12"/>
      <c r="H415" s="63"/>
      <c r="N415" s="15"/>
      <c r="O415" s="15"/>
      <c r="P415" s="15"/>
    </row>
    <row r="416" spans="1:16" s="3" customFormat="1" x14ac:dyDescent="0.25">
      <c r="A416" s="11"/>
      <c r="B416" s="2"/>
      <c r="C416" s="2"/>
      <c r="E416" s="12"/>
      <c r="H416" s="63"/>
      <c r="N416" s="15"/>
      <c r="O416" s="15"/>
      <c r="P416" s="15"/>
    </row>
    <row r="417" spans="1:16" s="3" customFormat="1" x14ac:dyDescent="0.25">
      <c r="A417" s="11"/>
      <c r="B417" s="2"/>
      <c r="C417" s="2"/>
      <c r="E417" s="12"/>
      <c r="H417" s="63"/>
      <c r="N417" s="15"/>
      <c r="O417" s="15"/>
      <c r="P417" s="15"/>
    </row>
    <row r="418" spans="1:16" s="3" customFormat="1" x14ac:dyDescent="0.25">
      <c r="A418" s="11"/>
      <c r="B418" s="2"/>
      <c r="C418" s="2"/>
      <c r="E418" s="12"/>
      <c r="H418" s="63"/>
      <c r="N418" s="15"/>
      <c r="O418" s="15"/>
      <c r="P418" s="15"/>
    </row>
    <row r="419" spans="1:16" s="3" customFormat="1" x14ac:dyDescent="0.25">
      <c r="A419" s="11"/>
      <c r="B419" s="2"/>
      <c r="C419" s="2"/>
      <c r="E419" s="12"/>
      <c r="H419" s="63"/>
      <c r="N419" s="15"/>
      <c r="O419" s="15"/>
      <c r="P419" s="15"/>
    </row>
    <row r="420" spans="1:16" s="3" customFormat="1" x14ac:dyDescent="0.25">
      <c r="A420" s="11"/>
      <c r="B420" s="2"/>
      <c r="C420" s="2"/>
      <c r="E420" s="12"/>
      <c r="H420" s="63"/>
      <c r="N420" s="15"/>
      <c r="O420" s="15"/>
      <c r="P420" s="15"/>
    </row>
    <row r="421" spans="1:16" s="3" customFormat="1" x14ac:dyDescent="0.25">
      <c r="A421" s="11"/>
      <c r="B421" s="2"/>
      <c r="C421" s="2"/>
      <c r="E421" s="12"/>
      <c r="H421" s="63"/>
      <c r="N421" s="15"/>
      <c r="O421" s="15"/>
      <c r="P421" s="15"/>
    </row>
  </sheetData>
  <mergeCells count="2">
    <mergeCell ref="A401:L401"/>
    <mergeCell ref="O401:P401"/>
  </mergeCells>
  <conditionalFormatting sqref="B3:B400">
    <cfRule type="duplicateValues" dxfId="917" priority="29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rgb="FF92D050"/>
  </sheetPr>
  <dimension ref="A1:P135"/>
  <sheetViews>
    <sheetView zoomScale="110" zoomScaleNormal="110" workbookViewId="0">
      <pane xSplit="3" ySplit="2" topLeftCell="D106" activePane="bottomRight" state="frozen"/>
      <selection pane="topRight" activeCell="B1" sqref="B1"/>
      <selection pane="bottomLeft" activeCell="A3" sqref="A3"/>
      <selection pane="bottomRight" activeCell="N3" sqref="N3:N114"/>
    </sheetView>
  </sheetViews>
  <sheetFormatPr defaultRowHeight="15" x14ac:dyDescent="0.2"/>
  <cols>
    <col min="1" max="1" width="8" style="4" customWidth="1"/>
    <col min="2" max="2" width="19.5703125" style="2" customWidth="1"/>
    <col min="3" max="3" width="14.5703125" style="2" customWidth="1"/>
    <col min="4" max="4" width="10.140625" style="3" customWidth="1"/>
    <col min="5" max="5" width="8" style="12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5" customWidth="1"/>
    <col min="15" max="15" width="8.140625" style="15" customWidth="1"/>
    <col min="16" max="16" width="12.28515625" style="15" customWidth="1"/>
    <col min="17" max="16384" width="9.140625" style="4"/>
  </cols>
  <sheetData>
    <row r="1" spans="1:16" x14ac:dyDescent="0.2">
      <c r="H1" s="5"/>
    </row>
    <row r="2" spans="1:16" ht="25.5" x14ac:dyDescent="0.2">
      <c r="A2" s="59" t="s">
        <v>44</v>
      </c>
      <c r="B2" s="7" t="s">
        <v>7</v>
      </c>
      <c r="C2" s="7" t="s">
        <v>0</v>
      </c>
      <c r="D2" s="7" t="s">
        <v>1</v>
      </c>
      <c r="E2" s="60" t="s">
        <v>4</v>
      </c>
      <c r="F2" s="7" t="s">
        <v>3</v>
      </c>
      <c r="G2" s="7" t="s">
        <v>5</v>
      </c>
      <c r="H2" s="60" t="s">
        <v>2</v>
      </c>
      <c r="I2" s="7" t="s">
        <v>39</v>
      </c>
      <c r="J2" s="7" t="s">
        <v>40</v>
      </c>
      <c r="K2" s="7" t="s">
        <v>41</v>
      </c>
      <c r="L2" s="61" t="s">
        <v>45</v>
      </c>
      <c r="M2" s="61" t="s">
        <v>46</v>
      </c>
      <c r="N2" s="61" t="s">
        <v>6</v>
      </c>
      <c r="O2" s="61" t="s">
        <v>47</v>
      </c>
      <c r="P2" s="61" t="s">
        <v>48</v>
      </c>
    </row>
    <row r="3" spans="1:16" ht="26.25" customHeight="1" x14ac:dyDescent="0.2">
      <c r="A3" s="83">
        <v>402444</v>
      </c>
      <c r="B3" s="74" t="s">
        <v>534</v>
      </c>
      <c r="C3" s="9" t="s">
        <v>535</v>
      </c>
      <c r="D3" s="76" t="s">
        <v>127</v>
      </c>
      <c r="E3" s="13">
        <v>44546</v>
      </c>
      <c r="F3" s="76" t="s">
        <v>128</v>
      </c>
      <c r="G3" s="13">
        <v>44552</v>
      </c>
      <c r="H3" s="10" t="s">
        <v>533</v>
      </c>
      <c r="I3" s="1">
        <v>94</v>
      </c>
      <c r="J3" s="1">
        <v>51</v>
      </c>
      <c r="K3" s="1">
        <v>32</v>
      </c>
      <c r="L3" s="1">
        <v>11</v>
      </c>
      <c r="M3" s="80">
        <v>38.351999999999997</v>
      </c>
      <c r="N3" s="8">
        <v>39</v>
      </c>
      <c r="O3" s="64">
        <v>2530</v>
      </c>
      <c r="P3" s="65">
        <f>Table22457891011234[[#This Row],[PEMBULATAN]]*O3</f>
        <v>98670</v>
      </c>
    </row>
    <row r="4" spans="1:16" ht="26.25" customHeight="1" x14ac:dyDescent="0.2">
      <c r="A4" s="14"/>
      <c r="B4" s="75"/>
      <c r="C4" s="73" t="s">
        <v>536</v>
      </c>
      <c r="D4" s="78" t="s">
        <v>127</v>
      </c>
      <c r="E4" s="13">
        <v>44546</v>
      </c>
      <c r="F4" s="76" t="s">
        <v>128</v>
      </c>
      <c r="G4" s="13">
        <v>44552</v>
      </c>
      <c r="H4" s="77" t="s">
        <v>533</v>
      </c>
      <c r="I4" s="16">
        <v>42</v>
      </c>
      <c r="J4" s="16">
        <v>31</v>
      </c>
      <c r="K4" s="16">
        <v>30</v>
      </c>
      <c r="L4" s="16">
        <v>5</v>
      </c>
      <c r="M4" s="81">
        <v>9.7650000000000006</v>
      </c>
      <c r="N4" s="96">
        <v>9.7650000000000006</v>
      </c>
      <c r="O4" s="64">
        <v>2530</v>
      </c>
      <c r="P4" s="65">
        <f>Table22457891011234[[#This Row],[PEMBULATAN]]*O4</f>
        <v>24705.45</v>
      </c>
    </row>
    <row r="5" spans="1:16" ht="26.25" customHeight="1" x14ac:dyDescent="0.2">
      <c r="A5" s="14"/>
      <c r="B5" s="75"/>
      <c r="C5" s="73" t="s">
        <v>537</v>
      </c>
      <c r="D5" s="78" t="s">
        <v>127</v>
      </c>
      <c r="E5" s="13">
        <v>44546</v>
      </c>
      <c r="F5" s="76" t="s">
        <v>128</v>
      </c>
      <c r="G5" s="13">
        <v>44552</v>
      </c>
      <c r="H5" s="77" t="s">
        <v>533</v>
      </c>
      <c r="I5" s="16">
        <v>33</v>
      </c>
      <c r="J5" s="16">
        <v>28</v>
      </c>
      <c r="K5" s="16">
        <v>33</v>
      </c>
      <c r="L5" s="16">
        <v>5</v>
      </c>
      <c r="M5" s="81">
        <v>7.6230000000000002</v>
      </c>
      <c r="N5" s="96">
        <v>7.6230000000000002</v>
      </c>
      <c r="O5" s="64">
        <v>2530</v>
      </c>
      <c r="P5" s="65">
        <f>Table22457891011234[[#This Row],[PEMBULATAN]]*O5</f>
        <v>19286.190000000002</v>
      </c>
    </row>
    <row r="6" spans="1:16" ht="26.25" customHeight="1" x14ac:dyDescent="0.2">
      <c r="A6" s="14"/>
      <c r="B6" s="75"/>
      <c r="C6" s="73" t="s">
        <v>538</v>
      </c>
      <c r="D6" s="78" t="s">
        <v>127</v>
      </c>
      <c r="E6" s="13">
        <v>44546</v>
      </c>
      <c r="F6" s="76" t="s">
        <v>128</v>
      </c>
      <c r="G6" s="13">
        <v>44552</v>
      </c>
      <c r="H6" s="77" t="s">
        <v>533</v>
      </c>
      <c r="I6" s="16">
        <v>30</v>
      </c>
      <c r="J6" s="16">
        <v>30</v>
      </c>
      <c r="K6" s="16">
        <v>17</v>
      </c>
      <c r="L6" s="16">
        <v>2</v>
      </c>
      <c r="M6" s="81">
        <v>3.8250000000000002</v>
      </c>
      <c r="N6" s="96">
        <v>3.8250000000000002</v>
      </c>
      <c r="O6" s="64">
        <v>2530</v>
      </c>
      <c r="P6" s="65">
        <f>Table22457891011234[[#This Row],[PEMBULATAN]]*O6</f>
        <v>9677.25</v>
      </c>
    </row>
    <row r="7" spans="1:16" ht="26.25" customHeight="1" x14ac:dyDescent="0.2">
      <c r="A7" s="14"/>
      <c r="B7" s="75"/>
      <c r="C7" s="73" t="s">
        <v>539</v>
      </c>
      <c r="D7" s="78" t="s">
        <v>127</v>
      </c>
      <c r="E7" s="13">
        <v>44546</v>
      </c>
      <c r="F7" s="76" t="s">
        <v>128</v>
      </c>
      <c r="G7" s="13">
        <v>44552</v>
      </c>
      <c r="H7" s="77" t="s">
        <v>533</v>
      </c>
      <c r="I7" s="16">
        <v>62</v>
      </c>
      <c r="J7" s="16">
        <v>42</v>
      </c>
      <c r="K7" s="16">
        <v>6</v>
      </c>
      <c r="L7" s="16">
        <v>2</v>
      </c>
      <c r="M7" s="81">
        <v>3.9060000000000001</v>
      </c>
      <c r="N7" s="96">
        <v>3.9060000000000001</v>
      </c>
      <c r="O7" s="64">
        <v>2530</v>
      </c>
      <c r="P7" s="65">
        <f>Table22457891011234[[#This Row],[PEMBULATAN]]*O7</f>
        <v>9882.18</v>
      </c>
    </row>
    <row r="8" spans="1:16" ht="26.25" customHeight="1" x14ac:dyDescent="0.2">
      <c r="A8" s="14"/>
      <c r="B8" s="75"/>
      <c r="C8" s="73" t="s">
        <v>540</v>
      </c>
      <c r="D8" s="78" t="s">
        <v>127</v>
      </c>
      <c r="E8" s="13">
        <v>44546</v>
      </c>
      <c r="F8" s="76" t="s">
        <v>128</v>
      </c>
      <c r="G8" s="13">
        <v>44552</v>
      </c>
      <c r="H8" s="77" t="s">
        <v>533</v>
      </c>
      <c r="I8" s="16">
        <v>60</v>
      </c>
      <c r="J8" s="16">
        <v>41</v>
      </c>
      <c r="K8" s="16">
        <v>11</v>
      </c>
      <c r="L8" s="16">
        <v>3</v>
      </c>
      <c r="M8" s="81">
        <v>6.7649999999999997</v>
      </c>
      <c r="N8" s="96">
        <v>6.7649999999999997</v>
      </c>
      <c r="O8" s="64">
        <v>2530</v>
      </c>
      <c r="P8" s="65">
        <f>Table22457891011234[[#This Row],[PEMBULATAN]]*O8</f>
        <v>17115.45</v>
      </c>
    </row>
    <row r="9" spans="1:16" ht="26.25" customHeight="1" x14ac:dyDescent="0.2">
      <c r="A9" s="14"/>
      <c r="B9" s="75"/>
      <c r="C9" s="73" t="s">
        <v>541</v>
      </c>
      <c r="D9" s="78" t="s">
        <v>127</v>
      </c>
      <c r="E9" s="13">
        <v>44546</v>
      </c>
      <c r="F9" s="76" t="s">
        <v>128</v>
      </c>
      <c r="G9" s="13">
        <v>44552</v>
      </c>
      <c r="H9" s="77" t="s">
        <v>533</v>
      </c>
      <c r="I9" s="16">
        <v>61</v>
      </c>
      <c r="J9" s="16">
        <v>41</v>
      </c>
      <c r="K9" s="16">
        <v>11</v>
      </c>
      <c r="L9" s="16">
        <v>4</v>
      </c>
      <c r="M9" s="81">
        <v>6.8777499999999998</v>
      </c>
      <c r="N9" s="96">
        <v>6.8777499999999998</v>
      </c>
      <c r="O9" s="64">
        <v>2530</v>
      </c>
      <c r="P9" s="65">
        <f>Table22457891011234[[#This Row],[PEMBULATAN]]*O9</f>
        <v>17400.7075</v>
      </c>
    </row>
    <row r="10" spans="1:16" ht="26.25" customHeight="1" x14ac:dyDescent="0.2">
      <c r="A10" s="14"/>
      <c r="B10" s="75"/>
      <c r="C10" s="73" t="s">
        <v>542</v>
      </c>
      <c r="D10" s="78" t="s">
        <v>127</v>
      </c>
      <c r="E10" s="13">
        <v>44546</v>
      </c>
      <c r="F10" s="76" t="s">
        <v>128</v>
      </c>
      <c r="G10" s="13">
        <v>44552</v>
      </c>
      <c r="H10" s="77" t="s">
        <v>533</v>
      </c>
      <c r="I10" s="16">
        <v>202</v>
      </c>
      <c r="J10" s="16">
        <v>10</v>
      </c>
      <c r="K10" s="16">
        <v>10</v>
      </c>
      <c r="L10" s="16">
        <v>4</v>
      </c>
      <c r="M10" s="81">
        <v>5.05</v>
      </c>
      <c r="N10" s="96">
        <v>5.05</v>
      </c>
      <c r="O10" s="64">
        <v>2530</v>
      </c>
      <c r="P10" s="65">
        <f>Table22457891011234[[#This Row],[PEMBULATAN]]*O10</f>
        <v>12776.5</v>
      </c>
    </row>
    <row r="11" spans="1:16" ht="26.25" customHeight="1" x14ac:dyDescent="0.2">
      <c r="A11" s="14"/>
      <c r="B11" s="75"/>
      <c r="C11" s="73" t="s">
        <v>543</v>
      </c>
      <c r="D11" s="78" t="s">
        <v>127</v>
      </c>
      <c r="E11" s="13">
        <v>44546</v>
      </c>
      <c r="F11" s="76" t="s">
        <v>128</v>
      </c>
      <c r="G11" s="13">
        <v>44552</v>
      </c>
      <c r="H11" s="77" t="s">
        <v>533</v>
      </c>
      <c r="I11" s="16">
        <v>40</v>
      </c>
      <c r="J11" s="16">
        <v>38</v>
      </c>
      <c r="K11" s="16">
        <v>31</v>
      </c>
      <c r="L11" s="16">
        <v>1</v>
      </c>
      <c r="M11" s="81">
        <v>11.78</v>
      </c>
      <c r="N11" s="96">
        <v>11.78</v>
      </c>
      <c r="O11" s="64">
        <v>2530</v>
      </c>
      <c r="P11" s="65">
        <f>Table22457891011234[[#This Row],[PEMBULATAN]]*O11</f>
        <v>29803.399999999998</v>
      </c>
    </row>
    <row r="12" spans="1:16" ht="26.25" customHeight="1" x14ac:dyDescent="0.2">
      <c r="A12" s="14"/>
      <c r="B12" s="75"/>
      <c r="C12" s="73" t="s">
        <v>544</v>
      </c>
      <c r="D12" s="78" t="s">
        <v>127</v>
      </c>
      <c r="E12" s="13">
        <v>44546</v>
      </c>
      <c r="F12" s="76" t="s">
        <v>128</v>
      </c>
      <c r="G12" s="13">
        <v>44552</v>
      </c>
      <c r="H12" s="77" t="s">
        <v>533</v>
      </c>
      <c r="I12" s="16">
        <v>36</v>
      </c>
      <c r="J12" s="16">
        <v>34</v>
      </c>
      <c r="K12" s="16">
        <v>32</v>
      </c>
      <c r="L12" s="16">
        <v>6</v>
      </c>
      <c r="M12" s="81">
        <v>9.7919999999999998</v>
      </c>
      <c r="N12" s="96">
        <v>9.7919999999999998</v>
      </c>
      <c r="O12" s="64">
        <v>2530</v>
      </c>
      <c r="P12" s="65">
        <f>Table22457891011234[[#This Row],[PEMBULATAN]]*O12</f>
        <v>24773.759999999998</v>
      </c>
    </row>
    <row r="13" spans="1:16" ht="26.25" customHeight="1" x14ac:dyDescent="0.2">
      <c r="A13" s="14"/>
      <c r="B13" s="75"/>
      <c r="C13" s="73" t="s">
        <v>545</v>
      </c>
      <c r="D13" s="78" t="s">
        <v>127</v>
      </c>
      <c r="E13" s="13">
        <v>44546</v>
      </c>
      <c r="F13" s="76" t="s">
        <v>128</v>
      </c>
      <c r="G13" s="13">
        <v>44552</v>
      </c>
      <c r="H13" s="77" t="s">
        <v>533</v>
      </c>
      <c r="I13" s="16">
        <v>52</v>
      </c>
      <c r="J13" s="16">
        <v>28</v>
      </c>
      <c r="K13" s="16">
        <v>12</v>
      </c>
      <c r="L13" s="16">
        <v>5</v>
      </c>
      <c r="M13" s="81">
        <v>4.3680000000000003</v>
      </c>
      <c r="N13" s="96">
        <v>6</v>
      </c>
      <c r="O13" s="64">
        <v>2530</v>
      </c>
      <c r="P13" s="65">
        <f>Table22457891011234[[#This Row],[PEMBULATAN]]*O13</f>
        <v>15180</v>
      </c>
    </row>
    <row r="14" spans="1:16" ht="26.25" customHeight="1" x14ac:dyDescent="0.2">
      <c r="A14" s="14"/>
      <c r="B14" s="75"/>
      <c r="C14" s="73" t="s">
        <v>546</v>
      </c>
      <c r="D14" s="78" t="s">
        <v>127</v>
      </c>
      <c r="E14" s="13">
        <v>44546</v>
      </c>
      <c r="F14" s="76" t="s">
        <v>128</v>
      </c>
      <c r="G14" s="13">
        <v>44552</v>
      </c>
      <c r="H14" s="77" t="s">
        <v>533</v>
      </c>
      <c r="I14" s="16">
        <v>32</v>
      </c>
      <c r="J14" s="16">
        <v>30</v>
      </c>
      <c r="K14" s="16">
        <v>12</v>
      </c>
      <c r="L14" s="16">
        <v>3</v>
      </c>
      <c r="M14" s="81">
        <v>2.88</v>
      </c>
      <c r="N14" s="96">
        <v>3</v>
      </c>
      <c r="O14" s="64">
        <v>2530</v>
      </c>
      <c r="P14" s="65">
        <f>Table22457891011234[[#This Row],[PEMBULATAN]]*O14</f>
        <v>7590</v>
      </c>
    </row>
    <row r="15" spans="1:16" ht="26.25" customHeight="1" x14ac:dyDescent="0.2">
      <c r="A15" s="14"/>
      <c r="B15" s="75"/>
      <c r="C15" s="73" t="s">
        <v>547</v>
      </c>
      <c r="D15" s="78" t="s">
        <v>127</v>
      </c>
      <c r="E15" s="13">
        <v>44546</v>
      </c>
      <c r="F15" s="76" t="s">
        <v>128</v>
      </c>
      <c r="G15" s="13">
        <v>44552</v>
      </c>
      <c r="H15" s="77" t="s">
        <v>533</v>
      </c>
      <c r="I15" s="16">
        <v>114</v>
      </c>
      <c r="J15" s="16">
        <v>24</v>
      </c>
      <c r="K15" s="16">
        <v>10</v>
      </c>
      <c r="L15" s="16">
        <v>4</v>
      </c>
      <c r="M15" s="81">
        <v>6.84</v>
      </c>
      <c r="N15" s="96">
        <v>6.84</v>
      </c>
      <c r="O15" s="64">
        <v>2530</v>
      </c>
      <c r="P15" s="65">
        <f>Table22457891011234[[#This Row],[PEMBULATAN]]*O15</f>
        <v>17305.2</v>
      </c>
    </row>
    <row r="16" spans="1:16" ht="26.25" customHeight="1" x14ac:dyDescent="0.2">
      <c r="A16" s="14"/>
      <c r="B16" s="75"/>
      <c r="C16" s="73" t="s">
        <v>548</v>
      </c>
      <c r="D16" s="78" t="s">
        <v>127</v>
      </c>
      <c r="E16" s="13">
        <v>44546</v>
      </c>
      <c r="F16" s="76" t="s">
        <v>128</v>
      </c>
      <c r="G16" s="13">
        <v>44552</v>
      </c>
      <c r="H16" s="77" t="s">
        <v>533</v>
      </c>
      <c r="I16" s="16">
        <v>73</v>
      </c>
      <c r="J16" s="16">
        <v>32</v>
      </c>
      <c r="K16" s="16">
        <v>32</v>
      </c>
      <c r="L16" s="16">
        <v>3</v>
      </c>
      <c r="M16" s="81">
        <v>18.687999999999999</v>
      </c>
      <c r="N16" s="96">
        <v>18.687999999999999</v>
      </c>
      <c r="O16" s="64">
        <v>2530</v>
      </c>
      <c r="P16" s="65">
        <f>Table22457891011234[[#This Row],[PEMBULATAN]]*O16</f>
        <v>47280.639999999999</v>
      </c>
    </row>
    <row r="17" spans="1:16" ht="26.25" customHeight="1" x14ac:dyDescent="0.2">
      <c r="A17" s="14"/>
      <c r="B17" s="75"/>
      <c r="C17" s="73" t="s">
        <v>549</v>
      </c>
      <c r="D17" s="78" t="s">
        <v>127</v>
      </c>
      <c r="E17" s="13">
        <v>44546</v>
      </c>
      <c r="F17" s="76" t="s">
        <v>128</v>
      </c>
      <c r="G17" s="13">
        <v>44552</v>
      </c>
      <c r="H17" s="77" t="s">
        <v>533</v>
      </c>
      <c r="I17" s="16">
        <v>71</v>
      </c>
      <c r="J17" s="16">
        <v>61</v>
      </c>
      <c r="K17" s="16">
        <v>22</v>
      </c>
      <c r="L17" s="16">
        <v>14</v>
      </c>
      <c r="M17" s="81">
        <v>23.820499999999999</v>
      </c>
      <c r="N17" s="96">
        <v>23.820499999999999</v>
      </c>
      <c r="O17" s="64">
        <v>2530</v>
      </c>
      <c r="P17" s="65">
        <f>Table22457891011234[[#This Row],[PEMBULATAN]]*O17</f>
        <v>60265.864999999998</v>
      </c>
    </row>
    <row r="18" spans="1:16" ht="26.25" customHeight="1" x14ac:dyDescent="0.2">
      <c r="A18" s="14"/>
      <c r="B18" s="75"/>
      <c r="C18" s="73" t="s">
        <v>550</v>
      </c>
      <c r="D18" s="78" t="s">
        <v>127</v>
      </c>
      <c r="E18" s="13">
        <v>44546</v>
      </c>
      <c r="F18" s="76" t="s">
        <v>128</v>
      </c>
      <c r="G18" s="13">
        <v>44552</v>
      </c>
      <c r="H18" s="77" t="s">
        <v>533</v>
      </c>
      <c r="I18" s="16">
        <v>36</v>
      </c>
      <c r="J18" s="16">
        <v>35</v>
      </c>
      <c r="K18" s="16">
        <v>35</v>
      </c>
      <c r="L18" s="16">
        <v>6</v>
      </c>
      <c r="M18" s="81">
        <v>11.025</v>
      </c>
      <c r="N18" s="96">
        <v>11.025</v>
      </c>
      <c r="O18" s="64">
        <v>2530</v>
      </c>
      <c r="P18" s="65">
        <f>Table22457891011234[[#This Row],[PEMBULATAN]]*O18</f>
        <v>27893.25</v>
      </c>
    </row>
    <row r="19" spans="1:16" ht="26.25" customHeight="1" x14ac:dyDescent="0.2">
      <c r="A19" s="14"/>
      <c r="B19" s="75"/>
      <c r="C19" s="73" t="s">
        <v>551</v>
      </c>
      <c r="D19" s="78" t="s">
        <v>127</v>
      </c>
      <c r="E19" s="13">
        <v>44546</v>
      </c>
      <c r="F19" s="76" t="s">
        <v>128</v>
      </c>
      <c r="G19" s="13">
        <v>44552</v>
      </c>
      <c r="H19" s="77" t="s">
        <v>533</v>
      </c>
      <c r="I19" s="16">
        <v>61</v>
      </c>
      <c r="J19" s="16">
        <v>51</v>
      </c>
      <c r="K19" s="16">
        <v>28</v>
      </c>
      <c r="L19" s="16">
        <v>7</v>
      </c>
      <c r="M19" s="81">
        <v>21.777000000000001</v>
      </c>
      <c r="N19" s="96">
        <v>21.777000000000001</v>
      </c>
      <c r="O19" s="64">
        <v>2530</v>
      </c>
      <c r="P19" s="65">
        <f>Table22457891011234[[#This Row],[PEMBULATAN]]*O19</f>
        <v>55095.810000000005</v>
      </c>
    </row>
    <row r="20" spans="1:16" ht="26.25" customHeight="1" x14ac:dyDescent="0.2">
      <c r="A20" s="14"/>
      <c r="B20" s="75"/>
      <c r="C20" s="73" t="s">
        <v>552</v>
      </c>
      <c r="D20" s="78" t="s">
        <v>127</v>
      </c>
      <c r="E20" s="13">
        <v>44546</v>
      </c>
      <c r="F20" s="76" t="s">
        <v>128</v>
      </c>
      <c r="G20" s="13">
        <v>44552</v>
      </c>
      <c r="H20" s="77" t="s">
        <v>533</v>
      </c>
      <c r="I20" s="16">
        <v>51</v>
      </c>
      <c r="J20" s="16">
        <v>41</v>
      </c>
      <c r="K20" s="16">
        <v>21</v>
      </c>
      <c r="L20" s="16">
        <v>5</v>
      </c>
      <c r="M20" s="81">
        <v>10.97775</v>
      </c>
      <c r="N20" s="96">
        <v>10.97775</v>
      </c>
      <c r="O20" s="64">
        <v>2530</v>
      </c>
      <c r="P20" s="65">
        <f>Table22457891011234[[#This Row],[PEMBULATAN]]*O20</f>
        <v>27773.7075</v>
      </c>
    </row>
    <row r="21" spans="1:16" ht="26.25" customHeight="1" x14ac:dyDescent="0.2">
      <c r="A21" s="14"/>
      <c r="B21" s="75"/>
      <c r="C21" s="73" t="s">
        <v>553</v>
      </c>
      <c r="D21" s="78" t="s">
        <v>127</v>
      </c>
      <c r="E21" s="13">
        <v>44546</v>
      </c>
      <c r="F21" s="76" t="s">
        <v>128</v>
      </c>
      <c r="G21" s="13">
        <v>44552</v>
      </c>
      <c r="H21" s="77" t="s">
        <v>533</v>
      </c>
      <c r="I21" s="16">
        <v>91</v>
      </c>
      <c r="J21" s="16">
        <v>52</v>
      </c>
      <c r="K21" s="16">
        <v>35</v>
      </c>
      <c r="L21" s="16">
        <v>15</v>
      </c>
      <c r="M21" s="81">
        <v>41.405000000000001</v>
      </c>
      <c r="N21" s="96">
        <v>42</v>
      </c>
      <c r="O21" s="64">
        <v>2530</v>
      </c>
      <c r="P21" s="65">
        <f>Table22457891011234[[#This Row],[PEMBULATAN]]*O21</f>
        <v>106260</v>
      </c>
    </row>
    <row r="22" spans="1:16" ht="26.25" customHeight="1" x14ac:dyDescent="0.2">
      <c r="A22" s="14"/>
      <c r="B22" s="75"/>
      <c r="C22" s="73" t="s">
        <v>554</v>
      </c>
      <c r="D22" s="78" t="s">
        <v>127</v>
      </c>
      <c r="E22" s="13">
        <v>44546</v>
      </c>
      <c r="F22" s="76" t="s">
        <v>128</v>
      </c>
      <c r="G22" s="13">
        <v>44552</v>
      </c>
      <c r="H22" s="77" t="s">
        <v>533</v>
      </c>
      <c r="I22" s="16">
        <v>71</v>
      </c>
      <c r="J22" s="16">
        <v>54</v>
      </c>
      <c r="K22" s="16">
        <v>34</v>
      </c>
      <c r="L22" s="16">
        <v>9</v>
      </c>
      <c r="M22" s="81">
        <v>32.588999999999999</v>
      </c>
      <c r="N22" s="96">
        <v>32.588999999999999</v>
      </c>
      <c r="O22" s="64">
        <v>2530</v>
      </c>
      <c r="P22" s="65">
        <f>Table22457891011234[[#This Row],[PEMBULATAN]]*O22</f>
        <v>82450.17</v>
      </c>
    </row>
    <row r="23" spans="1:16" ht="26.25" customHeight="1" x14ac:dyDescent="0.2">
      <c r="A23" s="14"/>
      <c r="B23" s="75"/>
      <c r="C23" s="73" t="s">
        <v>555</v>
      </c>
      <c r="D23" s="78" t="s">
        <v>127</v>
      </c>
      <c r="E23" s="13">
        <v>44546</v>
      </c>
      <c r="F23" s="76" t="s">
        <v>128</v>
      </c>
      <c r="G23" s="13">
        <v>44552</v>
      </c>
      <c r="H23" s="77" t="s">
        <v>533</v>
      </c>
      <c r="I23" s="16">
        <v>69</v>
      </c>
      <c r="J23" s="16">
        <v>10</v>
      </c>
      <c r="K23" s="16">
        <v>10</v>
      </c>
      <c r="L23" s="16">
        <v>1</v>
      </c>
      <c r="M23" s="81">
        <v>1.7250000000000001</v>
      </c>
      <c r="N23" s="96">
        <v>1.7250000000000001</v>
      </c>
      <c r="O23" s="64">
        <v>2530</v>
      </c>
      <c r="P23" s="65">
        <f>Table22457891011234[[#This Row],[PEMBULATAN]]*O23</f>
        <v>4364.25</v>
      </c>
    </row>
    <row r="24" spans="1:16" ht="26.25" customHeight="1" x14ac:dyDescent="0.2">
      <c r="A24" s="14"/>
      <c r="B24" s="75"/>
      <c r="C24" s="73" t="s">
        <v>556</v>
      </c>
      <c r="D24" s="78" t="s">
        <v>127</v>
      </c>
      <c r="E24" s="13">
        <v>44546</v>
      </c>
      <c r="F24" s="76" t="s">
        <v>128</v>
      </c>
      <c r="G24" s="13">
        <v>44552</v>
      </c>
      <c r="H24" s="77" t="s">
        <v>533</v>
      </c>
      <c r="I24" s="16">
        <v>36</v>
      </c>
      <c r="J24" s="16">
        <v>35</v>
      </c>
      <c r="K24" s="16">
        <v>36</v>
      </c>
      <c r="L24" s="16">
        <v>6</v>
      </c>
      <c r="M24" s="81">
        <v>11.34</v>
      </c>
      <c r="N24" s="96">
        <v>12</v>
      </c>
      <c r="O24" s="64">
        <v>2530</v>
      </c>
      <c r="P24" s="65">
        <f>Table22457891011234[[#This Row],[PEMBULATAN]]*O24</f>
        <v>30360</v>
      </c>
    </row>
    <row r="25" spans="1:16" ht="26.25" customHeight="1" x14ac:dyDescent="0.2">
      <c r="A25" s="14"/>
      <c r="B25" s="75"/>
      <c r="C25" s="73" t="s">
        <v>557</v>
      </c>
      <c r="D25" s="78" t="s">
        <v>127</v>
      </c>
      <c r="E25" s="13">
        <v>44546</v>
      </c>
      <c r="F25" s="76" t="s">
        <v>128</v>
      </c>
      <c r="G25" s="13">
        <v>44552</v>
      </c>
      <c r="H25" s="77" t="s">
        <v>533</v>
      </c>
      <c r="I25" s="16">
        <v>70</v>
      </c>
      <c r="J25" s="16">
        <v>52</v>
      </c>
      <c r="K25" s="16">
        <v>24</v>
      </c>
      <c r="L25" s="16">
        <v>11</v>
      </c>
      <c r="M25" s="81">
        <v>21.84</v>
      </c>
      <c r="N25" s="96">
        <v>21.84</v>
      </c>
      <c r="O25" s="64">
        <v>2530</v>
      </c>
      <c r="P25" s="65">
        <f>Table22457891011234[[#This Row],[PEMBULATAN]]*O25</f>
        <v>55255.199999999997</v>
      </c>
    </row>
    <row r="26" spans="1:16" ht="26.25" customHeight="1" x14ac:dyDescent="0.2">
      <c r="A26" s="14"/>
      <c r="B26" s="75"/>
      <c r="C26" s="73" t="s">
        <v>558</v>
      </c>
      <c r="D26" s="78" t="s">
        <v>127</v>
      </c>
      <c r="E26" s="13">
        <v>44546</v>
      </c>
      <c r="F26" s="76" t="s">
        <v>128</v>
      </c>
      <c r="G26" s="13">
        <v>44552</v>
      </c>
      <c r="H26" s="77" t="s">
        <v>533</v>
      </c>
      <c r="I26" s="16">
        <v>72</v>
      </c>
      <c r="J26" s="16">
        <v>51</v>
      </c>
      <c r="K26" s="16">
        <v>12</v>
      </c>
      <c r="L26" s="16">
        <v>7</v>
      </c>
      <c r="M26" s="81">
        <v>11.016</v>
      </c>
      <c r="N26" s="96">
        <v>11.016</v>
      </c>
      <c r="O26" s="64">
        <v>2530</v>
      </c>
      <c r="P26" s="65">
        <f>Table22457891011234[[#This Row],[PEMBULATAN]]*O26</f>
        <v>27870.48</v>
      </c>
    </row>
    <row r="27" spans="1:16" ht="26.25" customHeight="1" x14ac:dyDescent="0.2">
      <c r="A27" s="14"/>
      <c r="B27" s="75"/>
      <c r="C27" s="73" t="s">
        <v>559</v>
      </c>
      <c r="D27" s="78" t="s">
        <v>127</v>
      </c>
      <c r="E27" s="13">
        <v>44546</v>
      </c>
      <c r="F27" s="76" t="s">
        <v>128</v>
      </c>
      <c r="G27" s="13">
        <v>44552</v>
      </c>
      <c r="H27" s="77" t="s">
        <v>533</v>
      </c>
      <c r="I27" s="16">
        <v>63</v>
      </c>
      <c r="J27" s="16">
        <v>60</v>
      </c>
      <c r="K27" s="16">
        <v>22</v>
      </c>
      <c r="L27" s="16">
        <v>7</v>
      </c>
      <c r="M27" s="81">
        <v>20.79</v>
      </c>
      <c r="N27" s="96">
        <v>20.79</v>
      </c>
      <c r="O27" s="64">
        <v>2530</v>
      </c>
      <c r="P27" s="65">
        <f>Table22457891011234[[#This Row],[PEMBULATAN]]*O27</f>
        <v>52598.7</v>
      </c>
    </row>
    <row r="28" spans="1:16" ht="26.25" customHeight="1" x14ac:dyDescent="0.2">
      <c r="A28" s="14"/>
      <c r="B28" s="75"/>
      <c r="C28" s="73" t="s">
        <v>560</v>
      </c>
      <c r="D28" s="78" t="s">
        <v>127</v>
      </c>
      <c r="E28" s="13">
        <v>44546</v>
      </c>
      <c r="F28" s="76" t="s">
        <v>128</v>
      </c>
      <c r="G28" s="13">
        <v>44552</v>
      </c>
      <c r="H28" s="77" t="s">
        <v>533</v>
      </c>
      <c r="I28" s="16">
        <v>85</v>
      </c>
      <c r="J28" s="16">
        <v>52</v>
      </c>
      <c r="K28" s="16">
        <v>41</v>
      </c>
      <c r="L28" s="16">
        <v>14</v>
      </c>
      <c r="M28" s="81">
        <v>45.305</v>
      </c>
      <c r="N28" s="96">
        <v>46</v>
      </c>
      <c r="O28" s="64">
        <v>2530</v>
      </c>
      <c r="P28" s="65">
        <f>Table22457891011234[[#This Row],[PEMBULATAN]]*O28</f>
        <v>116380</v>
      </c>
    </row>
    <row r="29" spans="1:16" ht="26.25" customHeight="1" x14ac:dyDescent="0.2">
      <c r="A29" s="14"/>
      <c r="B29" s="75"/>
      <c r="C29" s="73" t="s">
        <v>561</v>
      </c>
      <c r="D29" s="78" t="s">
        <v>127</v>
      </c>
      <c r="E29" s="13">
        <v>44546</v>
      </c>
      <c r="F29" s="76" t="s">
        <v>128</v>
      </c>
      <c r="G29" s="13">
        <v>44552</v>
      </c>
      <c r="H29" s="77" t="s">
        <v>533</v>
      </c>
      <c r="I29" s="16">
        <v>115</v>
      </c>
      <c r="J29" s="16">
        <v>35</v>
      </c>
      <c r="K29" s="16">
        <v>10</v>
      </c>
      <c r="L29" s="16">
        <v>7</v>
      </c>
      <c r="M29" s="81">
        <v>10.0625</v>
      </c>
      <c r="N29" s="96">
        <v>10.0625</v>
      </c>
      <c r="O29" s="64">
        <v>2530</v>
      </c>
      <c r="P29" s="65">
        <f>Table22457891011234[[#This Row],[PEMBULATAN]]*O29</f>
        <v>25458.125</v>
      </c>
    </row>
    <row r="30" spans="1:16" ht="26.25" customHeight="1" x14ac:dyDescent="0.2">
      <c r="A30" s="14"/>
      <c r="B30" s="75"/>
      <c r="C30" s="73" t="s">
        <v>562</v>
      </c>
      <c r="D30" s="78" t="s">
        <v>127</v>
      </c>
      <c r="E30" s="13">
        <v>44546</v>
      </c>
      <c r="F30" s="76" t="s">
        <v>128</v>
      </c>
      <c r="G30" s="13">
        <v>44552</v>
      </c>
      <c r="H30" s="77" t="s">
        <v>533</v>
      </c>
      <c r="I30" s="16">
        <v>37</v>
      </c>
      <c r="J30" s="16">
        <v>30</v>
      </c>
      <c r="K30" s="16">
        <v>16</v>
      </c>
      <c r="L30" s="16">
        <v>4</v>
      </c>
      <c r="M30" s="81">
        <v>4.4400000000000004</v>
      </c>
      <c r="N30" s="96">
        <v>5</v>
      </c>
      <c r="O30" s="64">
        <v>2530</v>
      </c>
      <c r="P30" s="65">
        <f>Table22457891011234[[#This Row],[PEMBULATAN]]*O30</f>
        <v>12650</v>
      </c>
    </row>
    <row r="31" spans="1:16" ht="26.25" customHeight="1" x14ac:dyDescent="0.2">
      <c r="A31" s="14"/>
      <c r="B31" s="75"/>
      <c r="C31" s="73" t="s">
        <v>563</v>
      </c>
      <c r="D31" s="78" t="s">
        <v>127</v>
      </c>
      <c r="E31" s="13">
        <v>44546</v>
      </c>
      <c r="F31" s="76" t="s">
        <v>128</v>
      </c>
      <c r="G31" s="13">
        <v>44552</v>
      </c>
      <c r="H31" s="77" t="s">
        <v>533</v>
      </c>
      <c r="I31" s="16">
        <v>72</v>
      </c>
      <c r="J31" s="16">
        <v>60</v>
      </c>
      <c r="K31" s="16">
        <v>32</v>
      </c>
      <c r="L31" s="16">
        <v>16</v>
      </c>
      <c r="M31" s="81">
        <v>34.56</v>
      </c>
      <c r="N31" s="96">
        <v>34.56</v>
      </c>
      <c r="O31" s="64">
        <v>2530</v>
      </c>
      <c r="P31" s="65">
        <f>Table22457891011234[[#This Row],[PEMBULATAN]]*O31</f>
        <v>87436.800000000003</v>
      </c>
    </row>
    <row r="32" spans="1:16" ht="26.25" customHeight="1" x14ac:dyDescent="0.2">
      <c r="A32" s="14"/>
      <c r="B32" s="75"/>
      <c r="C32" s="73" t="s">
        <v>564</v>
      </c>
      <c r="D32" s="78" t="s">
        <v>127</v>
      </c>
      <c r="E32" s="13">
        <v>44546</v>
      </c>
      <c r="F32" s="76" t="s">
        <v>128</v>
      </c>
      <c r="G32" s="13">
        <v>44552</v>
      </c>
      <c r="H32" s="77" t="s">
        <v>533</v>
      </c>
      <c r="I32" s="16">
        <v>92</v>
      </c>
      <c r="J32" s="16">
        <v>52</v>
      </c>
      <c r="K32" s="16">
        <v>35</v>
      </c>
      <c r="L32" s="16">
        <v>17</v>
      </c>
      <c r="M32" s="81">
        <v>41.86</v>
      </c>
      <c r="N32" s="96">
        <v>41.86</v>
      </c>
      <c r="O32" s="64">
        <v>2530</v>
      </c>
      <c r="P32" s="65">
        <f>Table22457891011234[[#This Row],[PEMBULATAN]]*O32</f>
        <v>105905.8</v>
      </c>
    </row>
    <row r="33" spans="1:16" ht="26.25" customHeight="1" x14ac:dyDescent="0.2">
      <c r="A33" s="14"/>
      <c r="B33" s="75"/>
      <c r="C33" s="73" t="s">
        <v>565</v>
      </c>
      <c r="D33" s="78" t="s">
        <v>127</v>
      </c>
      <c r="E33" s="13">
        <v>44546</v>
      </c>
      <c r="F33" s="76" t="s">
        <v>128</v>
      </c>
      <c r="G33" s="13">
        <v>44552</v>
      </c>
      <c r="H33" s="77" t="s">
        <v>533</v>
      </c>
      <c r="I33" s="16">
        <v>68</v>
      </c>
      <c r="J33" s="16">
        <v>24</v>
      </c>
      <c r="K33" s="16">
        <v>17</v>
      </c>
      <c r="L33" s="16">
        <v>5</v>
      </c>
      <c r="M33" s="81">
        <v>6.9359999999999999</v>
      </c>
      <c r="N33" s="96">
        <v>6.9359999999999999</v>
      </c>
      <c r="O33" s="64">
        <v>2530</v>
      </c>
      <c r="P33" s="65">
        <f>Table22457891011234[[#This Row],[PEMBULATAN]]*O33</f>
        <v>17548.079999999998</v>
      </c>
    </row>
    <row r="34" spans="1:16" ht="26.25" customHeight="1" x14ac:dyDescent="0.2">
      <c r="A34" s="14"/>
      <c r="B34" s="75"/>
      <c r="C34" s="73" t="s">
        <v>566</v>
      </c>
      <c r="D34" s="78" t="s">
        <v>127</v>
      </c>
      <c r="E34" s="13">
        <v>44546</v>
      </c>
      <c r="F34" s="76" t="s">
        <v>128</v>
      </c>
      <c r="G34" s="13">
        <v>44552</v>
      </c>
      <c r="H34" s="77" t="s">
        <v>533</v>
      </c>
      <c r="I34" s="16">
        <v>90</v>
      </c>
      <c r="J34" s="16">
        <v>57</v>
      </c>
      <c r="K34" s="16">
        <v>21</v>
      </c>
      <c r="L34" s="16">
        <v>11</v>
      </c>
      <c r="M34" s="81">
        <v>26.932500000000001</v>
      </c>
      <c r="N34" s="96">
        <v>26.932500000000001</v>
      </c>
      <c r="O34" s="64">
        <v>2530</v>
      </c>
      <c r="P34" s="65">
        <f>Table22457891011234[[#This Row],[PEMBULATAN]]*O34</f>
        <v>68139.225000000006</v>
      </c>
    </row>
    <row r="35" spans="1:16" ht="26.25" customHeight="1" x14ac:dyDescent="0.2">
      <c r="A35" s="14"/>
      <c r="B35" s="75"/>
      <c r="C35" s="73" t="s">
        <v>567</v>
      </c>
      <c r="D35" s="78" t="s">
        <v>127</v>
      </c>
      <c r="E35" s="13">
        <v>44546</v>
      </c>
      <c r="F35" s="76" t="s">
        <v>128</v>
      </c>
      <c r="G35" s="13">
        <v>44552</v>
      </c>
      <c r="H35" s="77" t="s">
        <v>533</v>
      </c>
      <c r="I35" s="16">
        <v>86</v>
      </c>
      <c r="J35" s="16">
        <v>41</v>
      </c>
      <c r="K35" s="16">
        <v>15</v>
      </c>
      <c r="L35" s="16">
        <v>5</v>
      </c>
      <c r="M35" s="81">
        <v>13.2225</v>
      </c>
      <c r="N35" s="96">
        <v>13.2225</v>
      </c>
      <c r="O35" s="64">
        <v>2530</v>
      </c>
      <c r="P35" s="65">
        <f>Table22457891011234[[#This Row],[PEMBULATAN]]*O35</f>
        <v>33452.925000000003</v>
      </c>
    </row>
    <row r="36" spans="1:16" ht="26.25" customHeight="1" x14ac:dyDescent="0.2">
      <c r="A36" s="14"/>
      <c r="B36" s="75"/>
      <c r="C36" s="73" t="s">
        <v>568</v>
      </c>
      <c r="D36" s="78" t="s">
        <v>127</v>
      </c>
      <c r="E36" s="13">
        <v>44546</v>
      </c>
      <c r="F36" s="76" t="s">
        <v>128</v>
      </c>
      <c r="G36" s="13">
        <v>44552</v>
      </c>
      <c r="H36" s="77" t="s">
        <v>533</v>
      </c>
      <c r="I36" s="16">
        <v>64</v>
      </c>
      <c r="J36" s="16">
        <v>42</v>
      </c>
      <c r="K36" s="16">
        <v>12</v>
      </c>
      <c r="L36" s="16">
        <v>6</v>
      </c>
      <c r="M36" s="81">
        <v>8.0640000000000001</v>
      </c>
      <c r="N36" s="96">
        <v>8.0640000000000001</v>
      </c>
      <c r="O36" s="64">
        <v>2530</v>
      </c>
      <c r="P36" s="65">
        <f>Table22457891011234[[#This Row],[PEMBULATAN]]*O36</f>
        <v>20401.920000000002</v>
      </c>
    </row>
    <row r="37" spans="1:16" ht="26.25" customHeight="1" x14ac:dyDescent="0.2">
      <c r="A37" s="14"/>
      <c r="B37" s="75"/>
      <c r="C37" s="73" t="s">
        <v>569</v>
      </c>
      <c r="D37" s="78" t="s">
        <v>127</v>
      </c>
      <c r="E37" s="13">
        <v>44546</v>
      </c>
      <c r="F37" s="76" t="s">
        <v>128</v>
      </c>
      <c r="G37" s="13">
        <v>44552</v>
      </c>
      <c r="H37" s="77" t="s">
        <v>533</v>
      </c>
      <c r="I37" s="16">
        <v>71</v>
      </c>
      <c r="J37" s="16">
        <v>45</v>
      </c>
      <c r="K37" s="16">
        <v>5</v>
      </c>
      <c r="L37" s="16">
        <v>4</v>
      </c>
      <c r="M37" s="81">
        <v>3.9937499999999999</v>
      </c>
      <c r="N37" s="96">
        <v>4</v>
      </c>
      <c r="O37" s="64">
        <v>2530</v>
      </c>
      <c r="P37" s="65">
        <f>Table22457891011234[[#This Row],[PEMBULATAN]]*O37</f>
        <v>10120</v>
      </c>
    </row>
    <row r="38" spans="1:16" ht="26.25" customHeight="1" x14ac:dyDescent="0.2">
      <c r="A38" s="14"/>
      <c r="B38" s="75"/>
      <c r="C38" s="73" t="s">
        <v>570</v>
      </c>
      <c r="D38" s="78" t="s">
        <v>127</v>
      </c>
      <c r="E38" s="13">
        <v>44546</v>
      </c>
      <c r="F38" s="76" t="s">
        <v>128</v>
      </c>
      <c r="G38" s="13">
        <v>44552</v>
      </c>
      <c r="H38" s="77" t="s">
        <v>533</v>
      </c>
      <c r="I38" s="16">
        <v>41</v>
      </c>
      <c r="J38" s="16">
        <v>28</v>
      </c>
      <c r="K38" s="16">
        <v>25</v>
      </c>
      <c r="L38" s="16">
        <v>5</v>
      </c>
      <c r="M38" s="81">
        <v>7.1749999999999998</v>
      </c>
      <c r="N38" s="96">
        <v>7.1749999999999998</v>
      </c>
      <c r="O38" s="64">
        <v>2530</v>
      </c>
      <c r="P38" s="65">
        <f>Table22457891011234[[#This Row],[PEMBULATAN]]*O38</f>
        <v>18152.75</v>
      </c>
    </row>
    <row r="39" spans="1:16" ht="26.25" customHeight="1" x14ac:dyDescent="0.2">
      <c r="A39" s="14"/>
      <c r="B39" s="75"/>
      <c r="C39" s="73" t="s">
        <v>571</v>
      </c>
      <c r="D39" s="78" t="s">
        <v>127</v>
      </c>
      <c r="E39" s="13">
        <v>44546</v>
      </c>
      <c r="F39" s="76" t="s">
        <v>128</v>
      </c>
      <c r="G39" s="13">
        <v>44552</v>
      </c>
      <c r="H39" s="77" t="s">
        <v>533</v>
      </c>
      <c r="I39" s="16">
        <v>102</v>
      </c>
      <c r="J39" s="16">
        <v>30</v>
      </c>
      <c r="K39" s="16">
        <v>8</v>
      </c>
      <c r="L39" s="16">
        <v>2</v>
      </c>
      <c r="M39" s="81">
        <v>6.12</v>
      </c>
      <c r="N39" s="96">
        <v>6.12</v>
      </c>
      <c r="O39" s="64">
        <v>2530</v>
      </c>
      <c r="P39" s="65">
        <f>Table22457891011234[[#This Row],[PEMBULATAN]]*O39</f>
        <v>15483.6</v>
      </c>
    </row>
    <row r="40" spans="1:16" ht="26.25" customHeight="1" x14ac:dyDescent="0.2">
      <c r="A40" s="14"/>
      <c r="B40" s="75"/>
      <c r="C40" s="73" t="s">
        <v>572</v>
      </c>
      <c r="D40" s="78" t="s">
        <v>127</v>
      </c>
      <c r="E40" s="13">
        <v>44546</v>
      </c>
      <c r="F40" s="76" t="s">
        <v>128</v>
      </c>
      <c r="G40" s="13">
        <v>44552</v>
      </c>
      <c r="H40" s="77" t="s">
        <v>533</v>
      </c>
      <c r="I40" s="16">
        <v>102</v>
      </c>
      <c r="J40" s="16">
        <v>10</v>
      </c>
      <c r="K40" s="16">
        <v>10</v>
      </c>
      <c r="L40" s="16">
        <v>1</v>
      </c>
      <c r="M40" s="81">
        <v>2.5499999999999998</v>
      </c>
      <c r="N40" s="96">
        <v>2.5499999999999998</v>
      </c>
      <c r="O40" s="64">
        <v>2530</v>
      </c>
      <c r="P40" s="65">
        <f>Table22457891011234[[#This Row],[PEMBULATAN]]*O40</f>
        <v>6451.5</v>
      </c>
    </row>
    <row r="41" spans="1:16" ht="26.25" customHeight="1" x14ac:dyDescent="0.2">
      <c r="A41" s="14"/>
      <c r="B41" s="75"/>
      <c r="C41" s="73" t="s">
        <v>573</v>
      </c>
      <c r="D41" s="78" t="s">
        <v>127</v>
      </c>
      <c r="E41" s="13">
        <v>44546</v>
      </c>
      <c r="F41" s="76" t="s">
        <v>128</v>
      </c>
      <c r="G41" s="13">
        <v>44552</v>
      </c>
      <c r="H41" s="77" t="s">
        <v>533</v>
      </c>
      <c r="I41" s="16">
        <v>72</v>
      </c>
      <c r="J41" s="16">
        <v>53</v>
      </c>
      <c r="K41" s="16">
        <v>14</v>
      </c>
      <c r="L41" s="16">
        <v>3</v>
      </c>
      <c r="M41" s="81">
        <v>13.356</v>
      </c>
      <c r="N41" s="96">
        <v>14</v>
      </c>
      <c r="O41" s="64">
        <v>2530</v>
      </c>
      <c r="P41" s="65">
        <f>Table22457891011234[[#This Row],[PEMBULATAN]]*O41</f>
        <v>35420</v>
      </c>
    </row>
    <row r="42" spans="1:16" ht="26.25" customHeight="1" x14ac:dyDescent="0.2">
      <c r="A42" s="14"/>
      <c r="B42" s="75"/>
      <c r="C42" s="73" t="s">
        <v>574</v>
      </c>
      <c r="D42" s="78" t="s">
        <v>127</v>
      </c>
      <c r="E42" s="13">
        <v>44546</v>
      </c>
      <c r="F42" s="76" t="s">
        <v>128</v>
      </c>
      <c r="G42" s="13">
        <v>44552</v>
      </c>
      <c r="H42" s="77" t="s">
        <v>533</v>
      </c>
      <c r="I42" s="16">
        <v>61</v>
      </c>
      <c r="J42" s="16">
        <v>52</v>
      </c>
      <c r="K42" s="16">
        <v>23</v>
      </c>
      <c r="L42" s="16">
        <v>6</v>
      </c>
      <c r="M42" s="81">
        <v>18.239000000000001</v>
      </c>
      <c r="N42" s="96">
        <v>18.239000000000001</v>
      </c>
      <c r="O42" s="64">
        <v>2530</v>
      </c>
      <c r="P42" s="65">
        <f>Table22457891011234[[#This Row],[PEMBULATAN]]*O42</f>
        <v>46144.670000000006</v>
      </c>
    </row>
    <row r="43" spans="1:16" ht="26.25" customHeight="1" x14ac:dyDescent="0.2">
      <c r="A43" s="14"/>
      <c r="B43" s="75"/>
      <c r="C43" s="73" t="s">
        <v>575</v>
      </c>
      <c r="D43" s="78" t="s">
        <v>127</v>
      </c>
      <c r="E43" s="13">
        <v>44546</v>
      </c>
      <c r="F43" s="76" t="s">
        <v>128</v>
      </c>
      <c r="G43" s="13">
        <v>44552</v>
      </c>
      <c r="H43" s="77" t="s">
        <v>533</v>
      </c>
      <c r="I43" s="16">
        <v>65</v>
      </c>
      <c r="J43" s="16">
        <v>53</v>
      </c>
      <c r="K43" s="16">
        <v>24</v>
      </c>
      <c r="L43" s="16">
        <v>10</v>
      </c>
      <c r="M43" s="81">
        <v>20.67</v>
      </c>
      <c r="N43" s="96">
        <v>20.67</v>
      </c>
      <c r="O43" s="64">
        <v>2530</v>
      </c>
      <c r="P43" s="65">
        <f>Table22457891011234[[#This Row],[PEMBULATAN]]*O43</f>
        <v>52295.100000000006</v>
      </c>
    </row>
    <row r="44" spans="1:16" ht="26.25" customHeight="1" x14ac:dyDescent="0.2">
      <c r="A44" s="14"/>
      <c r="B44" s="75"/>
      <c r="C44" s="73" t="s">
        <v>576</v>
      </c>
      <c r="D44" s="78" t="s">
        <v>127</v>
      </c>
      <c r="E44" s="13">
        <v>44546</v>
      </c>
      <c r="F44" s="76" t="s">
        <v>128</v>
      </c>
      <c r="G44" s="13">
        <v>44552</v>
      </c>
      <c r="H44" s="77" t="s">
        <v>533</v>
      </c>
      <c r="I44" s="16">
        <v>43</v>
      </c>
      <c r="J44" s="16">
        <v>35</v>
      </c>
      <c r="K44" s="16">
        <v>25</v>
      </c>
      <c r="L44" s="16">
        <v>5</v>
      </c>
      <c r="M44" s="81">
        <v>9.40625</v>
      </c>
      <c r="N44" s="96">
        <v>10</v>
      </c>
      <c r="O44" s="64">
        <v>2530</v>
      </c>
      <c r="P44" s="65">
        <f>Table22457891011234[[#This Row],[PEMBULATAN]]*O44</f>
        <v>25300</v>
      </c>
    </row>
    <row r="45" spans="1:16" ht="26.25" customHeight="1" x14ac:dyDescent="0.2">
      <c r="A45" s="14"/>
      <c r="B45" s="75"/>
      <c r="C45" s="73" t="s">
        <v>577</v>
      </c>
      <c r="D45" s="78" t="s">
        <v>127</v>
      </c>
      <c r="E45" s="13">
        <v>44546</v>
      </c>
      <c r="F45" s="76" t="s">
        <v>128</v>
      </c>
      <c r="G45" s="13">
        <v>44552</v>
      </c>
      <c r="H45" s="77" t="s">
        <v>533</v>
      </c>
      <c r="I45" s="16">
        <v>66</v>
      </c>
      <c r="J45" s="16">
        <v>57</v>
      </c>
      <c r="K45" s="16">
        <v>25</v>
      </c>
      <c r="L45" s="16">
        <v>8</v>
      </c>
      <c r="M45" s="81">
        <v>23.512499999999999</v>
      </c>
      <c r="N45" s="96">
        <v>23.512499999999999</v>
      </c>
      <c r="O45" s="64">
        <v>2530</v>
      </c>
      <c r="P45" s="65">
        <f>Table22457891011234[[#This Row],[PEMBULATAN]]*O45</f>
        <v>59486.625</v>
      </c>
    </row>
    <row r="46" spans="1:16" ht="26.25" customHeight="1" x14ac:dyDescent="0.2">
      <c r="A46" s="14"/>
      <c r="B46" s="75"/>
      <c r="C46" s="73" t="s">
        <v>578</v>
      </c>
      <c r="D46" s="78" t="s">
        <v>127</v>
      </c>
      <c r="E46" s="13">
        <v>44546</v>
      </c>
      <c r="F46" s="76" t="s">
        <v>128</v>
      </c>
      <c r="G46" s="13">
        <v>44552</v>
      </c>
      <c r="H46" s="77" t="s">
        <v>533</v>
      </c>
      <c r="I46" s="16">
        <v>42</v>
      </c>
      <c r="J46" s="16">
        <v>38</v>
      </c>
      <c r="K46" s="16">
        <v>12</v>
      </c>
      <c r="L46" s="16">
        <v>4</v>
      </c>
      <c r="M46" s="81">
        <v>4.7880000000000003</v>
      </c>
      <c r="N46" s="96">
        <v>4.7880000000000003</v>
      </c>
      <c r="O46" s="64">
        <v>2530</v>
      </c>
      <c r="P46" s="65">
        <f>Table22457891011234[[#This Row],[PEMBULATAN]]*O46</f>
        <v>12113.640000000001</v>
      </c>
    </row>
    <row r="47" spans="1:16" ht="26.25" customHeight="1" x14ac:dyDescent="0.2">
      <c r="A47" s="14"/>
      <c r="B47" s="75"/>
      <c r="C47" s="73" t="s">
        <v>579</v>
      </c>
      <c r="D47" s="78" t="s">
        <v>127</v>
      </c>
      <c r="E47" s="13">
        <v>44546</v>
      </c>
      <c r="F47" s="76" t="s">
        <v>128</v>
      </c>
      <c r="G47" s="13">
        <v>44552</v>
      </c>
      <c r="H47" s="77" t="s">
        <v>533</v>
      </c>
      <c r="I47" s="16">
        <v>72</v>
      </c>
      <c r="J47" s="16">
        <v>61</v>
      </c>
      <c r="K47" s="16">
        <v>22</v>
      </c>
      <c r="L47" s="16">
        <v>8</v>
      </c>
      <c r="M47" s="81">
        <v>24.155999999999999</v>
      </c>
      <c r="N47" s="96">
        <v>24.155999999999999</v>
      </c>
      <c r="O47" s="64">
        <v>2530</v>
      </c>
      <c r="P47" s="65">
        <f>Table22457891011234[[#This Row],[PEMBULATAN]]*O47</f>
        <v>61114.68</v>
      </c>
    </row>
    <row r="48" spans="1:16" ht="26.25" customHeight="1" x14ac:dyDescent="0.2">
      <c r="A48" s="14"/>
      <c r="B48" s="75"/>
      <c r="C48" s="73" t="s">
        <v>580</v>
      </c>
      <c r="D48" s="78" t="s">
        <v>127</v>
      </c>
      <c r="E48" s="13">
        <v>44546</v>
      </c>
      <c r="F48" s="76" t="s">
        <v>128</v>
      </c>
      <c r="G48" s="13">
        <v>44552</v>
      </c>
      <c r="H48" s="77" t="s">
        <v>533</v>
      </c>
      <c r="I48" s="16">
        <v>41</v>
      </c>
      <c r="J48" s="16">
        <v>34</v>
      </c>
      <c r="K48" s="16">
        <v>12</v>
      </c>
      <c r="L48" s="16">
        <v>3</v>
      </c>
      <c r="M48" s="81">
        <v>4.1820000000000004</v>
      </c>
      <c r="N48" s="96">
        <v>4.1820000000000004</v>
      </c>
      <c r="O48" s="64">
        <v>2530</v>
      </c>
      <c r="P48" s="65">
        <f>Table22457891011234[[#This Row],[PEMBULATAN]]*O48</f>
        <v>10580.460000000001</v>
      </c>
    </row>
    <row r="49" spans="1:16" ht="26.25" customHeight="1" x14ac:dyDescent="0.2">
      <c r="A49" s="14"/>
      <c r="B49" s="75"/>
      <c r="C49" s="73" t="s">
        <v>581</v>
      </c>
      <c r="D49" s="78" t="s">
        <v>127</v>
      </c>
      <c r="E49" s="13">
        <v>44546</v>
      </c>
      <c r="F49" s="76" t="s">
        <v>128</v>
      </c>
      <c r="G49" s="13">
        <v>44552</v>
      </c>
      <c r="H49" s="77" t="s">
        <v>533</v>
      </c>
      <c r="I49" s="16">
        <v>47</v>
      </c>
      <c r="J49" s="16">
        <v>24</v>
      </c>
      <c r="K49" s="16">
        <v>23</v>
      </c>
      <c r="L49" s="16">
        <v>2</v>
      </c>
      <c r="M49" s="81">
        <v>6.4859999999999998</v>
      </c>
      <c r="N49" s="96">
        <v>7</v>
      </c>
      <c r="O49" s="64">
        <v>2530</v>
      </c>
      <c r="P49" s="65">
        <f>Table22457891011234[[#This Row],[PEMBULATAN]]*O49</f>
        <v>17710</v>
      </c>
    </row>
    <row r="50" spans="1:16" ht="26.25" customHeight="1" x14ac:dyDescent="0.2">
      <c r="A50" s="14"/>
      <c r="B50" s="75"/>
      <c r="C50" s="73" t="s">
        <v>582</v>
      </c>
      <c r="D50" s="78" t="s">
        <v>127</v>
      </c>
      <c r="E50" s="13">
        <v>44546</v>
      </c>
      <c r="F50" s="76" t="s">
        <v>128</v>
      </c>
      <c r="G50" s="13">
        <v>44552</v>
      </c>
      <c r="H50" s="77" t="s">
        <v>533</v>
      </c>
      <c r="I50" s="16">
        <v>54</v>
      </c>
      <c r="J50" s="16">
        <v>41</v>
      </c>
      <c r="K50" s="16">
        <v>22</v>
      </c>
      <c r="L50" s="16">
        <v>5</v>
      </c>
      <c r="M50" s="81">
        <v>12.177</v>
      </c>
      <c r="N50" s="96">
        <v>12.177</v>
      </c>
      <c r="O50" s="64">
        <v>2530</v>
      </c>
      <c r="P50" s="65">
        <f>Table22457891011234[[#This Row],[PEMBULATAN]]*O50</f>
        <v>30807.809999999998</v>
      </c>
    </row>
    <row r="51" spans="1:16" ht="26.25" customHeight="1" x14ac:dyDescent="0.2">
      <c r="A51" s="14"/>
      <c r="B51" s="75"/>
      <c r="C51" s="73" t="s">
        <v>583</v>
      </c>
      <c r="D51" s="78" t="s">
        <v>127</v>
      </c>
      <c r="E51" s="13">
        <v>44546</v>
      </c>
      <c r="F51" s="76" t="s">
        <v>128</v>
      </c>
      <c r="G51" s="13">
        <v>44552</v>
      </c>
      <c r="H51" s="77" t="s">
        <v>533</v>
      </c>
      <c r="I51" s="16">
        <v>61</v>
      </c>
      <c r="J51" s="16">
        <v>40</v>
      </c>
      <c r="K51" s="16">
        <v>10</v>
      </c>
      <c r="L51" s="16">
        <v>7</v>
      </c>
      <c r="M51" s="81">
        <v>6.1</v>
      </c>
      <c r="N51" s="96">
        <v>7</v>
      </c>
      <c r="O51" s="64">
        <v>2530</v>
      </c>
      <c r="P51" s="65">
        <f>Table22457891011234[[#This Row],[PEMBULATAN]]*O51</f>
        <v>17710</v>
      </c>
    </row>
    <row r="52" spans="1:16" ht="26.25" customHeight="1" x14ac:dyDescent="0.2">
      <c r="A52" s="14"/>
      <c r="B52" s="75"/>
      <c r="C52" s="73" t="s">
        <v>584</v>
      </c>
      <c r="D52" s="78" t="s">
        <v>127</v>
      </c>
      <c r="E52" s="13">
        <v>44546</v>
      </c>
      <c r="F52" s="76" t="s">
        <v>128</v>
      </c>
      <c r="G52" s="13">
        <v>44552</v>
      </c>
      <c r="H52" s="77" t="s">
        <v>533</v>
      </c>
      <c r="I52" s="16">
        <v>30</v>
      </c>
      <c r="J52" s="16">
        <v>28</v>
      </c>
      <c r="K52" s="16">
        <v>21</v>
      </c>
      <c r="L52" s="16">
        <v>3</v>
      </c>
      <c r="M52" s="81">
        <v>4.41</v>
      </c>
      <c r="N52" s="96">
        <v>5</v>
      </c>
      <c r="O52" s="64">
        <v>2530</v>
      </c>
      <c r="P52" s="65">
        <f>Table22457891011234[[#This Row],[PEMBULATAN]]*O52</f>
        <v>12650</v>
      </c>
    </row>
    <row r="53" spans="1:16" ht="26.25" customHeight="1" x14ac:dyDescent="0.2">
      <c r="A53" s="14"/>
      <c r="B53" s="75"/>
      <c r="C53" s="73" t="s">
        <v>585</v>
      </c>
      <c r="D53" s="78" t="s">
        <v>127</v>
      </c>
      <c r="E53" s="13">
        <v>44546</v>
      </c>
      <c r="F53" s="76" t="s">
        <v>128</v>
      </c>
      <c r="G53" s="13">
        <v>44552</v>
      </c>
      <c r="H53" s="77" t="s">
        <v>533</v>
      </c>
      <c r="I53" s="16">
        <v>63</v>
      </c>
      <c r="J53" s="16">
        <v>17</v>
      </c>
      <c r="K53" s="16">
        <v>17</v>
      </c>
      <c r="L53" s="16">
        <v>2</v>
      </c>
      <c r="M53" s="81">
        <v>4.5517500000000002</v>
      </c>
      <c r="N53" s="96">
        <v>4.5517500000000002</v>
      </c>
      <c r="O53" s="64">
        <v>2530</v>
      </c>
      <c r="P53" s="65">
        <f>Table22457891011234[[#This Row],[PEMBULATAN]]*O53</f>
        <v>11515.9275</v>
      </c>
    </row>
    <row r="54" spans="1:16" ht="26.25" customHeight="1" x14ac:dyDescent="0.2">
      <c r="A54" s="14"/>
      <c r="B54" s="75"/>
      <c r="C54" s="73" t="s">
        <v>586</v>
      </c>
      <c r="D54" s="78" t="s">
        <v>127</v>
      </c>
      <c r="E54" s="13">
        <v>44546</v>
      </c>
      <c r="F54" s="76" t="s">
        <v>128</v>
      </c>
      <c r="G54" s="13">
        <v>44552</v>
      </c>
      <c r="H54" s="77" t="s">
        <v>533</v>
      </c>
      <c r="I54" s="16">
        <v>77</v>
      </c>
      <c r="J54" s="16">
        <v>38</v>
      </c>
      <c r="K54" s="16">
        <v>21</v>
      </c>
      <c r="L54" s="16">
        <v>3</v>
      </c>
      <c r="M54" s="81">
        <v>15.361499999999999</v>
      </c>
      <c r="N54" s="96">
        <v>16</v>
      </c>
      <c r="O54" s="64">
        <v>2530</v>
      </c>
      <c r="P54" s="65">
        <f>Table22457891011234[[#This Row],[PEMBULATAN]]*O54</f>
        <v>40480</v>
      </c>
    </row>
    <row r="55" spans="1:16" ht="26.25" customHeight="1" x14ac:dyDescent="0.2">
      <c r="A55" s="14"/>
      <c r="B55" s="75"/>
      <c r="C55" s="73" t="s">
        <v>587</v>
      </c>
      <c r="D55" s="78" t="s">
        <v>127</v>
      </c>
      <c r="E55" s="13">
        <v>44546</v>
      </c>
      <c r="F55" s="76" t="s">
        <v>128</v>
      </c>
      <c r="G55" s="13">
        <v>44552</v>
      </c>
      <c r="H55" s="77" t="s">
        <v>533</v>
      </c>
      <c r="I55" s="16">
        <v>78</v>
      </c>
      <c r="J55" s="16">
        <v>16</v>
      </c>
      <c r="K55" s="16">
        <v>8</v>
      </c>
      <c r="L55" s="16">
        <v>2</v>
      </c>
      <c r="M55" s="81">
        <v>2.496</v>
      </c>
      <c r="N55" s="96">
        <v>3</v>
      </c>
      <c r="O55" s="64">
        <v>2530</v>
      </c>
      <c r="P55" s="65">
        <f>Table22457891011234[[#This Row],[PEMBULATAN]]*O55</f>
        <v>7590</v>
      </c>
    </row>
    <row r="56" spans="1:16" ht="26.25" customHeight="1" x14ac:dyDescent="0.2">
      <c r="A56" s="14"/>
      <c r="B56" s="75"/>
      <c r="C56" s="73" t="s">
        <v>588</v>
      </c>
      <c r="D56" s="78" t="s">
        <v>127</v>
      </c>
      <c r="E56" s="13">
        <v>44546</v>
      </c>
      <c r="F56" s="76" t="s">
        <v>128</v>
      </c>
      <c r="G56" s="13">
        <v>44552</v>
      </c>
      <c r="H56" s="77" t="s">
        <v>533</v>
      </c>
      <c r="I56" s="16">
        <v>40</v>
      </c>
      <c r="J56" s="16">
        <v>37</v>
      </c>
      <c r="K56" s="16">
        <v>32</v>
      </c>
      <c r="L56" s="16">
        <v>1</v>
      </c>
      <c r="M56" s="81">
        <v>11.84</v>
      </c>
      <c r="N56" s="96">
        <v>11.84</v>
      </c>
      <c r="O56" s="64">
        <v>2530</v>
      </c>
      <c r="P56" s="65">
        <f>Table22457891011234[[#This Row],[PEMBULATAN]]*O56</f>
        <v>29955.200000000001</v>
      </c>
    </row>
    <row r="57" spans="1:16" ht="26.25" customHeight="1" x14ac:dyDescent="0.2">
      <c r="A57" s="14"/>
      <c r="B57" s="75"/>
      <c r="C57" s="73" t="s">
        <v>589</v>
      </c>
      <c r="D57" s="78" t="s">
        <v>127</v>
      </c>
      <c r="E57" s="13">
        <v>44546</v>
      </c>
      <c r="F57" s="76" t="s">
        <v>128</v>
      </c>
      <c r="G57" s="13">
        <v>44552</v>
      </c>
      <c r="H57" s="77" t="s">
        <v>533</v>
      </c>
      <c r="I57" s="16">
        <v>80</v>
      </c>
      <c r="J57" s="16">
        <v>25</v>
      </c>
      <c r="K57" s="16">
        <v>13</v>
      </c>
      <c r="L57" s="16">
        <v>8</v>
      </c>
      <c r="M57" s="81">
        <v>6.5</v>
      </c>
      <c r="N57" s="96">
        <v>9</v>
      </c>
      <c r="O57" s="64">
        <v>2530</v>
      </c>
      <c r="P57" s="65">
        <f>Table22457891011234[[#This Row],[PEMBULATAN]]*O57</f>
        <v>22770</v>
      </c>
    </row>
    <row r="58" spans="1:16" ht="26.25" customHeight="1" x14ac:dyDescent="0.2">
      <c r="A58" s="14"/>
      <c r="B58" s="75"/>
      <c r="C58" s="73" t="s">
        <v>590</v>
      </c>
      <c r="D58" s="78" t="s">
        <v>127</v>
      </c>
      <c r="E58" s="13">
        <v>44546</v>
      </c>
      <c r="F58" s="76" t="s">
        <v>128</v>
      </c>
      <c r="G58" s="13">
        <v>44552</v>
      </c>
      <c r="H58" s="77" t="s">
        <v>533</v>
      </c>
      <c r="I58" s="16">
        <v>34</v>
      </c>
      <c r="J58" s="16">
        <v>34</v>
      </c>
      <c r="K58" s="16">
        <v>31</v>
      </c>
      <c r="L58" s="16">
        <v>5</v>
      </c>
      <c r="M58" s="81">
        <v>8.9589999999999996</v>
      </c>
      <c r="N58" s="96">
        <v>8.9589999999999996</v>
      </c>
      <c r="O58" s="64">
        <v>2530</v>
      </c>
      <c r="P58" s="65">
        <f>Table22457891011234[[#This Row],[PEMBULATAN]]*O58</f>
        <v>22666.27</v>
      </c>
    </row>
    <row r="59" spans="1:16" ht="26.25" customHeight="1" x14ac:dyDescent="0.2">
      <c r="A59" s="14"/>
      <c r="B59" s="75"/>
      <c r="C59" s="73" t="s">
        <v>591</v>
      </c>
      <c r="D59" s="78" t="s">
        <v>127</v>
      </c>
      <c r="E59" s="13">
        <v>44546</v>
      </c>
      <c r="F59" s="76" t="s">
        <v>128</v>
      </c>
      <c r="G59" s="13">
        <v>44552</v>
      </c>
      <c r="H59" s="77" t="s">
        <v>533</v>
      </c>
      <c r="I59" s="16">
        <v>35</v>
      </c>
      <c r="J59" s="16">
        <v>31</v>
      </c>
      <c r="K59" s="16">
        <v>31</v>
      </c>
      <c r="L59" s="16">
        <v>5</v>
      </c>
      <c r="M59" s="81">
        <v>8.4087499999999995</v>
      </c>
      <c r="N59" s="96">
        <v>9</v>
      </c>
      <c r="O59" s="64">
        <v>2530</v>
      </c>
      <c r="P59" s="65">
        <f>Table22457891011234[[#This Row],[PEMBULATAN]]*O59</f>
        <v>22770</v>
      </c>
    </row>
    <row r="60" spans="1:16" ht="26.25" customHeight="1" x14ac:dyDescent="0.2">
      <c r="A60" s="14"/>
      <c r="B60" s="75"/>
      <c r="C60" s="73" t="s">
        <v>592</v>
      </c>
      <c r="D60" s="78" t="s">
        <v>127</v>
      </c>
      <c r="E60" s="13">
        <v>44546</v>
      </c>
      <c r="F60" s="76" t="s">
        <v>128</v>
      </c>
      <c r="G60" s="13">
        <v>44552</v>
      </c>
      <c r="H60" s="77" t="s">
        <v>533</v>
      </c>
      <c r="I60" s="16">
        <v>71</v>
      </c>
      <c r="J60" s="16">
        <v>52</v>
      </c>
      <c r="K60" s="16">
        <v>30</v>
      </c>
      <c r="L60" s="16">
        <v>7</v>
      </c>
      <c r="M60" s="81">
        <v>27.69</v>
      </c>
      <c r="N60" s="96">
        <v>27.69</v>
      </c>
      <c r="O60" s="64">
        <v>2530</v>
      </c>
      <c r="P60" s="65">
        <f>Table22457891011234[[#This Row],[PEMBULATAN]]*O60</f>
        <v>70055.7</v>
      </c>
    </row>
    <row r="61" spans="1:16" ht="26.25" customHeight="1" x14ac:dyDescent="0.2">
      <c r="A61" s="14"/>
      <c r="B61" s="75"/>
      <c r="C61" s="73" t="s">
        <v>593</v>
      </c>
      <c r="D61" s="78" t="s">
        <v>127</v>
      </c>
      <c r="E61" s="13">
        <v>44546</v>
      </c>
      <c r="F61" s="76" t="s">
        <v>128</v>
      </c>
      <c r="G61" s="13">
        <v>44552</v>
      </c>
      <c r="H61" s="77" t="s">
        <v>533</v>
      </c>
      <c r="I61" s="16">
        <v>36</v>
      </c>
      <c r="J61" s="16">
        <v>31</v>
      </c>
      <c r="K61" s="16">
        <v>23</v>
      </c>
      <c r="L61" s="16">
        <v>6</v>
      </c>
      <c r="M61" s="81">
        <v>6.4169999999999998</v>
      </c>
      <c r="N61" s="96">
        <v>7</v>
      </c>
      <c r="O61" s="64">
        <v>2530</v>
      </c>
      <c r="P61" s="65">
        <f>Table22457891011234[[#This Row],[PEMBULATAN]]*O61</f>
        <v>17710</v>
      </c>
    </row>
    <row r="62" spans="1:16" ht="26.25" customHeight="1" x14ac:dyDescent="0.2">
      <c r="A62" s="14"/>
      <c r="B62" s="75"/>
      <c r="C62" s="73" t="s">
        <v>594</v>
      </c>
      <c r="D62" s="78" t="s">
        <v>127</v>
      </c>
      <c r="E62" s="13">
        <v>44546</v>
      </c>
      <c r="F62" s="76" t="s">
        <v>128</v>
      </c>
      <c r="G62" s="13">
        <v>44552</v>
      </c>
      <c r="H62" s="77" t="s">
        <v>533</v>
      </c>
      <c r="I62" s="16">
        <v>40</v>
      </c>
      <c r="J62" s="16">
        <v>32</v>
      </c>
      <c r="K62" s="16">
        <v>23</v>
      </c>
      <c r="L62" s="16">
        <v>5</v>
      </c>
      <c r="M62" s="81">
        <v>7.36</v>
      </c>
      <c r="N62" s="96">
        <v>8</v>
      </c>
      <c r="O62" s="64">
        <v>2530</v>
      </c>
      <c r="P62" s="65">
        <f>Table22457891011234[[#This Row],[PEMBULATAN]]*O62</f>
        <v>20240</v>
      </c>
    </row>
    <row r="63" spans="1:16" ht="26.25" customHeight="1" x14ac:dyDescent="0.2">
      <c r="A63" s="14"/>
      <c r="B63" s="75"/>
      <c r="C63" s="73" t="s">
        <v>595</v>
      </c>
      <c r="D63" s="78" t="s">
        <v>127</v>
      </c>
      <c r="E63" s="13">
        <v>44546</v>
      </c>
      <c r="F63" s="76" t="s">
        <v>128</v>
      </c>
      <c r="G63" s="13">
        <v>44552</v>
      </c>
      <c r="H63" s="77" t="s">
        <v>533</v>
      </c>
      <c r="I63" s="16">
        <v>80</v>
      </c>
      <c r="J63" s="16">
        <v>20</v>
      </c>
      <c r="K63" s="16">
        <v>11</v>
      </c>
      <c r="L63" s="16">
        <v>5</v>
      </c>
      <c r="M63" s="81">
        <v>4.4000000000000004</v>
      </c>
      <c r="N63" s="96">
        <v>5</v>
      </c>
      <c r="O63" s="64">
        <v>2530</v>
      </c>
      <c r="P63" s="65">
        <f>Table22457891011234[[#This Row],[PEMBULATAN]]*O63</f>
        <v>12650</v>
      </c>
    </row>
    <row r="64" spans="1:16" ht="26.25" customHeight="1" x14ac:dyDescent="0.2">
      <c r="A64" s="14"/>
      <c r="B64" s="75"/>
      <c r="C64" s="73" t="s">
        <v>596</v>
      </c>
      <c r="D64" s="78" t="s">
        <v>127</v>
      </c>
      <c r="E64" s="13">
        <v>44546</v>
      </c>
      <c r="F64" s="76" t="s">
        <v>128</v>
      </c>
      <c r="G64" s="13">
        <v>44552</v>
      </c>
      <c r="H64" s="77" t="s">
        <v>533</v>
      </c>
      <c r="I64" s="16">
        <v>51</v>
      </c>
      <c r="J64" s="16">
        <v>31</v>
      </c>
      <c r="K64" s="16">
        <v>31</v>
      </c>
      <c r="L64" s="16">
        <v>8</v>
      </c>
      <c r="M64" s="81">
        <v>12.252750000000001</v>
      </c>
      <c r="N64" s="96">
        <v>12.252750000000001</v>
      </c>
      <c r="O64" s="64">
        <v>2530</v>
      </c>
      <c r="P64" s="65">
        <f>Table22457891011234[[#This Row],[PEMBULATAN]]*O64</f>
        <v>30999.4575</v>
      </c>
    </row>
    <row r="65" spans="1:16" ht="26.25" customHeight="1" x14ac:dyDescent="0.2">
      <c r="A65" s="14"/>
      <c r="B65" s="75"/>
      <c r="C65" s="73" t="s">
        <v>597</v>
      </c>
      <c r="D65" s="78" t="s">
        <v>127</v>
      </c>
      <c r="E65" s="13">
        <v>44546</v>
      </c>
      <c r="F65" s="76" t="s">
        <v>128</v>
      </c>
      <c r="G65" s="13">
        <v>44552</v>
      </c>
      <c r="H65" s="77" t="s">
        <v>533</v>
      </c>
      <c r="I65" s="16">
        <v>38</v>
      </c>
      <c r="J65" s="16">
        <v>27</v>
      </c>
      <c r="K65" s="16">
        <v>22</v>
      </c>
      <c r="L65" s="16">
        <v>2</v>
      </c>
      <c r="M65" s="81">
        <v>5.6429999999999998</v>
      </c>
      <c r="N65" s="96">
        <v>5.6429999999999998</v>
      </c>
      <c r="O65" s="64">
        <v>2530</v>
      </c>
      <c r="P65" s="65">
        <f>Table22457891011234[[#This Row],[PEMBULATAN]]*O65</f>
        <v>14276.789999999999</v>
      </c>
    </row>
    <row r="66" spans="1:16" ht="26.25" customHeight="1" x14ac:dyDescent="0.2">
      <c r="A66" s="14"/>
      <c r="B66" s="75"/>
      <c r="C66" s="73" t="s">
        <v>598</v>
      </c>
      <c r="D66" s="78" t="s">
        <v>127</v>
      </c>
      <c r="E66" s="13">
        <v>44546</v>
      </c>
      <c r="F66" s="76" t="s">
        <v>128</v>
      </c>
      <c r="G66" s="13">
        <v>44552</v>
      </c>
      <c r="H66" s="77" t="s">
        <v>533</v>
      </c>
      <c r="I66" s="16">
        <v>45</v>
      </c>
      <c r="J66" s="16">
        <v>32</v>
      </c>
      <c r="K66" s="16">
        <v>35</v>
      </c>
      <c r="L66" s="16">
        <v>4</v>
      </c>
      <c r="M66" s="81">
        <v>12.6</v>
      </c>
      <c r="N66" s="96">
        <v>12.6</v>
      </c>
      <c r="O66" s="64">
        <v>2530</v>
      </c>
      <c r="P66" s="65">
        <f>Table22457891011234[[#This Row],[PEMBULATAN]]*O66</f>
        <v>31878</v>
      </c>
    </row>
    <row r="67" spans="1:16" ht="26.25" customHeight="1" x14ac:dyDescent="0.2">
      <c r="A67" s="14"/>
      <c r="B67" s="75"/>
      <c r="C67" s="73" t="s">
        <v>599</v>
      </c>
      <c r="D67" s="78" t="s">
        <v>127</v>
      </c>
      <c r="E67" s="13">
        <v>44546</v>
      </c>
      <c r="F67" s="76" t="s">
        <v>128</v>
      </c>
      <c r="G67" s="13">
        <v>44552</v>
      </c>
      <c r="H67" s="77" t="s">
        <v>533</v>
      </c>
      <c r="I67" s="16">
        <v>43</v>
      </c>
      <c r="J67" s="16">
        <v>34</v>
      </c>
      <c r="K67" s="16">
        <v>13</v>
      </c>
      <c r="L67" s="16">
        <v>13</v>
      </c>
      <c r="M67" s="81">
        <v>4.7515000000000001</v>
      </c>
      <c r="N67" s="96">
        <v>13</v>
      </c>
      <c r="O67" s="64">
        <v>2530</v>
      </c>
      <c r="P67" s="65">
        <f>Table22457891011234[[#This Row],[PEMBULATAN]]*O67</f>
        <v>32890</v>
      </c>
    </row>
    <row r="68" spans="1:16" ht="26.25" customHeight="1" x14ac:dyDescent="0.2">
      <c r="A68" s="14"/>
      <c r="B68" s="75"/>
      <c r="C68" s="73" t="s">
        <v>600</v>
      </c>
      <c r="D68" s="78" t="s">
        <v>127</v>
      </c>
      <c r="E68" s="13">
        <v>44546</v>
      </c>
      <c r="F68" s="76" t="s">
        <v>128</v>
      </c>
      <c r="G68" s="13">
        <v>44552</v>
      </c>
      <c r="H68" s="77" t="s">
        <v>533</v>
      </c>
      <c r="I68" s="16">
        <v>50</v>
      </c>
      <c r="J68" s="16">
        <v>41</v>
      </c>
      <c r="K68" s="16">
        <v>11</v>
      </c>
      <c r="L68" s="16">
        <v>2</v>
      </c>
      <c r="M68" s="81">
        <v>5.6375000000000002</v>
      </c>
      <c r="N68" s="96">
        <v>5.6375000000000002</v>
      </c>
      <c r="O68" s="64">
        <v>2530</v>
      </c>
      <c r="P68" s="65">
        <f>Table22457891011234[[#This Row],[PEMBULATAN]]*O68</f>
        <v>14262.875</v>
      </c>
    </row>
    <row r="69" spans="1:16" ht="26.25" customHeight="1" x14ac:dyDescent="0.2">
      <c r="A69" s="14"/>
      <c r="B69" s="75"/>
      <c r="C69" s="73" t="s">
        <v>601</v>
      </c>
      <c r="D69" s="78" t="s">
        <v>127</v>
      </c>
      <c r="E69" s="13">
        <v>44546</v>
      </c>
      <c r="F69" s="76" t="s">
        <v>128</v>
      </c>
      <c r="G69" s="13">
        <v>44552</v>
      </c>
      <c r="H69" s="77" t="s">
        <v>533</v>
      </c>
      <c r="I69" s="16">
        <v>44</v>
      </c>
      <c r="J69" s="16">
        <v>35</v>
      </c>
      <c r="K69" s="16">
        <v>12</v>
      </c>
      <c r="L69" s="16">
        <v>2</v>
      </c>
      <c r="M69" s="81">
        <v>4.62</v>
      </c>
      <c r="N69" s="96">
        <v>4.62</v>
      </c>
      <c r="O69" s="64">
        <v>2530</v>
      </c>
      <c r="P69" s="65">
        <f>Table22457891011234[[#This Row],[PEMBULATAN]]*O69</f>
        <v>11688.6</v>
      </c>
    </row>
    <row r="70" spans="1:16" ht="26.25" customHeight="1" x14ac:dyDescent="0.2">
      <c r="A70" s="14"/>
      <c r="B70" s="75"/>
      <c r="C70" s="73" t="s">
        <v>602</v>
      </c>
      <c r="D70" s="78" t="s">
        <v>127</v>
      </c>
      <c r="E70" s="13">
        <v>44546</v>
      </c>
      <c r="F70" s="76" t="s">
        <v>128</v>
      </c>
      <c r="G70" s="13">
        <v>44552</v>
      </c>
      <c r="H70" s="77" t="s">
        <v>533</v>
      </c>
      <c r="I70" s="16">
        <v>115</v>
      </c>
      <c r="J70" s="16">
        <v>25</v>
      </c>
      <c r="K70" s="16">
        <v>4</v>
      </c>
      <c r="L70" s="16">
        <v>4</v>
      </c>
      <c r="M70" s="81">
        <v>2.875</v>
      </c>
      <c r="N70" s="96">
        <v>4</v>
      </c>
      <c r="O70" s="64">
        <v>2530</v>
      </c>
      <c r="P70" s="65">
        <f>Table22457891011234[[#This Row],[PEMBULATAN]]*O70</f>
        <v>10120</v>
      </c>
    </row>
    <row r="71" spans="1:16" ht="26.25" customHeight="1" x14ac:dyDescent="0.2">
      <c r="A71" s="14"/>
      <c r="B71" s="75"/>
      <c r="C71" s="73" t="s">
        <v>603</v>
      </c>
      <c r="D71" s="78" t="s">
        <v>127</v>
      </c>
      <c r="E71" s="13">
        <v>44546</v>
      </c>
      <c r="F71" s="76" t="s">
        <v>128</v>
      </c>
      <c r="G71" s="13">
        <v>44552</v>
      </c>
      <c r="H71" s="77" t="s">
        <v>533</v>
      </c>
      <c r="I71" s="16">
        <v>36</v>
      </c>
      <c r="J71" s="16">
        <v>32</v>
      </c>
      <c r="K71" s="16">
        <v>31</v>
      </c>
      <c r="L71" s="16">
        <v>5</v>
      </c>
      <c r="M71" s="81">
        <v>8.9280000000000008</v>
      </c>
      <c r="N71" s="96">
        <v>8.9280000000000008</v>
      </c>
      <c r="O71" s="64">
        <v>2530</v>
      </c>
      <c r="P71" s="65">
        <f>Table22457891011234[[#This Row],[PEMBULATAN]]*O71</f>
        <v>22587.840000000004</v>
      </c>
    </row>
    <row r="72" spans="1:16" ht="26.25" customHeight="1" x14ac:dyDescent="0.2">
      <c r="A72" s="14"/>
      <c r="B72" s="75"/>
      <c r="C72" s="73" t="s">
        <v>604</v>
      </c>
      <c r="D72" s="78" t="s">
        <v>127</v>
      </c>
      <c r="E72" s="13">
        <v>44546</v>
      </c>
      <c r="F72" s="76" t="s">
        <v>128</v>
      </c>
      <c r="G72" s="13">
        <v>44552</v>
      </c>
      <c r="H72" s="77" t="s">
        <v>533</v>
      </c>
      <c r="I72" s="16">
        <v>40</v>
      </c>
      <c r="J72" s="16">
        <v>28</v>
      </c>
      <c r="K72" s="16">
        <v>27</v>
      </c>
      <c r="L72" s="16">
        <v>3</v>
      </c>
      <c r="M72" s="81">
        <v>7.56</v>
      </c>
      <c r="N72" s="96">
        <v>7.56</v>
      </c>
      <c r="O72" s="64">
        <v>2530</v>
      </c>
      <c r="P72" s="65">
        <f>Table22457891011234[[#This Row],[PEMBULATAN]]*O72</f>
        <v>19126.8</v>
      </c>
    </row>
    <row r="73" spans="1:16" ht="26.25" customHeight="1" x14ac:dyDescent="0.2">
      <c r="A73" s="14"/>
      <c r="B73" s="75"/>
      <c r="C73" s="73" t="s">
        <v>605</v>
      </c>
      <c r="D73" s="78" t="s">
        <v>127</v>
      </c>
      <c r="E73" s="13">
        <v>44546</v>
      </c>
      <c r="F73" s="76" t="s">
        <v>128</v>
      </c>
      <c r="G73" s="13">
        <v>44552</v>
      </c>
      <c r="H73" s="77" t="s">
        <v>533</v>
      </c>
      <c r="I73" s="16">
        <v>42</v>
      </c>
      <c r="J73" s="16">
        <v>31</v>
      </c>
      <c r="K73" s="16">
        <v>30</v>
      </c>
      <c r="L73" s="16">
        <v>6</v>
      </c>
      <c r="M73" s="81">
        <v>9.7650000000000006</v>
      </c>
      <c r="N73" s="96">
        <v>9.7650000000000006</v>
      </c>
      <c r="O73" s="64">
        <v>2530</v>
      </c>
      <c r="P73" s="65">
        <f>Table22457891011234[[#This Row],[PEMBULATAN]]*O73</f>
        <v>24705.45</v>
      </c>
    </row>
    <row r="74" spans="1:16" ht="26.25" customHeight="1" x14ac:dyDescent="0.2">
      <c r="A74" s="14"/>
      <c r="B74" s="75"/>
      <c r="C74" s="73" t="s">
        <v>606</v>
      </c>
      <c r="D74" s="78" t="s">
        <v>127</v>
      </c>
      <c r="E74" s="13">
        <v>44546</v>
      </c>
      <c r="F74" s="76" t="s">
        <v>128</v>
      </c>
      <c r="G74" s="13">
        <v>44552</v>
      </c>
      <c r="H74" s="77" t="s">
        <v>533</v>
      </c>
      <c r="I74" s="16">
        <v>35</v>
      </c>
      <c r="J74" s="16">
        <v>25</v>
      </c>
      <c r="K74" s="16">
        <v>10</v>
      </c>
      <c r="L74" s="16">
        <v>2</v>
      </c>
      <c r="M74" s="81">
        <v>2.1875</v>
      </c>
      <c r="N74" s="96">
        <v>2.1875</v>
      </c>
      <c r="O74" s="64">
        <v>2530</v>
      </c>
      <c r="P74" s="65">
        <f>Table22457891011234[[#This Row],[PEMBULATAN]]*O74</f>
        <v>5534.375</v>
      </c>
    </row>
    <row r="75" spans="1:16" ht="26.25" customHeight="1" x14ac:dyDescent="0.2">
      <c r="A75" s="14"/>
      <c r="B75" s="75"/>
      <c r="C75" s="73" t="s">
        <v>607</v>
      </c>
      <c r="D75" s="78" t="s">
        <v>127</v>
      </c>
      <c r="E75" s="13">
        <v>44546</v>
      </c>
      <c r="F75" s="76" t="s">
        <v>128</v>
      </c>
      <c r="G75" s="13">
        <v>44552</v>
      </c>
      <c r="H75" s="77" t="s">
        <v>533</v>
      </c>
      <c r="I75" s="16">
        <v>34</v>
      </c>
      <c r="J75" s="16">
        <v>32</v>
      </c>
      <c r="K75" s="16">
        <v>28</v>
      </c>
      <c r="L75" s="16">
        <v>6</v>
      </c>
      <c r="M75" s="81">
        <v>7.6159999999999997</v>
      </c>
      <c r="N75" s="96">
        <v>7.6159999999999997</v>
      </c>
      <c r="O75" s="64">
        <v>2530</v>
      </c>
      <c r="P75" s="65">
        <f>Table22457891011234[[#This Row],[PEMBULATAN]]*O75</f>
        <v>19268.48</v>
      </c>
    </row>
    <row r="76" spans="1:16" ht="26.25" customHeight="1" x14ac:dyDescent="0.2">
      <c r="A76" s="14"/>
      <c r="B76" s="75"/>
      <c r="C76" s="73" t="s">
        <v>608</v>
      </c>
      <c r="D76" s="78" t="s">
        <v>127</v>
      </c>
      <c r="E76" s="13">
        <v>44546</v>
      </c>
      <c r="F76" s="76" t="s">
        <v>128</v>
      </c>
      <c r="G76" s="13">
        <v>44552</v>
      </c>
      <c r="H76" s="77" t="s">
        <v>533</v>
      </c>
      <c r="I76" s="16">
        <v>56</v>
      </c>
      <c r="J76" s="16">
        <v>40</v>
      </c>
      <c r="K76" s="16">
        <v>20</v>
      </c>
      <c r="L76" s="16">
        <v>4</v>
      </c>
      <c r="M76" s="81">
        <v>11.2</v>
      </c>
      <c r="N76" s="96">
        <v>11.2</v>
      </c>
      <c r="O76" s="64">
        <v>2530</v>
      </c>
      <c r="P76" s="65">
        <f>Table22457891011234[[#This Row],[PEMBULATAN]]*O76</f>
        <v>28336</v>
      </c>
    </row>
    <row r="77" spans="1:16" ht="26.25" customHeight="1" x14ac:dyDescent="0.2">
      <c r="A77" s="14"/>
      <c r="B77" s="75"/>
      <c r="C77" s="73" t="s">
        <v>609</v>
      </c>
      <c r="D77" s="78" t="s">
        <v>127</v>
      </c>
      <c r="E77" s="13">
        <v>44546</v>
      </c>
      <c r="F77" s="76" t="s">
        <v>128</v>
      </c>
      <c r="G77" s="13">
        <v>44552</v>
      </c>
      <c r="H77" s="77" t="s">
        <v>533</v>
      </c>
      <c r="I77" s="16">
        <v>77</v>
      </c>
      <c r="J77" s="16">
        <v>26</v>
      </c>
      <c r="K77" s="16">
        <v>3</v>
      </c>
      <c r="L77" s="16">
        <v>2</v>
      </c>
      <c r="M77" s="81">
        <v>1.5015000000000001</v>
      </c>
      <c r="N77" s="96">
        <v>3</v>
      </c>
      <c r="O77" s="64">
        <v>2530</v>
      </c>
      <c r="P77" s="65">
        <f>Table22457891011234[[#This Row],[PEMBULATAN]]*O77</f>
        <v>7590</v>
      </c>
    </row>
    <row r="78" spans="1:16" ht="26.25" customHeight="1" x14ac:dyDescent="0.2">
      <c r="A78" s="14"/>
      <c r="B78" s="75"/>
      <c r="C78" s="73" t="s">
        <v>610</v>
      </c>
      <c r="D78" s="78" t="s">
        <v>127</v>
      </c>
      <c r="E78" s="13">
        <v>44546</v>
      </c>
      <c r="F78" s="76" t="s">
        <v>128</v>
      </c>
      <c r="G78" s="13">
        <v>44552</v>
      </c>
      <c r="H78" s="77" t="s">
        <v>533</v>
      </c>
      <c r="I78" s="16">
        <v>42</v>
      </c>
      <c r="J78" s="16">
        <v>28</v>
      </c>
      <c r="K78" s="16">
        <v>25</v>
      </c>
      <c r="L78" s="16">
        <v>5</v>
      </c>
      <c r="M78" s="81">
        <v>7.35</v>
      </c>
      <c r="N78" s="96">
        <v>8</v>
      </c>
      <c r="O78" s="64">
        <v>2530</v>
      </c>
      <c r="P78" s="65">
        <f>Table22457891011234[[#This Row],[PEMBULATAN]]*O78</f>
        <v>20240</v>
      </c>
    </row>
    <row r="79" spans="1:16" ht="26.25" customHeight="1" x14ac:dyDescent="0.2">
      <c r="A79" s="14"/>
      <c r="B79" s="75"/>
      <c r="C79" s="73" t="s">
        <v>611</v>
      </c>
      <c r="D79" s="78" t="s">
        <v>127</v>
      </c>
      <c r="E79" s="13">
        <v>44546</v>
      </c>
      <c r="F79" s="76" t="s">
        <v>128</v>
      </c>
      <c r="G79" s="13">
        <v>44552</v>
      </c>
      <c r="H79" s="77" t="s">
        <v>533</v>
      </c>
      <c r="I79" s="16">
        <v>47</v>
      </c>
      <c r="J79" s="16">
        <v>32</v>
      </c>
      <c r="K79" s="16">
        <v>24</v>
      </c>
      <c r="L79" s="16">
        <v>7</v>
      </c>
      <c r="M79" s="81">
        <v>9.0239999999999991</v>
      </c>
      <c r="N79" s="96">
        <v>9.0239999999999991</v>
      </c>
      <c r="O79" s="64">
        <v>2530</v>
      </c>
      <c r="P79" s="65">
        <f>Table22457891011234[[#This Row],[PEMBULATAN]]*O79</f>
        <v>22830.719999999998</v>
      </c>
    </row>
    <row r="80" spans="1:16" ht="26.25" customHeight="1" x14ac:dyDescent="0.2">
      <c r="A80" s="14"/>
      <c r="B80" s="75"/>
      <c r="C80" s="73" t="s">
        <v>612</v>
      </c>
      <c r="D80" s="78" t="s">
        <v>127</v>
      </c>
      <c r="E80" s="13">
        <v>44546</v>
      </c>
      <c r="F80" s="76" t="s">
        <v>128</v>
      </c>
      <c r="G80" s="13">
        <v>44552</v>
      </c>
      <c r="H80" s="77" t="s">
        <v>533</v>
      </c>
      <c r="I80" s="16">
        <v>93</v>
      </c>
      <c r="J80" s="16">
        <v>50</v>
      </c>
      <c r="K80" s="16">
        <v>33</v>
      </c>
      <c r="L80" s="16">
        <v>23</v>
      </c>
      <c r="M80" s="81">
        <v>38.362499999999997</v>
      </c>
      <c r="N80" s="96">
        <v>39</v>
      </c>
      <c r="O80" s="64">
        <v>2530</v>
      </c>
      <c r="P80" s="65">
        <f>Table22457891011234[[#This Row],[PEMBULATAN]]*O80</f>
        <v>98670</v>
      </c>
    </row>
    <row r="81" spans="1:16" ht="26.25" customHeight="1" x14ac:dyDescent="0.2">
      <c r="A81" s="14"/>
      <c r="B81" s="75"/>
      <c r="C81" s="73" t="s">
        <v>613</v>
      </c>
      <c r="D81" s="78" t="s">
        <v>127</v>
      </c>
      <c r="E81" s="13">
        <v>44546</v>
      </c>
      <c r="F81" s="76" t="s">
        <v>128</v>
      </c>
      <c r="G81" s="13">
        <v>44552</v>
      </c>
      <c r="H81" s="77" t="s">
        <v>533</v>
      </c>
      <c r="I81" s="16">
        <v>78</v>
      </c>
      <c r="J81" s="16">
        <v>51</v>
      </c>
      <c r="K81" s="16">
        <v>32</v>
      </c>
      <c r="L81" s="16">
        <v>10</v>
      </c>
      <c r="M81" s="81">
        <v>31.824000000000002</v>
      </c>
      <c r="N81" s="96">
        <v>31.824000000000002</v>
      </c>
      <c r="O81" s="64">
        <v>2530</v>
      </c>
      <c r="P81" s="65">
        <f>Table22457891011234[[#This Row],[PEMBULATAN]]*O81</f>
        <v>80514.720000000001</v>
      </c>
    </row>
    <row r="82" spans="1:16" ht="26.25" customHeight="1" x14ac:dyDescent="0.2">
      <c r="A82" s="14"/>
      <c r="B82" s="75"/>
      <c r="C82" s="73" t="s">
        <v>614</v>
      </c>
      <c r="D82" s="78" t="s">
        <v>127</v>
      </c>
      <c r="E82" s="13">
        <v>44546</v>
      </c>
      <c r="F82" s="76" t="s">
        <v>128</v>
      </c>
      <c r="G82" s="13">
        <v>44552</v>
      </c>
      <c r="H82" s="77" t="s">
        <v>533</v>
      </c>
      <c r="I82" s="16">
        <v>79</v>
      </c>
      <c r="J82" s="16">
        <v>60</v>
      </c>
      <c r="K82" s="16">
        <v>32</v>
      </c>
      <c r="L82" s="16">
        <v>17</v>
      </c>
      <c r="M82" s="81">
        <v>37.92</v>
      </c>
      <c r="N82" s="96">
        <v>37.92</v>
      </c>
      <c r="O82" s="64">
        <v>2530</v>
      </c>
      <c r="P82" s="65">
        <f>Table22457891011234[[#This Row],[PEMBULATAN]]*O82</f>
        <v>95937.600000000006</v>
      </c>
    </row>
    <row r="83" spans="1:16" ht="26.25" customHeight="1" x14ac:dyDescent="0.2">
      <c r="A83" s="14"/>
      <c r="B83" s="75"/>
      <c r="C83" s="73" t="s">
        <v>615</v>
      </c>
      <c r="D83" s="78" t="s">
        <v>127</v>
      </c>
      <c r="E83" s="13">
        <v>44546</v>
      </c>
      <c r="F83" s="76" t="s">
        <v>128</v>
      </c>
      <c r="G83" s="13">
        <v>44552</v>
      </c>
      <c r="H83" s="77" t="s">
        <v>533</v>
      </c>
      <c r="I83" s="16">
        <v>100</v>
      </c>
      <c r="J83" s="16">
        <v>53</v>
      </c>
      <c r="K83" s="16">
        <v>28</v>
      </c>
      <c r="L83" s="16">
        <v>17</v>
      </c>
      <c r="M83" s="81">
        <v>37.1</v>
      </c>
      <c r="N83" s="96">
        <v>37.1</v>
      </c>
      <c r="O83" s="64">
        <v>2530</v>
      </c>
      <c r="P83" s="65">
        <f>Table22457891011234[[#This Row],[PEMBULATAN]]*O83</f>
        <v>93863</v>
      </c>
    </row>
    <row r="84" spans="1:16" ht="26.25" customHeight="1" x14ac:dyDescent="0.2">
      <c r="A84" s="14"/>
      <c r="B84" s="75"/>
      <c r="C84" s="73" t="s">
        <v>616</v>
      </c>
      <c r="D84" s="78" t="s">
        <v>127</v>
      </c>
      <c r="E84" s="13">
        <v>44546</v>
      </c>
      <c r="F84" s="76" t="s">
        <v>128</v>
      </c>
      <c r="G84" s="13">
        <v>44552</v>
      </c>
      <c r="H84" s="77" t="s">
        <v>533</v>
      </c>
      <c r="I84" s="16">
        <v>37</v>
      </c>
      <c r="J84" s="16">
        <v>37</v>
      </c>
      <c r="K84" s="16">
        <v>34</v>
      </c>
      <c r="L84" s="16">
        <v>6</v>
      </c>
      <c r="M84" s="81">
        <v>11.6365</v>
      </c>
      <c r="N84" s="96">
        <v>11.6365</v>
      </c>
      <c r="O84" s="64">
        <v>2530</v>
      </c>
      <c r="P84" s="65">
        <f>Table22457891011234[[#This Row],[PEMBULATAN]]*O84</f>
        <v>29440.345000000001</v>
      </c>
    </row>
    <row r="85" spans="1:16" ht="26.25" customHeight="1" x14ac:dyDescent="0.2">
      <c r="A85" s="14"/>
      <c r="B85" s="75"/>
      <c r="C85" s="73" t="s">
        <v>617</v>
      </c>
      <c r="D85" s="78" t="s">
        <v>127</v>
      </c>
      <c r="E85" s="13">
        <v>44546</v>
      </c>
      <c r="F85" s="76" t="s">
        <v>128</v>
      </c>
      <c r="G85" s="13">
        <v>44552</v>
      </c>
      <c r="H85" s="77" t="s">
        <v>533</v>
      </c>
      <c r="I85" s="16">
        <v>100</v>
      </c>
      <c r="J85" s="16">
        <v>51</v>
      </c>
      <c r="K85" s="16">
        <v>31</v>
      </c>
      <c r="L85" s="16">
        <v>21</v>
      </c>
      <c r="M85" s="81">
        <v>39.524999999999999</v>
      </c>
      <c r="N85" s="96">
        <v>39.524999999999999</v>
      </c>
      <c r="O85" s="64">
        <v>2530</v>
      </c>
      <c r="P85" s="65">
        <f>Table22457891011234[[#This Row],[PEMBULATAN]]*O85</f>
        <v>99998.25</v>
      </c>
    </row>
    <row r="86" spans="1:16" ht="26.25" customHeight="1" x14ac:dyDescent="0.2">
      <c r="A86" s="14"/>
      <c r="B86" s="75"/>
      <c r="C86" s="73" t="s">
        <v>618</v>
      </c>
      <c r="D86" s="78" t="s">
        <v>127</v>
      </c>
      <c r="E86" s="13">
        <v>44546</v>
      </c>
      <c r="F86" s="76" t="s">
        <v>128</v>
      </c>
      <c r="G86" s="13">
        <v>44552</v>
      </c>
      <c r="H86" s="77" t="s">
        <v>533</v>
      </c>
      <c r="I86" s="16">
        <v>61</v>
      </c>
      <c r="J86" s="16">
        <v>35</v>
      </c>
      <c r="K86" s="16">
        <v>30</v>
      </c>
      <c r="L86" s="16">
        <v>7</v>
      </c>
      <c r="M86" s="81">
        <v>16.012499999999999</v>
      </c>
      <c r="N86" s="96">
        <v>16.012499999999999</v>
      </c>
      <c r="O86" s="64">
        <v>2530</v>
      </c>
      <c r="P86" s="65">
        <f>Table22457891011234[[#This Row],[PEMBULATAN]]*O86</f>
        <v>40511.625</v>
      </c>
    </row>
    <row r="87" spans="1:16" ht="26.25" customHeight="1" x14ac:dyDescent="0.2">
      <c r="A87" s="14"/>
      <c r="B87" s="75"/>
      <c r="C87" s="73" t="s">
        <v>619</v>
      </c>
      <c r="D87" s="78" t="s">
        <v>127</v>
      </c>
      <c r="E87" s="13">
        <v>44546</v>
      </c>
      <c r="F87" s="76" t="s">
        <v>128</v>
      </c>
      <c r="G87" s="13">
        <v>44552</v>
      </c>
      <c r="H87" s="77" t="s">
        <v>533</v>
      </c>
      <c r="I87" s="16">
        <v>32</v>
      </c>
      <c r="J87" s="16">
        <v>25</v>
      </c>
      <c r="K87" s="16">
        <v>9</v>
      </c>
      <c r="L87" s="16">
        <v>2</v>
      </c>
      <c r="M87" s="81">
        <v>1.8</v>
      </c>
      <c r="N87" s="96">
        <v>2</v>
      </c>
      <c r="O87" s="64">
        <v>2530</v>
      </c>
      <c r="P87" s="65">
        <f>Table22457891011234[[#This Row],[PEMBULATAN]]*O87</f>
        <v>5060</v>
      </c>
    </row>
    <row r="88" spans="1:16" ht="26.25" customHeight="1" x14ac:dyDescent="0.2">
      <c r="A88" s="14"/>
      <c r="B88" s="75"/>
      <c r="C88" s="73" t="s">
        <v>620</v>
      </c>
      <c r="D88" s="78" t="s">
        <v>127</v>
      </c>
      <c r="E88" s="13">
        <v>44546</v>
      </c>
      <c r="F88" s="76" t="s">
        <v>128</v>
      </c>
      <c r="G88" s="13">
        <v>44552</v>
      </c>
      <c r="H88" s="77" t="s">
        <v>533</v>
      </c>
      <c r="I88" s="16">
        <v>68</v>
      </c>
      <c r="J88" s="16">
        <v>40</v>
      </c>
      <c r="K88" s="16">
        <v>48</v>
      </c>
      <c r="L88" s="16">
        <v>10</v>
      </c>
      <c r="M88" s="81">
        <v>32.64</v>
      </c>
      <c r="N88" s="96">
        <v>32.64</v>
      </c>
      <c r="O88" s="64">
        <v>2530</v>
      </c>
      <c r="P88" s="65">
        <f>Table22457891011234[[#This Row],[PEMBULATAN]]*O88</f>
        <v>82579.199999999997</v>
      </c>
    </row>
    <row r="89" spans="1:16" ht="26.25" customHeight="1" x14ac:dyDescent="0.2">
      <c r="A89" s="14"/>
      <c r="B89" s="75"/>
      <c r="C89" s="73" t="s">
        <v>621</v>
      </c>
      <c r="D89" s="78" t="s">
        <v>127</v>
      </c>
      <c r="E89" s="13">
        <v>44546</v>
      </c>
      <c r="F89" s="76" t="s">
        <v>128</v>
      </c>
      <c r="G89" s="13">
        <v>44552</v>
      </c>
      <c r="H89" s="77" t="s">
        <v>533</v>
      </c>
      <c r="I89" s="16">
        <v>81</v>
      </c>
      <c r="J89" s="16">
        <v>52</v>
      </c>
      <c r="K89" s="16">
        <v>31</v>
      </c>
      <c r="L89" s="16">
        <v>7</v>
      </c>
      <c r="M89" s="81">
        <v>32.643000000000001</v>
      </c>
      <c r="N89" s="96">
        <v>32.643000000000001</v>
      </c>
      <c r="O89" s="64">
        <v>2530</v>
      </c>
      <c r="P89" s="65">
        <f>Table22457891011234[[#This Row],[PEMBULATAN]]*O89</f>
        <v>82586.790000000008</v>
      </c>
    </row>
    <row r="90" spans="1:16" ht="26.25" customHeight="1" x14ac:dyDescent="0.2">
      <c r="A90" s="14"/>
      <c r="B90" s="75"/>
      <c r="C90" s="73" t="s">
        <v>622</v>
      </c>
      <c r="D90" s="78" t="s">
        <v>127</v>
      </c>
      <c r="E90" s="13">
        <v>44546</v>
      </c>
      <c r="F90" s="76" t="s">
        <v>128</v>
      </c>
      <c r="G90" s="13">
        <v>44552</v>
      </c>
      <c r="H90" s="77" t="s">
        <v>533</v>
      </c>
      <c r="I90" s="16">
        <v>54</v>
      </c>
      <c r="J90" s="16">
        <v>34</v>
      </c>
      <c r="K90" s="16">
        <v>4</v>
      </c>
      <c r="L90" s="16">
        <v>4</v>
      </c>
      <c r="M90" s="81">
        <v>1.8360000000000001</v>
      </c>
      <c r="N90" s="96">
        <v>4</v>
      </c>
      <c r="O90" s="64">
        <v>2530</v>
      </c>
      <c r="P90" s="65">
        <f>Table22457891011234[[#This Row],[PEMBULATAN]]*O90</f>
        <v>10120</v>
      </c>
    </row>
    <row r="91" spans="1:16" ht="26.25" customHeight="1" x14ac:dyDescent="0.2">
      <c r="A91" s="14"/>
      <c r="B91" s="75"/>
      <c r="C91" s="73" t="s">
        <v>623</v>
      </c>
      <c r="D91" s="78" t="s">
        <v>127</v>
      </c>
      <c r="E91" s="13">
        <v>44546</v>
      </c>
      <c r="F91" s="76" t="s">
        <v>128</v>
      </c>
      <c r="G91" s="13">
        <v>44552</v>
      </c>
      <c r="H91" s="77" t="s">
        <v>533</v>
      </c>
      <c r="I91" s="16">
        <v>32</v>
      </c>
      <c r="J91" s="16">
        <v>32</v>
      </c>
      <c r="K91" s="16">
        <v>32</v>
      </c>
      <c r="L91" s="16">
        <v>5</v>
      </c>
      <c r="M91" s="81">
        <v>8.1920000000000002</v>
      </c>
      <c r="N91" s="96">
        <v>8.1920000000000002</v>
      </c>
      <c r="O91" s="64">
        <v>2530</v>
      </c>
      <c r="P91" s="65">
        <f>Table22457891011234[[#This Row],[PEMBULATAN]]*O91</f>
        <v>20725.760000000002</v>
      </c>
    </row>
    <row r="92" spans="1:16" ht="26.25" customHeight="1" x14ac:dyDescent="0.2">
      <c r="A92" s="14"/>
      <c r="B92" s="75"/>
      <c r="C92" s="73" t="s">
        <v>624</v>
      </c>
      <c r="D92" s="78" t="s">
        <v>127</v>
      </c>
      <c r="E92" s="13">
        <v>44546</v>
      </c>
      <c r="F92" s="76" t="s">
        <v>128</v>
      </c>
      <c r="G92" s="13">
        <v>44552</v>
      </c>
      <c r="H92" s="77" t="s">
        <v>533</v>
      </c>
      <c r="I92" s="16">
        <v>44</v>
      </c>
      <c r="J92" s="16">
        <v>41</v>
      </c>
      <c r="K92" s="16">
        <v>18</v>
      </c>
      <c r="L92" s="16">
        <v>5</v>
      </c>
      <c r="M92" s="81">
        <v>8.1180000000000003</v>
      </c>
      <c r="N92" s="96">
        <v>8.1180000000000003</v>
      </c>
      <c r="O92" s="64">
        <v>2530</v>
      </c>
      <c r="P92" s="65">
        <f>Table22457891011234[[#This Row],[PEMBULATAN]]*O92</f>
        <v>20538.54</v>
      </c>
    </row>
    <row r="93" spans="1:16" ht="26.25" customHeight="1" x14ac:dyDescent="0.2">
      <c r="A93" s="14"/>
      <c r="B93" s="75"/>
      <c r="C93" s="73" t="s">
        <v>625</v>
      </c>
      <c r="D93" s="78" t="s">
        <v>127</v>
      </c>
      <c r="E93" s="13">
        <v>44546</v>
      </c>
      <c r="F93" s="76" t="s">
        <v>128</v>
      </c>
      <c r="G93" s="13">
        <v>44552</v>
      </c>
      <c r="H93" s="77" t="s">
        <v>533</v>
      </c>
      <c r="I93" s="16">
        <v>45</v>
      </c>
      <c r="J93" s="16">
        <v>25</v>
      </c>
      <c r="K93" s="16">
        <v>10</v>
      </c>
      <c r="L93" s="16">
        <v>2</v>
      </c>
      <c r="M93" s="81">
        <v>2.8125</v>
      </c>
      <c r="N93" s="96">
        <v>2.8125</v>
      </c>
      <c r="O93" s="64">
        <v>2530</v>
      </c>
      <c r="P93" s="65">
        <f>Table22457891011234[[#This Row],[PEMBULATAN]]*O93</f>
        <v>7115.625</v>
      </c>
    </row>
    <row r="94" spans="1:16" ht="26.25" customHeight="1" x14ac:dyDescent="0.2">
      <c r="A94" s="14"/>
      <c r="B94" s="75"/>
      <c r="C94" s="9" t="s">
        <v>626</v>
      </c>
      <c r="D94" s="76" t="s">
        <v>127</v>
      </c>
      <c r="E94" s="13">
        <v>44546</v>
      </c>
      <c r="F94" s="76" t="s">
        <v>128</v>
      </c>
      <c r="G94" s="13">
        <v>44552</v>
      </c>
      <c r="H94" s="10" t="s">
        <v>533</v>
      </c>
      <c r="I94" s="1">
        <v>51</v>
      </c>
      <c r="J94" s="1">
        <v>41</v>
      </c>
      <c r="K94" s="1">
        <v>50</v>
      </c>
      <c r="L94" s="1">
        <v>5</v>
      </c>
      <c r="M94" s="80">
        <v>26.137499999999999</v>
      </c>
      <c r="N94" s="96">
        <v>26.137499999999999</v>
      </c>
      <c r="O94" s="64">
        <v>2530</v>
      </c>
      <c r="P94" s="65">
        <f>Table22457891011234[[#This Row],[PEMBULATAN]]*O94</f>
        <v>66127.875</v>
      </c>
    </row>
    <row r="95" spans="1:16" ht="26.25" customHeight="1" x14ac:dyDescent="0.2">
      <c r="A95" s="14"/>
      <c r="B95" s="14"/>
      <c r="C95" s="9" t="s">
        <v>627</v>
      </c>
      <c r="D95" s="76" t="s">
        <v>127</v>
      </c>
      <c r="E95" s="13">
        <v>44546</v>
      </c>
      <c r="F95" s="76" t="s">
        <v>128</v>
      </c>
      <c r="G95" s="13">
        <v>44552</v>
      </c>
      <c r="H95" s="10" t="s">
        <v>533</v>
      </c>
      <c r="I95" s="1">
        <v>94</v>
      </c>
      <c r="J95" s="1">
        <v>51</v>
      </c>
      <c r="K95" s="1">
        <v>50</v>
      </c>
      <c r="L95" s="1">
        <v>16</v>
      </c>
      <c r="M95" s="80">
        <v>59.924999999999997</v>
      </c>
      <c r="N95" s="96">
        <v>59.924999999999997</v>
      </c>
      <c r="O95" s="64">
        <v>2530</v>
      </c>
      <c r="P95" s="65">
        <f>Table22457891011234[[#This Row],[PEMBULATAN]]*O95</f>
        <v>151610.25</v>
      </c>
    </row>
    <row r="96" spans="1:16" ht="26.25" customHeight="1" x14ac:dyDescent="0.2">
      <c r="A96" s="14"/>
      <c r="B96" s="14"/>
      <c r="C96" s="73" t="s">
        <v>628</v>
      </c>
      <c r="D96" s="78" t="s">
        <v>127</v>
      </c>
      <c r="E96" s="13">
        <v>44546</v>
      </c>
      <c r="F96" s="76" t="s">
        <v>128</v>
      </c>
      <c r="G96" s="13">
        <v>44552</v>
      </c>
      <c r="H96" s="77" t="s">
        <v>533</v>
      </c>
      <c r="I96" s="16">
        <v>28</v>
      </c>
      <c r="J96" s="16">
        <v>63</v>
      </c>
      <c r="K96" s="16">
        <v>21</v>
      </c>
      <c r="L96" s="16">
        <v>8</v>
      </c>
      <c r="M96" s="81">
        <v>9.2609999999999992</v>
      </c>
      <c r="N96" s="96">
        <v>9.2609999999999992</v>
      </c>
      <c r="O96" s="64">
        <v>2530</v>
      </c>
      <c r="P96" s="65">
        <f>Table22457891011234[[#This Row],[PEMBULATAN]]*O96</f>
        <v>23430.329999999998</v>
      </c>
    </row>
    <row r="97" spans="1:16" ht="26.25" customHeight="1" x14ac:dyDescent="0.2">
      <c r="A97" s="14"/>
      <c r="B97" s="14"/>
      <c r="C97" s="73" t="s">
        <v>629</v>
      </c>
      <c r="D97" s="78" t="s">
        <v>127</v>
      </c>
      <c r="E97" s="13">
        <v>44546</v>
      </c>
      <c r="F97" s="76" t="s">
        <v>128</v>
      </c>
      <c r="G97" s="13">
        <v>44552</v>
      </c>
      <c r="H97" s="77" t="s">
        <v>533</v>
      </c>
      <c r="I97" s="16">
        <v>42</v>
      </c>
      <c r="J97" s="16">
        <v>31</v>
      </c>
      <c r="K97" s="16">
        <v>31</v>
      </c>
      <c r="L97" s="16">
        <v>6</v>
      </c>
      <c r="M97" s="81">
        <v>10.0905</v>
      </c>
      <c r="N97" s="96">
        <v>10.0905</v>
      </c>
      <c r="O97" s="64">
        <v>2530</v>
      </c>
      <c r="P97" s="65">
        <f>Table22457891011234[[#This Row],[PEMBULATAN]]*O97</f>
        <v>25528.965</v>
      </c>
    </row>
    <row r="98" spans="1:16" ht="26.25" customHeight="1" x14ac:dyDescent="0.2">
      <c r="A98" s="14"/>
      <c r="B98" s="14"/>
      <c r="C98" s="73" t="s">
        <v>630</v>
      </c>
      <c r="D98" s="78" t="s">
        <v>127</v>
      </c>
      <c r="E98" s="13">
        <v>44546</v>
      </c>
      <c r="F98" s="76" t="s">
        <v>128</v>
      </c>
      <c r="G98" s="13">
        <v>44552</v>
      </c>
      <c r="H98" s="77" t="s">
        <v>533</v>
      </c>
      <c r="I98" s="16">
        <v>52</v>
      </c>
      <c r="J98" s="16">
        <v>53</v>
      </c>
      <c r="K98" s="16">
        <v>33</v>
      </c>
      <c r="L98" s="16">
        <v>11</v>
      </c>
      <c r="M98" s="81">
        <v>22.736999999999998</v>
      </c>
      <c r="N98" s="96">
        <v>22.736999999999998</v>
      </c>
      <c r="O98" s="64">
        <v>2530</v>
      </c>
      <c r="P98" s="65">
        <f>Table22457891011234[[#This Row],[PEMBULATAN]]*O98</f>
        <v>57524.609999999993</v>
      </c>
    </row>
    <row r="99" spans="1:16" ht="26.25" customHeight="1" x14ac:dyDescent="0.2">
      <c r="A99" s="14"/>
      <c r="B99" s="14"/>
      <c r="C99" s="73" t="s">
        <v>631</v>
      </c>
      <c r="D99" s="78" t="s">
        <v>127</v>
      </c>
      <c r="E99" s="13">
        <v>44546</v>
      </c>
      <c r="F99" s="76" t="s">
        <v>128</v>
      </c>
      <c r="G99" s="13">
        <v>44552</v>
      </c>
      <c r="H99" s="77" t="s">
        <v>533</v>
      </c>
      <c r="I99" s="16">
        <v>64</v>
      </c>
      <c r="J99" s="16">
        <v>45</v>
      </c>
      <c r="K99" s="16">
        <v>7</v>
      </c>
      <c r="L99" s="16">
        <v>5</v>
      </c>
      <c r="M99" s="81">
        <v>5.04</v>
      </c>
      <c r="N99" s="96">
        <v>5.04</v>
      </c>
      <c r="O99" s="64">
        <v>2530</v>
      </c>
      <c r="P99" s="65">
        <f>Table22457891011234[[#This Row],[PEMBULATAN]]*O99</f>
        <v>12751.2</v>
      </c>
    </row>
    <row r="100" spans="1:16" ht="26.25" customHeight="1" x14ac:dyDescent="0.2">
      <c r="A100" s="14"/>
      <c r="B100" s="14"/>
      <c r="C100" s="73" t="s">
        <v>632</v>
      </c>
      <c r="D100" s="78" t="s">
        <v>127</v>
      </c>
      <c r="E100" s="13">
        <v>44546</v>
      </c>
      <c r="F100" s="76" t="s">
        <v>128</v>
      </c>
      <c r="G100" s="13">
        <v>44552</v>
      </c>
      <c r="H100" s="77" t="s">
        <v>533</v>
      </c>
      <c r="I100" s="16">
        <v>81</v>
      </c>
      <c r="J100" s="16">
        <v>26</v>
      </c>
      <c r="K100" s="16">
        <v>14</v>
      </c>
      <c r="L100" s="16">
        <v>8</v>
      </c>
      <c r="M100" s="81">
        <v>7.3710000000000004</v>
      </c>
      <c r="N100" s="96">
        <v>9</v>
      </c>
      <c r="O100" s="64">
        <v>2530</v>
      </c>
      <c r="P100" s="65">
        <f>Table22457891011234[[#This Row],[PEMBULATAN]]*O100</f>
        <v>22770</v>
      </c>
    </row>
    <row r="101" spans="1:16" ht="26.25" customHeight="1" x14ac:dyDescent="0.2">
      <c r="A101" s="14"/>
      <c r="B101" s="14"/>
      <c r="C101" s="73" t="s">
        <v>633</v>
      </c>
      <c r="D101" s="78" t="s">
        <v>127</v>
      </c>
      <c r="E101" s="13">
        <v>44546</v>
      </c>
      <c r="F101" s="76" t="s">
        <v>128</v>
      </c>
      <c r="G101" s="13">
        <v>44552</v>
      </c>
      <c r="H101" s="77" t="s">
        <v>533</v>
      </c>
      <c r="I101" s="16">
        <v>136</v>
      </c>
      <c r="J101" s="16">
        <v>26</v>
      </c>
      <c r="K101" s="16">
        <v>5</v>
      </c>
      <c r="L101" s="16">
        <v>5</v>
      </c>
      <c r="M101" s="81">
        <v>4.42</v>
      </c>
      <c r="N101" s="96">
        <v>6</v>
      </c>
      <c r="O101" s="64">
        <v>2530</v>
      </c>
      <c r="P101" s="65">
        <f>Table22457891011234[[#This Row],[PEMBULATAN]]*O101</f>
        <v>15180</v>
      </c>
    </row>
    <row r="102" spans="1:16" ht="26.25" customHeight="1" x14ac:dyDescent="0.2">
      <c r="A102" s="14"/>
      <c r="B102" s="14"/>
      <c r="C102" s="73" t="s">
        <v>634</v>
      </c>
      <c r="D102" s="78" t="s">
        <v>127</v>
      </c>
      <c r="E102" s="13">
        <v>44546</v>
      </c>
      <c r="F102" s="76" t="s">
        <v>128</v>
      </c>
      <c r="G102" s="13">
        <v>44552</v>
      </c>
      <c r="H102" s="77" t="s">
        <v>533</v>
      </c>
      <c r="I102" s="16">
        <v>56</v>
      </c>
      <c r="J102" s="16">
        <v>38</v>
      </c>
      <c r="K102" s="16">
        <v>32</v>
      </c>
      <c r="L102" s="16">
        <v>34</v>
      </c>
      <c r="M102" s="81">
        <v>17.024000000000001</v>
      </c>
      <c r="N102" s="96">
        <v>34</v>
      </c>
      <c r="O102" s="64">
        <v>2530</v>
      </c>
      <c r="P102" s="65">
        <f>Table22457891011234[[#This Row],[PEMBULATAN]]*O102</f>
        <v>86020</v>
      </c>
    </row>
    <row r="103" spans="1:16" ht="26.25" customHeight="1" x14ac:dyDescent="0.2">
      <c r="A103" s="14"/>
      <c r="B103" s="14"/>
      <c r="C103" s="73" t="s">
        <v>635</v>
      </c>
      <c r="D103" s="78" t="s">
        <v>127</v>
      </c>
      <c r="E103" s="13">
        <v>44546</v>
      </c>
      <c r="F103" s="76" t="s">
        <v>128</v>
      </c>
      <c r="G103" s="13">
        <v>44552</v>
      </c>
      <c r="H103" s="77" t="s">
        <v>533</v>
      </c>
      <c r="I103" s="16">
        <v>84</v>
      </c>
      <c r="J103" s="16">
        <v>57</v>
      </c>
      <c r="K103" s="16">
        <v>32</v>
      </c>
      <c r="L103" s="16">
        <v>15</v>
      </c>
      <c r="M103" s="81">
        <v>38.304000000000002</v>
      </c>
      <c r="N103" s="96">
        <v>39</v>
      </c>
      <c r="O103" s="64">
        <v>2530</v>
      </c>
      <c r="P103" s="65">
        <f>Table22457891011234[[#This Row],[PEMBULATAN]]*O103</f>
        <v>98670</v>
      </c>
    </row>
    <row r="104" spans="1:16" ht="26.25" customHeight="1" x14ac:dyDescent="0.2">
      <c r="A104" s="14"/>
      <c r="B104" s="14"/>
      <c r="C104" s="73" t="s">
        <v>636</v>
      </c>
      <c r="D104" s="78" t="s">
        <v>127</v>
      </c>
      <c r="E104" s="13">
        <v>44546</v>
      </c>
      <c r="F104" s="76" t="s">
        <v>128</v>
      </c>
      <c r="G104" s="13">
        <v>44552</v>
      </c>
      <c r="H104" s="77" t="s">
        <v>533</v>
      </c>
      <c r="I104" s="16">
        <v>120</v>
      </c>
      <c r="J104" s="16">
        <v>20</v>
      </c>
      <c r="K104" s="16">
        <v>6</v>
      </c>
      <c r="L104" s="16">
        <v>1</v>
      </c>
      <c r="M104" s="81">
        <v>3.6</v>
      </c>
      <c r="N104" s="96">
        <v>3.6</v>
      </c>
      <c r="O104" s="64">
        <v>2530</v>
      </c>
      <c r="P104" s="65">
        <f>Table22457891011234[[#This Row],[PEMBULATAN]]*O104</f>
        <v>9108</v>
      </c>
    </row>
    <row r="105" spans="1:16" ht="26.25" customHeight="1" x14ac:dyDescent="0.2">
      <c r="A105" s="14"/>
      <c r="B105" s="14"/>
      <c r="C105" s="73" t="s">
        <v>637</v>
      </c>
      <c r="D105" s="78" t="s">
        <v>127</v>
      </c>
      <c r="E105" s="13">
        <v>44546</v>
      </c>
      <c r="F105" s="76" t="s">
        <v>128</v>
      </c>
      <c r="G105" s="13">
        <v>44552</v>
      </c>
      <c r="H105" s="77" t="s">
        <v>533</v>
      </c>
      <c r="I105" s="16">
        <v>162</v>
      </c>
      <c r="J105" s="16">
        <v>44</v>
      </c>
      <c r="K105" s="16">
        <v>44</v>
      </c>
      <c r="L105" s="16">
        <v>8</v>
      </c>
      <c r="M105" s="81">
        <v>78.408000000000001</v>
      </c>
      <c r="N105" s="96">
        <v>79</v>
      </c>
      <c r="O105" s="64">
        <v>2530</v>
      </c>
      <c r="P105" s="65">
        <f>Table22457891011234[[#This Row],[PEMBULATAN]]*O105</f>
        <v>199870</v>
      </c>
    </row>
    <row r="106" spans="1:16" ht="26.25" customHeight="1" x14ac:dyDescent="0.2">
      <c r="A106" s="14"/>
      <c r="B106" s="14"/>
      <c r="C106" s="73" t="s">
        <v>638</v>
      </c>
      <c r="D106" s="78" t="s">
        <v>127</v>
      </c>
      <c r="E106" s="13">
        <v>44546</v>
      </c>
      <c r="F106" s="76" t="s">
        <v>128</v>
      </c>
      <c r="G106" s="13">
        <v>44552</v>
      </c>
      <c r="H106" s="77" t="s">
        <v>533</v>
      </c>
      <c r="I106" s="16">
        <v>81</v>
      </c>
      <c r="J106" s="16">
        <v>58</v>
      </c>
      <c r="K106" s="16">
        <v>30</v>
      </c>
      <c r="L106" s="16">
        <v>17</v>
      </c>
      <c r="M106" s="81">
        <v>35.234999999999999</v>
      </c>
      <c r="N106" s="96">
        <v>35.234999999999999</v>
      </c>
      <c r="O106" s="64">
        <v>2530</v>
      </c>
      <c r="P106" s="65">
        <f>Table22457891011234[[#This Row],[PEMBULATAN]]*O106</f>
        <v>89144.55</v>
      </c>
    </row>
    <row r="107" spans="1:16" ht="26.25" customHeight="1" x14ac:dyDescent="0.2">
      <c r="A107" s="14"/>
      <c r="B107" s="14"/>
      <c r="C107" s="73" t="s">
        <v>639</v>
      </c>
      <c r="D107" s="78" t="s">
        <v>127</v>
      </c>
      <c r="E107" s="13">
        <v>44546</v>
      </c>
      <c r="F107" s="76" t="s">
        <v>128</v>
      </c>
      <c r="G107" s="13">
        <v>44552</v>
      </c>
      <c r="H107" s="77" t="s">
        <v>533</v>
      </c>
      <c r="I107" s="16">
        <v>36</v>
      </c>
      <c r="J107" s="16">
        <v>35</v>
      </c>
      <c r="K107" s="16">
        <v>28</v>
      </c>
      <c r="L107" s="16">
        <v>4</v>
      </c>
      <c r="M107" s="81">
        <v>8.82</v>
      </c>
      <c r="N107" s="96">
        <v>8.82</v>
      </c>
      <c r="O107" s="64">
        <v>2530</v>
      </c>
      <c r="P107" s="65">
        <f>Table22457891011234[[#This Row],[PEMBULATAN]]*O107</f>
        <v>22314.600000000002</v>
      </c>
    </row>
    <row r="108" spans="1:16" ht="26.25" customHeight="1" x14ac:dyDescent="0.2">
      <c r="A108" s="14"/>
      <c r="B108" s="14"/>
      <c r="C108" s="73" t="s">
        <v>640</v>
      </c>
      <c r="D108" s="78" t="s">
        <v>127</v>
      </c>
      <c r="E108" s="13">
        <v>44546</v>
      </c>
      <c r="F108" s="76" t="s">
        <v>128</v>
      </c>
      <c r="G108" s="13">
        <v>44552</v>
      </c>
      <c r="H108" s="77" t="s">
        <v>533</v>
      </c>
      <c r="I108" s="16">
        <v>40</v>
      </c>
      <c r="J108" s="16">
        <v>30</v>
      </c>
      <c r="K108" s="16">
        <v>25</v>
      </c>
      <c r="L108" s="16">
        <v>9</v>
      </c>
      <c r="M108" s="81">
        <v>7.5</v>
      </c>
      <c r="N108" s="96">
        <v>10</v>
      </c>
      <c r="O108" s="64">
        <v>2530</v>
      </c>
      <c r="P108" s="65">
        <f>Table22457891011234[[#This Row],[PEMBULATAN]]*O108</f>
        <v>25300</v>
      </c>
    </row>
    <row r="109" spans="1:16" ht="26.25" customHeight="1" x14ac:dyDescent="0.2">
      <c r="A109" s="14"/>
      <c r="B109" s="14"/>
      <c r="C109" s="73" t="s">
        <v>641</v>
      </c>
      <c r="D109" s="78" t="s">
        <v>127</v>
      </c>
      <c r="E109" s="13">
        <v>44546</v>
      </c>
      <c r="F109" s="76" t="s">
        <v>128</v>
      </c>
      <c r="G109" s="13">
        <v>44552</v>
      </c>
      <c r="H109" s="77" t="s">
        <v>533</v>
      </c>
      <c r="I109" s="16">
        <v>38</v>
      </c>
      <c r="J109" s="16">
        <v>31</v>
      </c>
      <c r="K109" s="16">
        <v>40</v>
      </c>
      <c r="L109" s="16">
        <v>1</v>
      </c>
      <c r="M109" s="81">
        <v>11.78</v>
      </c>
      <c r="N109" s="96">
        <v>11.78</v>
      </c>
      <c r="O109" s="64">
        <v>2530</v>
      </c>
      <c r="P109" s="65">
        <f>Table22457891011234[[#This Row],[PEMBULATAN]]*O109</f>
        <v>29803.399999999998</v>
      </c>
    </row>
    <row r="110" spans="1:16" ht="26.25" customHeight="1" x14ac:dyDescent="0.2">
      <c r="A110" s="14"/>
      <c r="B110" s="14"/>
      <c r="C110" s="73" t="s">
        <v>642</v>
      </c>
      <c r="D110" s="78" t="s">
        <v>127</v>
      </c>
      <c r="E110" s="13">
        <v>44546</v>
      </c>
      <c r="F110" s="76" t="s">
        <v>128</v>
      </c>
      <c r="G110" s="13">
        <v>44552</v>
      </c>
      <c r="H110" s="77" t="s">
        <v>533</v>
      </c>
      <c r="I110" s="16">
        <v>70</v>
      </c>
      <c r="J110" s="16">
        <v>61</v>
      </c>
      <c r="K110" s="16">
        <v>28</v>
      </c>
      <c r="L110" s="16">
        <v>9</v>
      </c>
      <c r="M110" s="81">
        <v>29.89</v>
      </c>
      <c r="N110" s="96">
        <v>29.89</v>
      </c>
      <c r="O110" s="64">
        <v>2530</v>
      </c>
      <c r="P110" s="65">
        <f>Table22457891011234[[#This Row],[PEMBULATAN]]*O110</f>
        <v>75621.7</v>
      </c>
    </row>
    <row r="111" spans="1:16" ht="26.25" customHeight="1" x14ac:dyDescent="0.2">
      <c r="A111" s="14"/>
      <c r="B111" s="14"/>
      <c r="C111" s="73" t="s">
        <v>643</v>
      </c>
      <c r="D111" s="78" t="s">
        <v>127</v>
      </c>
      <c r="E111" s="13">
        <v>44546</v>
      </c>
      <c r="F111" s="76" t="s">
        <v>128</v>
      </c>
      <c r="G111" s="13">
        <v>44552</v>
      </c>
      <c r="H111" s="77" t="s">
        <v>533</v>
      </c>
      <c r="I111" s="16">
        <v>42</v>
      </c>
      <c r="J111" s="16">
        <v>31</v>
      </c>
      <c r="K111" s="16">
        <v>15</v>
      </c>
      <c r="L111" s="16">
        <v>7</v>
      </c>
      <c r="M111" s="81">
        <v>4.8825000000000003</v>
      </c>
      <c r="N111" s="96">
        <v>7</v>
      </c>
      <c r="O111" s="64">
        <v>2530</v>
      </c>
      <c r="P111" s="65">
        <f>Table22457891011234[[#This Row],[PEMBULATAN]]*O111</f>
        <v>17710</v>
      </c>
    </row>
    <row r="112" spans="1:16" ht="26.25" customHeight="1" x14ac:dyDescent="0.2">
      <c r="A112" s="14"/>
      <c r="B112" s="14"/>
      <c r="C112" s="73" t="s">
        <v>644</v>
      </c>
      <c r="D112" s="78" t="s">
        <v>127</v>
      </c>
      <c r="E112" s="13">
        <v>44546</v>
      </c>
      <c r="F112" s="76" t="s">
        <v>128</v>
      </c>
      <c r="G112" s="13">
        <v>44552</v>
      </c>
      <c r="H112" s="77" t="s">
        <v>533</v>
      </c>
      <c r="I112" s="16">
        <v>100</v>
      </c>
      <c r="J112" s="16">
        <v>26</v>
      </c>
      <c r="K112" s="16">
        <v>26</v>
      </c>
      <c r="L112" s="16">
        <v>7</v>
      </c>
      <c r="M112" s="81">
        <v>16.899999999999999</v>
      </c>
      <c r="N112" s="96">
        <v>16.899999999999999</v>
      </c>
      <c r="O112" s="64">
        <v>2530</v>
      </c>
      <c r="P112" s="65">
        <f>Table22457891011234[[#This Row],[PEMBULATAN]]*O112</f>
        <v>42757</v>
      </c>
    </row>
    <row r="113" spans="1:16" ht="26.25" customHeight="1" x14ac:dyDescent="0.2">
      <c r="A113" s="14"/>
      <c r="B113" s="100"/>
      <c r="C113" s="73" t="s">
        <v>645</v>
      </c>
      <c r="D113" s="78" t="s">
        <v>127</v>
      </c>
      <c r="E113" s="13">
        <v>44546</v>
      </c>
      <c r="F113" s="76" t="s">
        <v>128</v>
      </c>
      <c r="G113" s="13">
        <v>44552</v>
      </c>
      <c r="H113" s="77" t="s">
        <v>533</v>
      </c>
      <c r="I113" s="16">
        <v>45</v>
      </c>
      <c r="J113" s="16">
        <v>30</v>
      </c>
      <c r="K113" s="16">
        <v>12</v>
      </c>
      <c r="L113" s="16">
        <v>5</v>
      </c>
      <c r="M113" s="81">
        <v>4.05</v>
      </c>
      <c r="N113" s="72">
        <v>5</v>
      </c>
      <c r="O113" s="64">
        <v>2530</v>
      </c>
      <c r="P113" s="65">
        <f>Table22457891011234[[#This Row],[PEMBULATAN]]*O113</f>
        <v>12650</v>
      </c>
    </row>
    <row r="114" spans="1:16" ht="26.25" customHeight="1" x14ac:dyDescent="0.2">
      <c r="A114" s="14"/>
      <c r="B114" s="14" t="s">
        <v>646</v>
      </c>
      <c r="C114" s="73" t="s">
        <v>647</v>
      </c>
      <c r="D114" s="78" t="s">
        <v>127</v>
      </c>
      <c r="E114" s="13">
        <v>44546</v>
      </c>
      <c r="F114" s="76" t="s">
        <v>128</v>
      </c>
      <c r="G114" s="13">
        <v>44552</v>
      </c>
      <c r="H114" s="77" t="s">
        <v>533</v>
      </c>
      <c r="I114" s="16">
        <v>35</v>
      </c>
      <c r="J114" s="16">
        <v>25</v>
      </c>
      <c r="K114" s="16">
        <v>11</v>
      </c>
      <c r="L114" s="16">
        <v>2</v>
      </c>
      <c r="M114" s="81">
        <v>2.40625</v>
      </c>
      <c r="N114" s="72">
        <v>3</v>
      </c>
      <c r="O114" s="64">
        <v>2530</v>
      </c>
      <c r="P114" s="65">
        <f>Table22457891011234[[#This Row],[PEMBULATAN]]*O114</f>
        <v>7590</v>
      </c>
    </row>
    <row r="115" spans="1:16" ht="22.5" customHeight="1" x14ac:dyDescent="0.2">
      <c r="A115" s="123" t="s">
        <v>30</v>
      </c>
      <c r="B115" s="124"/>
      <c r="C115" s="124"/>
      <c r="D115" s="124"/>
      <c r="E115" s="124"/>
      <c r="F115" s="124"/>
      <c r="G115" s="124"/>
      <c r="H115" s="124"/>
      <c r="I115" s="124"/>
      <c r="J115" s="124"/>
      <c r="K115" s="124"/>
      <c r="L115" s="125"/>
      <c r="M115" s="79">
        <f>SUBTOTAL(109,Table22457891011234[KG VOLUME])</f>
        <v>1625.2204999999999</v>
      </c>
      <c r="N115" s="68">
        <f>SUM(N3:N114)</f>
        <v>1681.5930000000001</v>
      </c>
      <c r="O115" s="126">
        <f>SUM(P3:P114)</f>
        <v>4254430.290000001</v>
      </c>
      <c r="P115" s="127"/>
    </row>
    <row r="116" spans="1:16" ht="18" customHeight="1" x14ac:dyDescent="0.2">
      <c r="A116" s="86"/>
      <c r="B116" s="56" t="s">
        <v>42</v>
      </c>
      <c r="C116" s="55"/>
      <c r="D116" s="57" t="s">
        <v>43</v>
      </c>
      <c r="E116" s="86"/>
      <c r="F116" s="86"/>
      <c r="G116" s="86"/>
      <c r="H116" s="86"/>
      <c r="I116" s="86"/>
      <c r="J116" s="86"/>
      <c r="K116" s="86"/>
      <c r="L116" s="86"/>
      <c r="M116" s="87"/>
      <c r="N116" s="88" t="s">
        <v>51</v>
      </c>
      <c r="O116" s="89"/>
      <c r="P116" s="89">
        <f>O115*10%</f>
        <v>425443.0290000001</v>
      </c>
    </row>
    <row r="117" spans="1:16" ht="18" customHeight="1" thickBot="1" x14ac:dyDescent="0.25">
      <c r="A117" s="86"/>
      <c r="B117" s="56"/>
      <c r="C117" s="55"/>
      <c r="D117" s="57"/>
      <c r="E117" s="86"/>
      <c r="F117" s="86"/>
      <c r="G117" s="86"/>
      <c r="H117" s="86"/>
      <c r="I117" s="86"/>
      <c r="J117" s="86"/>
      <c r="K117" s="86"/>
      <c r="L117" s="86"/>
      <c r="M117" s="87"/>
      <c r="N117" s="90" t="s">
        <v>52</v>
      </c>
      <c r="O117" s="91"/>
      <c r="P117" s="91">
        <f>O115-P116</f>
        <v>3828987.2610000009</v>
      </c>
    </row>
    <row r="118" spans="1:16" ht="18" customHeight="1" x14ac:dyDescent="0.2">
      <c r="A118" s="11"/>
      <c r="H118" s="63"/>
      <c r="N118" s="62" t="s">
        <v>31</v>
      </c>
      <c r="P118" s="69">
        <f>P117*1%</f>
        <v>38289.872610000013</v>
      </c>
    </row>
    <row r="119" spans="1:16" ht="18" customHeight="1" thickBot="1" x14ac:dyDescent="0.25">
      <c r="A119" s="11"/>
      <c r="H119" s="63"/>
      <c r="N119" s="62" t="s">
        <v>53</v>
      </c>
      <c r="P119" s="71">
        <f>P117*2%</f>
        <v>76579.745220000026</v>
      </c>
    </row>
    <row r="120" spans="1:16" ht="18" customHeight="1" x14ac:dyDescent="0.2">
      <c r="A120" s="11"/>
      <c r="H120" s="63"/>
      <c r="N120" s="66" t="s">
        <v>32</v>
      </c>
      <c r="O120" s="67"/>
      <c r="P120" s="70">
        <f>P117+P118-P119</f>
        <v>3790697.3883900009</v>
      </c>
    </row>
    <row r="122" spans="1:16" x14ac:dyDescent="0.2">
      <c r="A122" s="11"/>
      <c r="H122" s="63"/>
      <c r="P122" s="71"/>
    </row>
    <row r="123" spans="1:16" x14ac:dyDescent="0.2">
      <c r="A123" s="11"/>
      <c r="H123" s="63"/>
      <c r="O123" s="58"/>
      <c r="P123" s="71"/>
    </row>
    <row r="124" spans="1:16" s="3" customFormat="1" x14ac:dyDescent="0.25">
      <c r="A124" s="11"/>
      <c r="B124" s="2"/>
      <c r="C124" s="2"/>
      <c r="E124" s="12"/>
      <c r="H124" s="63"/>
      <c r="N124" s="15"/>
      <c r="O124" s="15"/>
      <c r="P124" s="15"/>
    </row>
    <row r="125" spans="1:16" s="3" customFormat="1" x14ac:dyDescent="0.25">
      <c r="A125" s="11"/>
      <c r="B125" s="2"/>
      <c r="C125" s="2"/>
      <c r="E125" s="12"/>
      <c r="H125" s="63"/>
      <c r="N125" s="15"/>
      <c r="O125" s="15"/>
      <c r="P125" s="15"/>
    </row>
    <row r="126" spans="1:16" s="3" customFormat="1" x14ac:dyDescent="0.25">
      <c r="A126" s="11"/>
      <c r="B126" s="2"/>
      <c r="C126" s="2"/>
      <c r="E126" s="12"/>
      <c r="H126" s="63"/>
      <c r="N126" s="15"/>
      <c r="O126" s="15"/>
      <c r="P126" s="15"/>
    </row>
    <row r="127" spans="1:16" s="3" customFormat="1" x14ac:dyDescent="0.25">
      <c r="A127" s="11"/>
      <c r="B127" s="2"/>
      <c r="C127" s="2"/>
      <c r="E127" s="12"/>
      <c r="H127" s="63"/>
      <c r="N127" s="15"/>
      <c r="O127" s="15"/>
      <c r="P127" s="15"/>
    </row>
    <row r="128" spans="1:16" s="3" customFormat="1" x14ac:dyDescent="0.25">
      <c r="A128" s="11"/>
      <c r="B128" s="2"/>
      <c r="C128" s="2"/>
      <c r="E128" s="12"/>
      <c r="H128" s="63"/>
      <c r="N128" s="15"/>
      <c r="O128" s="15"/>
      <c r="P128" s="15"/>
    </row>
    <row r="129" spans="1:16" s="3" customFormat="1" x14ac:dyDescent="0.25">
      <c r="A129" s="11"/>
      <c r="B129" s="2"/>
      <c r="C129" s="2"/>
      <c r="E129" s="12"/>
      <c r="H129" s="63"/>
      <c r="N129" s="15"/>
      <c r="O129" s="15"/>
      <c r="P129" s="15"/>
    </row>
    <row r="130" spans="1:16" s="3" customFormat="1" x14ac:dyDescent="0.25">
      <c r="A130" s="11"/>
      <c r="B130" s="2"/>
      <c r="C130" s="2"/>
      <c r="E130" s="12"/>
      <c r="H130" s="63"/>
      <c r="N130" s="15"/>
      <c r="O130" s="15"/>
      <c r="P130" s="15"/>
    </row>
    <row r="131" spans="1:16" s="3" customFormat="1" x14ac:dyDescent="0.25">
      <c r="A131" s="11"/>
      <c r="B131" s="2"/>
      <c r="C131" s="2"/>
      <c r="E131" s="12"/>
      <c r="H131" s="63"/>
      <c r="N131" s="15"/>
      <c r="O131" s="15"/>
      <c r="P131" s="15"/>
    </row>
    <row r="132" spans="1:16" s="3" customFormat="1" x14ac:dyDescent="0.25">
      <c r="A132" s="11"/>
      <c r="B132" s="2"/>
      <c r="C132" s="2"/>
      <c r="E132" s="12"/>
      <c r="H132" s="63"/>
      <c r="N132" s="15"/>
      <c r="O132" s="15"/>
      <c r="P132" s="15"/>
    </row>
    <row r="133" spans="1:16" s="3" customFormat="1" x14ac:dyDescent="0.25">
      <c r="A133" s="11"/>
      <c r="B133" s="2"/>
      <c r="C133" s="2"/>
      <c r="E133" s="12"/>
      <c r="H133" s="63"/>
      <c r="N133" s="15"/>
      <c r="O133" s="15"/>
      <c r="P133" s="15"/>
    </row>
    <row r="134" spans="1:16" s="3" customFormat="1" x14ac:dyDescent="0.25">
      <c r="A134" s="11"/>
      <c r="B134" s="2"/>
      <c r="C134" s="2"/>
      <c r="E134" s="12"/>
      <c r="H134" s="63"/>
      <c r="N134" s="15"/>
      <c r="O134" s="15"/>
      <c r="P134" s="15"/>
    </row>
    <row r="135" spans="1:16" s="3" customFormat="1" x14ac:dyDescent="0.25">
      <c r="A135" s="11"/>
      <c r="B135" s="2"/>
      <c r="C135" s="2"/>
      <c r="E135" s="12"/>
      <c r="H135" s="63"/>
      <c r="N135" s="15"/>
      <c r="O135" s="15"/>
      <c r="P135" s="15"/>
    </row>
  </sheetData>
  <mergeCells count="2">
    <mergeCell ref="A115:L115"/>
    <mergeCell ref="O115:P115"/>
  </mergeCells>
  <conditionalFormatting sqref="B3:B93">
    <cfRule type="duplicateValues" dxfId="901" priority="2"/>
  </conditionalFormatting>
  <conditionalFormatting sqref="B94">
    <cfRule type="duplicateValues" dxfId="900" priority="1"/>
  </conditionalFormatting>
  <conditionalFormatting sqref="B95:B114">
    <cfRule type="duplicateValues" dxfId="899" priority="30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P67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N46" sqref="N3:N46"/>
    </sheetView>
  </sheetViews>
  <sheetFormatPr defaultRowHeight="15" x14ac:dyDescent="0.2"/>
  <cols>
    <col min="1" max="1" width="8" style="4" customWidth="1"/>
    <col min="2" max="2" width="19.5703125" style="2" customWidth="1"/>
    <col min="3" max="3" width="14.5703125" style="2" customWidth="1"/>
    <col min="4" max="4" width="10.140625" style="3" customWidth="1"/>
    <col min="5" max="5" width="8" style="12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5" customWidth="1"/>
    <col min="15" max="15" width="8.140625" style="15" customWidth="1"/>
    <col min="16" max="16" width="12.28515625" style="15" customWidth="1"/>
    <col min="17" max="16384" width="9.140625" style="4"/>
  </cols>
  <sheetData>
    <row r="1" spans="1:16" x14ac:dyDescent="0.2">
      <c r="H1" s="5"/>
    </row>
    <row r="2" spans="1:16" ht="25.5" x14ac:dyDescent="0.2">
      <c r="A2" s="59" t="s">
        <v>44</v>
      </c>
      <c r="B2" s="7" t="s">
        <v>7</v>
      </c>
      <c r="C2" s="7" t="s">
        <v>0</v>
      </c>
      <c r="D2" s="7" t="s">
        <v>1</v>
      </c>
      <c r="E2" s="60" t="s">
        <v>4</v>
      </c>
      <c r="F2" s="7" t="s">
        <v>3</v>
      </c>
      <c r="G2" s="7" t="s">
        <v>5</v>
      </c>
      <c r="H2" s="60" t="s">
        <v>2</v>
      </c>
      <c r="I2" s="7" t="s">
        <v>39</v>
      </c>
      <c r="J2" s="7" t="s">
        <v>40</v>
      </c>
      <c r="K2" s="7" t="s">
        <v>41</v>
      </c>
      <c r="L2" s="61" t="s">
        <v>45</v>
      </c>
      <c r="M2" s="61" t="s">
        <v>46</v>
      </c>
      <c r="N2" s="61" t="s">
        <v>6</v>
      </c>
      <c r="O2" s="61" t="s">
        <v>47</v>
      </c>
      <c r="P2" s="61" t="s">
        <v>48</v>
      </c>
    </row>
    <row r="3" spans="1:16" ht="26.25" customHeight="1" x14ac:dyDescent="0.2">
      <c r="A3" s="14">
        <v>402666</v>
      </c>
      <c r="B3" s="99" t="s">
        <v>6396</v>
      </c>
      <c r="C3" s="73" t="s">
        <v>6397</v>
      </c>
      <c r="D3" s="78" t="s">
        <v>127</v>
      </c>
      <c r="E3" s="13">
        <v>44546</v>
      </c>
      <c r="F3" s="76" t="s">
        <v>128</v>
      </c>
      <c r="G3" s="13">
        <v>44552</v>
      </c>
      <c r="H3" s="77" t="s">
        <v>533</v>
      </c>
      <c r="I3" s="16">
        <v>72</v>
      </c>
      <c r="J3" s="16">
        <v>50</v>
      </c>
      <c r="K3" s="16">
        <v>25</v>
      </c>
      <c r="L3" s="16">
        <v>20</v>
      </c>
      <c r="M3" s="81">
        <v>22.5</v>
      </c>
      <c r="N3" s="96">
        <v>23</v>
      </c>
      <c r="O3" s="64">
        <v>2530</v>
      </c>
      <c r="P3" s="65">
        <f>Table2245789101123442[[#This Row],[PEMBULATAN]]*O3</f>
        <v>58190</v>
      </c>
    </row>
    <row r="4" spans="1:16" ht="26.25" customHeight="1" x14ac:dyDescent="0.2">
      <c r="A4" s="14"/>
      <c r="B4" s="99" t="s">
        <v>6398</v>
      </c>
      <c r="C4" s="73" t="s">
        <v>6399</v>
      </c>
      <c r="D4" s="78" t="s">
        <v>127</v>
      </c>
      <c r="E4" s="13">
        <v>44546</v>
      </c>
      <c r="F4" s="76" t="s">
        <v>128</v>
      </c>
      <c r="G4" s="13">
        <v>44552</v>
      </c>
      <c r="H4" s="77" t="s">
        <v>533</v>
      </c>
      <c r="I4" s="16">
        <v>64</v>
      </c>
      <c r="J4" s="16">
        <v>54</v>
      </c>
      <c r="K4" s="16">
        <v>10</v>
      </c>
      <c r="L4" s="16">
        <v>2</v>
      </c>
      <c r="M4" s="81">
        <v>8.64</v>
      </c>
      <c r="N4" s="96">
        <v>8.64</v>
      </c>
      <c r="O4" s="64">
        <v>2530</v>
      </c>
      <c r="P4" s="65">
        <f>Table2245789101123442[[#This Row],[PEMBULATAN]]*O4</f>
        <v>21859.200000000001</v>
      </c>
    </row>
    <row r="5" spans="1:16" ht="26.25" customHeight="1" x14ac:dyDescent="0.2">
      <c r="A5" s="14"/>
      <c r="B5" s="75" t="s">
        <v>6400</v>
      </c>
      <c r="C5" s="73" t="s">
        <v>6401</v>
      </c>
      <c r="D5" s="78" t="s">
        <v>127</v>
      </c>
      <c r="E5" s="13">
        <v>44546</v>
      </c>
      <c r="F5" s="76" t="s">
        <v>128</v>
      </c>
      <c r="G5" s="13">
        <v>44552</v>
      </c>
      <c r="H5" s="77" t="s">
        <v>533</v>
      </c>
      <c r="I5" s="16">
        <v>8</v>
      </c>
      <c r="J5" s="16">
        <v>90</v>
      </c>
      <c r="K5" s="16">
        <v>53</v>
      </c>
      <c r="L5" s="16">
        <v>17</v>
      </c>
      <c r="M5" s="81">
        <v>9.5399999999999991</v>
      </c>
      <c r="N5" s="96">
        <v>17</v>
      </c>
      <c r="O5" s="64">
        <v>2530</v>
      </c>
      <c r="P5" s="65">
        <f>Table2245789101123442[[#This Row],[PEMBULATAN]]*O5</f>
        <v>43010</v>
      </c>
    </row>
    <row r="6" spans="1:16" ht="26.25" customHeight="1" x14ac:dyDescent="0.2">
      <c r="A6" s="14"/>
      <c r="B6" s="75"/>
      <c r="C6" s="73" t="s">
        <v>6402</v>
      </c>
      <c r="D6" s="78" t="s">
        <v>127</v>
      </c>
      <c r="E6" s="13">
        <v>44546</v>
      </c>
      <c r="F6" s="76" t="s">
        <v>128</v>
      </c>
      <c r="G6" s="13">
        <v>44552</v>
      </c>
      <c r="H6" s="77" t="s">
        <v>533</v>
      </c>
      <c r="I6" s="16">
        <v>10</v>
      </c>
      <c r="J6" s="16">
        <v>44</v>
      </c>
      <c r="K6" s="16">
        <v>37</v>
      </c>
      <c r="L6" s="16">
        <v>31</v>
      </c>
      <c r="M6" s="81">
        <v>4.07</v>
      </c>
      <c r="N6" s="96">
        <v>31</v>
      </c>
      <c r="O6" s="64">
        <v>2530</v>
      </c>
      <c r="P6" s="65">
        <f>Table2245789101123442[[#This Row],[PEMBULATAN]]*O6</f>
        <v>78430</v>
      </c>
    </row>
    <row r="7" spans="1:16" ht="26.25" customHeight="1" x14ac:dyDescent="0.2">
      <c r="A7" s="14"/>
      <c r="B7" s="75"/>
      <c r="C7" s="73" t="s">
        <v>6403</v>
      </c>
      <c r="D7" s="78" t="s">
        <v>127</v>
      </c>
      <c r="E7" s="13">
        <v>44546</v>
      </c>
      <c r="F7" s="76" t="s">
        <v>128</v>
      </c>
      <c r="G7" s="13">
        <v>44552</v>
      </c>
      <c r="H7" s="77" t="s">
        <v>533</v>
      </c>
      <c r="I7" s="16">
        <v>10</v>
      </c>
      <c r="J7" s="16">
        <v>44</v>
      </c>
      <c r="K7" s="16">
        <v>37</v>
      </c>
      <c r="L7" s="16">
        <v>31</v>
      </c>
      <c r="M7" s="81">
        <v>4.07</v>
      </c>
      <c r="N7" s="96">
        <v>31</v>
      </c>
      <c r="O7" s="64">
        <v>2530</v>
      </c>
      <c r="P7" s="65">
        <f>Table2245789101123442[[#This Row],[PEMBULATAN]]*O7</f>
        <v>78430</v>
      </c>
    </row>
    <row r="8" spans="1:16" ht="26.25" customHeight="1" x14ac:dyDescent="0.2">
      <c r="A8" s="14"/>
      <c r="B8" s="75"/>
      <c r="C8" s="73" t="s">
        <v>6404</v>
      </c>
      <c r="D8" s="78" t="s">
        <v>127</v>
      </c>
      <c r="E8" s="13">
        <v>44546</v>
      </c>
      <c r="F8" s="76" t="s">
        <v>128</v>
      </c>
      <c r="G8" s="13">
        <v>44552</v>
      </c>
      <c r="H8" s="77" t="s">
        <v>533</v>
      </c>
      <c r="I8" s="16">
        <v>10</v>
      </c>
      <c r="J8" s="16">
        <v>44</v>
      </c>
      <c r="K8" s="16">
        <v>37</v>
      </c>
      <c r="L8" s="16">
        <v>31</v>
      </c>
      <c r="M8" s="81">
        <v>4.07</v>
      </c>
      <c r="N8" s="96">
        <v>31</v>
      </c>
      <c r="O8" s="64">
        <v>2530</v>
      </c>
      <c r="P8" s="65">
        <f>Table2245789101123442[[#This Row],[PEMBULATAN]]*O8</f>
        <v>78430</v>
      </c>
    </row>
    <row r="9" spans="1:16" ht="26.25" customHeight="1" x14ac:dyDescent="0.2">
      <c r="A9" s="14"/>
      <c r="B9" s="75"/>
      <c r="C9" s="73" t="s">
        <v>6405</v>
      </c>
      <c r="D9" s="78" t="s">
        <v>127</v>
      </c>
      <c r="E9" s="13">
        <v>44546</v>
      </c>
      <c r="F9" s="76" t="s">
        <v>128</v>
      </c>
      <c r="G9" s="13">
        <v>44552</v>
      </c>
      <c r="H9" s="77" t="s">
        <v>533</v>
      </c>
      <c r="I9" s="16">
        <v>10</v>
      </c>
      <c r="J9" s="16">
        <v>44</v>
      </c>
      <c r="K9" s="16">
        <v>37</v>
      </c>
      <c r="L9" s="16">
        <v>31</v>
      </c>
      <c r="M9" s="81">
        <v>4.07</v>
      </c>
      <c r="N9" s="96">
        <v>31</v>
      </c>
      <c r="O9" s="64">
        <v>2530</v>
      </c>
      <c r="P9" s="65">
        <f>Table2245789101123442[[#This Row],[PEMBULATAN]]*O9</f>
        <v>78430</v>
      </c>
    </row>
    <row r="10" spans="1:16" ht="26.25" customHeight="1" x14ac:dyDescent="0.2">
      <c r="A10" s="14"/>
      <c r="B10" s="75"/>
      <c r="C10" s="73" t="s">
        <v>6406</v>
      </c>
      <c r="D10" s="78" t="s">
        <v>127</v>
      </c>
      <c r="E10" s="13">
        <v>44546</v>
      </c>
      <c r="F10" s="76" t="s">
        <v>128</v>
      </c>
      <c r="G10" s="13">
        <v>44552</v>
      </c>
      <c r="H10" s="77" t="s">
        <v>533</v>
      </c>
      <c r="I10" s="16">
        <v>10</v>
      </c>
      <c r="J10" s="16">
        <v>44</v>
      </c>
      <c r="K10" s="16">
        <v>37</v>
      </c>
      <c r="L10" s="16">
        <v>31</v>
      </c>
      <c r="M10" s="81">
        <v>4.07</v>
      </c>
      <c r="N10" s="96">
        <v>31</v>
      </c>
      <c r="O10" s="64">
        <v>2530</v>
      </c>
      <c r="P10" s="65">
        <f>Table2245789101123442[[#This Row],[PEMBULATAN]]*O10</f>
        <v>78430</v>
      </c>
    </row>
    <row r="11" spans="1:16" ht="26.25" customHeight="1" x14ac:dyDescent="0.2">
      <c r="A11" s="14"/>
      <c r="B11" s="75"/>
      <c r="C11" s="73" t="s">
        <v>6407</v>
      </c>
      <c r="D11" s="78" t="s">
        <v>127</v>
      </c>
      <c r="E11" s="13">
        <v>44546</v>
      </c>
      <c r="F11" s="76" t="s">
        <v>128</v>
      </c>
      <c r="G11" s="13">
        <v>44552</v>
      </c>
      <c r="H11" s="77" t="s">
        <v>533</v>
      </c>
      <c r="I11" s="16">
        <v>10</v>
      </c>
      <c r="J11" s="16">
        <v>44</v>
      </c>
      <c r="K11" s="16">
        <v>37</v>
      </c>
      <c r="L11" s="16">
        <v>31</v>
      </c>
      <c r="M11" s="81">
        <v>4.07</v>
      </c>
      <c r="N11" s="96">
        <v>31</v>
      </c>
      <c r="O11" s="64">
        <v>2530</v>
      </c>
      <c r="P11" s="65">
        <f>Table2245789101123442[[#This Row],[PEMBULATAN]]*O11</f>
        <v>78430</v>
      </c>
    </row>
    <row r="12" spans="1:16" ht="26.25" customHeight="1" x14ac:dyDescent="0.2">
      <c r="A12" s="14"/>
      <c r="B12" s="75"/>
      <c r="C12" s="73" t="s">
        <v>6408</v>
      </c>
      <c r="D12" s="78" t="s">
        <v>127</v>
      </c>
      <c r="E12" s="13">
        <v>44546</v>
      </c>
      <c r="F12" s="76" t="s">
        <v>128</v>
      </c>
      <c r="G12" s="13">
        <v>44552</v>
      </c>
      <c r="H12" s="77" t="s">
        <v>533</v>
      </c>
      <c r="I12" s="16">
        <v>12</v>
      </c>
      <c r="J12" s="16">
        <v>35</v>
      </c>
      <c r="K12" s="16">
        <v>35</v>
      </c>
      <c r="L12" s="16">
        <v>18</v>
      </c>
      <c r="M12" s="81">
        <v>3.6749999999999998</v>
      </c>
      <c r="N12" s="96">
        <v>18</v>
      </c>
      <c r="O12" s="64">
        <v>2530</v>
      </c>
      <c r="P12" s="65">
        <f>Table2245789101123442[[#This Row],[PEMBULATAN]]*O12</f>
        <v>45540</v>
      </c>
    </row>
    <row r="13" spans="1:16" ht="26.25" customHeight="1" x14ac:dyDescent="0.2">
      <c r="A13" s="14"/>
      <c r="B13" s="75"/>
      <c r="C13" s="73" t="s">
        <v>6409</v>
      </c>
      <c r="D13" s="78" t="s">
        <v>127</v>
      </c>
      <c r="E13" s="13">
        <v>44546</v>
      </c>
      <c r="F13" s="76" t="s">
        <v>128</v>
      </c>
      <c r="G13" s="13">
        <v>44552</v>
      </c>
      <c r="H13" s="77" t="s">
        <v>533</v>
      </c>
      <c r="I13" s="16">
        <v>12</v>
      </c>
      <c r="J13" s="16">
        <v>35</v>
      </c>
      <c r="K13" s="16">
        <v>35</v>
      </c>
      <c r="L13" s="16">
        <v>18</v>
      </c>
      <c r="M13" s="81">
        <v>3.6749999999999998</v>
      </c>
      <c r="N13" s="96">
        <v>18</v>
      </c>
      <c r="O13" s="64">
        <v>2530</v>
      </c>
      <c r="P13" s="65">
        <f>Table2245789101123442[[#This Row],[PEMBULATAN]]*O13</f>
        <v>45540</v>
      </c>
    </row>
    <row r="14" spans="1:16" ht="26.25" customHeight="1" x14ac:dyDescent="0.2">
      <c r="A14" s="14"/>
      <c r="B14" s="75"/>
      <c r="C14" s="73" t="s">
        <v>6410</v>
      </c>
      <c r="D14" s="78" t="s">
        <v>127</v>
      </c>
      <c r="E14" s="13">
        <v>44546</v>
      </c>
      <c r="F14" s="76" t="s">
        <v>128</v>
      </c>
      <c r="G14" s="13">
        <v>44552</v>
      </c>
      <c r="H14" s="77" t="s">
        <v>533</v>
      </c>
      <c r="I14" s="16">
        <v>12</v>
      </c>
      <c r="J14" s="16">
        <v>35</v>
      </c>
      <c r="K14" s="16">
        <v>35</v>
      </c>
      <c r="L14" s="16">
        <v>18</v>
      </c>
      <c r="M14" s="81">
        <v>3.6749999999999998</v>
      </c>
      <c r="N14" s="96">
        <v>18</v>
      </c>
      <c r="O14" s="64">
        <v>2530</v>
      </c>
      <c r="P14" s="65">
        <f>Table2245789101123442[[#This Row],[PEMBULATAN]]*O14</f>
        <v>45540</v>
      </c>
    </row>
    <row r="15" spans="1:16" ht="26.25" customHeight="1" x14ac:dyDescent="0.2">
      <c r="A15" s="14"/>
      <c r="B15" s="75"/>
      <c r="C15" s="73" t="s">
        <v>6411</v>
      </c>
      <c r="D15" s="78" t="s">
        <v>127</v>
      </c>
      <c r="E15" s="13">
        <v>44546</v>
      </c>
      <c r="F15" s="76" t="s">
        <v>128</v>
      </c>
      <c r="G15" s="13">
        <v>44552</v>
      </c>
      <c r="H15" s="77" t="s">
        <v>533</v>
      </c>
      <c r="I15" s="16">
        <v>12</v>
      </c>
      <c r="J15" s="16">
        <v>35</v>
      </c>
      <c r="K15" s="16">
        <v>35</v>
      </c>
      <c r="L15" s="16">
        <v>18</v>
      </c>
      <c r="M15" s="81">
        <v>3.6749999999999998</v>
      </c>
      <c r="N15" s="96">
        <v>18</v>
      </c>
      <c r="O15" s="64">
        <v>2530</v>
      </c>
      <c r="P15" s="65">
        <f>Table2245789101123442[[#This Row],[PEMBULATAN]]*O15</f>
        <v>45540</v>
      </c>
    </row>
    <row r="16" spans="1:16" ht="26.25" customHeight="1" x14ac:dyDescent="0.2">
      <c r="A16" s="14"/>
      <c r="B16" s="75"/>
      <c r="C16" s="73" t="s">
        <v>6412</v>
      </c>
      <c r="D16" s="78" t="s">
        <v>127</v>
      </c>
      <c r="E16" s="13">
        <v>44546</v>
      </c>
      <c r="F16" s="76" t="s">
        <v>128</v>
      </c>
      <c r="G16" s="13">
        <v>44552</v>
      </c>
      <c r="H16" s="77" t="s">
        <v>533</v>
      </c>
      <c r="I16" s="16">
        <v>17</v>
      </c>
      <c r="J16" s="16">
        <v>44</v>
      </c>
      <c r="K16" s="16">
        <v>40</v>
      </c>
      <c r="L16" s="16">
        <v>24</v>
      </c>
      <c r="M16" s="81">
        <v>7.48</v>
      </c>
      <c r="N16" s="96">
        <v>25</v>
      </c>
      <c r="O16" s="64">
        <v>2530</v>
      </c>
      <c r="P16" s="65">
        <f>Table2245789101123442[[#This Row],[PEMBULATAN]]*O16</f>
        <v>63250</v>
      </c>
    </row>
    <row r="17" spans="1:16" ht="26.25" customHeight="1" x14ac:dyDescent="0.2">
      <c r="A17" s="14"/>
      <c r="B17" s="75"/>
      <c r="C17" s="73" t="s">
        <v>6413</v>
      </c>
      <c r="D17" s="78" t="s">
        <v>127</v>
      </c>
      <c r="E17" s="13">
        <v>44546</v>
      </c>
      <c r="F17" s="76" t="s">
        <v>128</v>
      </c>
      <c r="G17" s="13">
        <v>44552</v>
      </c>
      <c r="H17" s="77" t="s">
        <v>533</v>
      </c>
      <c r="I17" s="16">
        <v>9</v>
      </c>
      <c r="J17" s="16">
        <v>43</v>
      </c>
      <c r="K17" s="16">
        <v>32</v>
      </c>
      <c r="L17" s="16">
        <v>26</v>
      </c>
      <c r="M17" s="81">
        <v>3.0960000000000001</v>
      </c>
      <c r="N17" s="96">
        <v>26</v>
      </c>
      <c r="O17" s="64">
        <v>2530</v>
      </c>
      <c r="P17" s="65">
        <f>Table2245789101123442[[#This Row],[PEMBULATAN]]*O17</f>
        <v>65780</v>
      </c>
    </row>
    <row r="18" spans="1:16" ht="26.25" customHeight="1" x14ac:dyDescent="0.2">
      <c r="A18" s="14"/>
      <c r="B18" s="75"/>
      <c r="C18" s="73" t="s">
        <v>6414</v>
      </c>
      <c r="D18" s="78" t="s">
        <v>127</v>
      </c>
      <c r="E18" s="13">
        <v>44546</v>
      </c>
      <c r="F18" s="76" t="s">
        <v>128</v>
      </c>
      <c r="G18" s="13">
        <v>44552</v>
      </c>
      <c r="H18" s="77" t="s">
        <v>533</v>
      </c>
      <c r="I18" s="16">
        <v>2</v>
      </c>
      <c r="J18" s="16">
        <v>21</v>
      </c>
      <c r="K18" s="16">
        <v>18</v>
      </c>
      <c r="L18" s="16">
        <v>14</v>
      </c>
      <c r="M18" s="81">
        <v>0.189</v>
      </c>
      <c r="N18" s="96">
        <v>14</v>
      </c>
      <c r="O18" s="64">
        <v>2530</v>
      </c>
      <c r="P18" s="65">
        <f>Table2245789101123442[[#This Row],[PEMBULATAN]]*O18</f>
        <v>35420</v>
      </c>
    </row>
    <row r="19" spans="1:16" ht="26.25" customHeight="1" x14ac:dyDescent="0.2">
      <c r="A19" s="14"/>
      <c r="B19" s="75"/>
      <c r="C19" s="73" t="s">
        <v>6415</v>
      </c>
      <c r="D19" s="78" t="s">
        <v>127</v>
      </c>
      <c r="E19" s="13">
        <v>44546</v>
      </c>
      <c r="F19" s="76" t="s">
        <v>128</v>
      </c>
      <c r="G19" s="13">
        <v>44552</v>
      </c>
      <c r="H19" s="77" t="s">
        <v>533</v>
      </c>
      <c r="I19" s="16">
        <v>12</v>
      </c>
      <c r="J19" s="16">
        <v>50</v>
      </c>
      <c r="K19" s="16">
        <v>32</v>
      </c>
      <c r="L19" s="16">
        <v>20</v>
      </c>
      <c r="M19" s="81">
        <v>4.8</v>
      </c>
      <c r="N19" s="96">
        <v>20</v>
      </c>
      <c r="O19" s="64">
        <v>2530</v>
      </c>
      <c r="P19" s="65">
        <f>Table2245789101123442[[#This Row],[PEMBULATAN]]*O19</f>
        <v>50600</v>
      </c>
    </row>
    <row r="20" spans="1:16" ht="26.25" customHeight="1" x14ac:dyDescent="0.2">
      <c r="A20" s="14"/>
      <c r="B20" s="75"/>
      <c r="C20" s="73" t="s">
        <v>6416</v>
      </c>
      <c r="D20" s="78" t="s">
        <v>127</v>
      </c>
      <c r="E20" s="13">
        <v>44546</v>
      </c>
      <c r="F20" s="76" t="s">
        <v>128</v>
      </c>
      <c r="G20" s="13">
        <v>44552</v>
      </c>
      <c r="H20" s="77" t="s">
        <v>533</v>
      </c>
      <c r="I20" s="16">
        <v>10</v>
      </c>
      <c r="J20" s="16">
        <v>47</v>
      </c>
      <c r="K20" s="16">
        <v>34</v>
      </c>
      <c r="L20" s="16">
        <v>15</v>
      </c>
      <c r="M20" s="81">
        <v>3.9950000000000001</v>
      </c>
      <c r="N20" s="96">
        <v>15</v>
      </c>
      <c r="O20" s="64">
        <v>2530</v>
      </c>
      <c r="P20" s="65">
        <f>Table2245789101123442[[#This Row],[PEMBULATAN]]*O20</f>
        <v>37950</v>
      </c>
    </row>
    <row r="21" spans="1:16" ht="26.25" customHeight="1" x14ac:dyDescent="0.2">
      <c r="A21" s="14"/>
      <c r="B21" s="75"/>
      <c r="C21" s="73" t="s">
        <v>6417</v>
      </c>
      <c r="D21" s="78" t="s">
        <v>127</v>
      </c>
      <c r="E21" s="13">
        <v>44546</v>
      </c>
      <c r="F21" s="76" t="s">
        <v>128</v>
      </c>
      <c r="G21" s="13">
        <v>44552</v>
      </c>
      <c r="H21" s="77" t="s">
        <v>533</v>
      </c>
      <c r="I21" s="16">
        <v>10</v>
      </c>
      <c r="J21" s="16">
        <v>54</v>
      </c>
      <c r="K21" s="16">
        <v>37</v>
      </c>
      <c r="L21" s="16">
        <v>16</v>
      </c>
      <c r="M21" s="81">
        <v>4.9950000000000001</v>
      </c>
      <c r="N21" s="96">
        <v>16</v>
      </c>
      <c r="O21" s="64">
        <v>2530</v>
      </c>
      <c r="P21" s="65">
        <f>Table2245789101123442[[#This Row],[PEMBULATAN]]*O21</f>
        <v>40480</v>
      </c>
    </row>
    <row r="22" spans="1:16" ht="26.25" customHeight="1" x14ac:dyDescent="0.2">
      <c r="A22" s="14"/>
      <c r="B22" s="75"/>
      <c r="C22" s="73" t="s">
        <v>6418</v>
      </c>
      <c r="D22" s="78" t="s">
        <v>127</v>
      </c>
      <c r="E22" s="13">
        <v>44546</v>
      </c>
      <c r="F22" s="76" t="s">
        <v>128</v>
      </c>
      <c r="G22" s="13">
        <v>44552</v>
      </c>
      <c r="H22" s="77" t="s">
        <v>533</v>
      </c>
      <c r="I22" s="16">
        <v>9</v>
      </c>
      <c r="J22" s="16">
        <v>77</v>
      </c>
      <c r="K22" s="16">
        <v>49</v>
      </c>
      <c r="L22" s="16">
        <v>6</v>
      </c>
      <c r="M22" s="81">
        <v>8.4892500000000002</v>
      </c>
      <c r="N22" s="96">
        <v>9</v>
      </c>
      <c r="O22" s="64">
        <v>2530</v>
      </c>
      <c r="P22" s="65">
        <f>Table2245789101123442[[#This Row],[PEMBULATAN]]*O22</f>
        <v>22770</v>
      </c>
    </row>
    <row r="23" spans="1:16" ht="26.25" customHeight="1" x14ac:dyDescent="0.2">
      <c r="A23" s="14"/>
      <c r="B23" s="98"/>
      <c r="C23" s="73" t="s">
        <v>6419</v>
      </c>
      <c r="D23" s="78" t="s">
        <v>127</v>
      </c>
      <c r="E23" s="13">
        <v>44546</v>
      </c>
      <c r="F23" s="76" t="s">
        <v>128</v>
      </c>
      <c r="G23" s="13">
        <v>44552</v>
      </c>
      <c r="H23" s="77" t="s">
        <v>533</v>
      </c>
      <c r="I23" s="16">
        <v>14</v>
      </c>
      <c r="J23" s="16">
        <v>47</v>
      </c>
      <c r="K23" s="16">
        <v>47</v>
      </c>
      <c r="L23" s="16">
        <v>100</v>
      </c>
      <c r="M23" s="81">
        <v>7.7314999999999996</v>
      </c>
      <c r="N23" s="96">
        <v>100</v>
      </c>
      <c r="O23" s="64">
        <v>2530</v>
      </c>
      <c r="P23" s="65">
        <f>Table2245789101123442[[#This Row],[PEMBULATAN]]*O23</f>
        <v>253000</v>
      </c>
    </row>
    <row r="24" spans="1:16" ht="26.25" customHeight="1" x14ac:dyDescent="0.2">
      <c r="A24" s="14"/>
      <c r="B24" s="75" t="s">
        <v>6420</v>
      </c>
      <c r="C24" s="73" t="s">
        <v>6421</v>
      </c>
      <c r="D24" s="78" t="s">
        <v>127</v>
      </c>
      <c r="E24" s="13">
        <v>44546</v>
      </c>
      <c r="F24" s="76" t="s">
        <v>128</v>
      </c>
      <c r="G24" s="13">
        <v>44549</v>
      </c>
      <c r="H24" s="77" t="s">
        <v>129</v>
      </c>
      <c r="I24" s="16">
        <v>31</v>
      </c>
      <c r="J24" s="16">
        <v>61</v>
      </c>
      <c r="K24" s="16">
        <v>40</v>
      </c>
      <c r="L24" s="16">
        <v>75</v>
      </c>
      <c r="M24" s="81">
        <v>18.91</v>
      </c>
      <c r="N24" s="96">
        <v>75</v>
      </c>
      <c r="O24" s="64">
        <v>2530</v>
      </c>
      <c r="P24" s="65">
        <f>Table2245789101123442[[#This Row],[PEMBULATAN]]*O24</f>
        <v>189750</v>
      </c>
    </row>
    <row r="25" spans="1:16" ht="26.25" customHeight="1" x14ac:dyDescent="0.2">
      <c r="A25" s="14"/>
      <c r="B25" s="75"/>
      <c r="C25" s="73" t="s">
        <v>6422</v>
      </c>
      <c r="D25" s="78" t="s">
        <v>127</v>
      </c>
      <c r="E25" s="13">
        <v>44546</v>
      </c>
      <c r="F25" s="76" t="s">
        <v>128</v>
      </c>
      <c r="G25" s="13">
        <v>44549</v>
      </c>
      <c r="H25" s="77" t="s">
        <v>129</v>
      </c>
      <c r="I25" s="16">
        <v>31</v>
      </c>
      <c r="J25" s="16">
        <v>61</v>
      </c>
      <c r="K25" s="16">
        <v>40</v>
      </c>
      <c r="L25" s="16">
        <v>75</v>
      </c>
      <c r="M25" s="81">
        <v>18.91</v>
      </c>
      <c r="N25" s="96">
        <v>75</v>
      </c>
      <c r="O25" s="64">
        <v>2530</v>
      </c>
      <c r="P25" s="65">
        <f>Table2245789101123442[[#This Row],[PEMBULATAN]]*O25</f>
        <v>189750</v>
      </c>
    </row>
    <row r="26" spans="1:16" ht="26.25" customHeight="1" x14ac:dyDescent="0.2">
      <c r="A26" s="14"/>
      <c r="B26" s="75"/>
      <c r="C26" s="73" t="s">
        <v>6423</v>
      </c>
      <c r="D26" s="78" t="s">
        <v>127</v>
      </c>
      <c r="E26" s="13">
        <v>44546</v>
      </c>
      <c r="F26" s="76" t="s">
        <v>128</v>
      </c>
      <c r="G26" s="13">
        <v>44549</v>
      </c>
      <c r="H26" s="77" t="s">
        <v>129</v>
      </c>
      <c r="I26" s="16">
        <v>31</v>
      </c>
      <c r="J26" s="16">
        <v>61</v>
      </c>
      <c r="K26" s="16">
        <v>40</v>
      </c>
      <c r="L26" s="16">
        <v>75</v>
      </c>
      <c r="M26" s="81">
        <v>18.91</v>
      </c>
      <c r="N26" s="96">
        <v>75</v>
      </c>
      <c r="O26" s="64">
        <v>2530</v>
      </c>
      <c r="P26" s="65">
        <f>Table2245789101123442[[#This Row],[PEMBULATAN]]*O26</f>
        <v>189750</v>
      </c>
    </row>
    <row r="27" spans="1:16" ht="26.25" customHeight="1" x14ac:dyDescent="0.2">
      <c r="A27" s="14"/>
      <c r="B27" s="75"/>
      <c r="C27" s="73" t="s">
        <v>6424</v>
      </c>
      <c r="D27" s="78" t="s">
        <v>127</v>
      </c>
      <c r="E27" s="13">
        <v>44546</v>
      </c>
      <c r="F27" s="76" t="s">
        <v>128</v>
      </c>
      <c r="G27" s="13">
        <v>44549</v>
      </c>
      <c r="H27" s="77" t="s">
        <v>129</v>
      </c>
      <c r="I27" s="16">
        <v>31</v>
      </c>
      <c r="J27" s="16">
        <v>61</v>
      </c>
      <c r="K27" s="16">
        <v>40</v>
      </c>
      <c r="L27" s="16">
        <v>75</v>
      </c>
      <c r="M27" s="81">
        <v>18.91</v>
      </c>
      <c r="N27" s="96">
        <v>75</v>
      </c>
      <c r="O27" s="64">
        <v>2530</v>
      </c>
      <c r="P27" s="65">
        <f>Table2245789101123442[[#This Row],[PEMBULATAN]]*O27</f>
        <v>189750</v>
      </c>
    </row>
    <row r="28" spans="1:16" ht="26.25" customHeight="1" x14ac:dyDescent="0.2">
      <c r="A28" s="14"/>
      <c r="B28" s="75"/>
      <c r="C28" s="73" t="s">
        <v>6425</v>
      </c>
      <c r="D28" s="78" t="s">
        <v>127</v>
      </c>
      <c r="E28" s="13">
        <v>44546</v>
      </c>
      <c r="F28" s="76" t="s">
        <v>128</v>
      </c>
      <c r="G28" s="13">
        <v>44549</v>
      </c>
      <c r="H28" s="77" t="s">
        <v>129</v>
      </c>
      <c r="I28" s="16">
        <v>14</v>
      </c>
      <c r="J28" s="16">
        <v>40</v>
      </c>
      <c r="K28" s="16">
        <v>43</v>
      </c>
      <c r="L28" s="16">
        <v>75</v>
      </c>
      <c r="M28" s="81">
        <v>6.02</v>
      </c>
      <c r="N28" s="96">
        <v>75</v>
      </c>
      <c r="O28" s="64">
        <v>2530</v>
      </c>
      <c r="P28" s="65">
        <f>Table2245789101123442[[#This Row],[PEMBULATAN]]*O28</f>
        <v>189750</v>
      </c>
    </row>
    <row r="29" spans="1:16" ht="26.25" customHeight="1" x14ac:dyDescent="0.2">
      <c r="A29" s="14"/>
      <c r="B29" s="75"/>
      <c r="C29" s="73" t="s">
        <v>6426</v>
      </c>
      <c r="D29" s="78" t="s">
        <v>127</v>
      </c>
      <c r="E29" s="13">
        <v>44546</v>
      </c>
      <c r="F29" s="76" t="s">
        <v>128</v>
      </c>
      <c r="G29" s="13">
        <v>44549</v>
      </c>
      <c r="H29" s="77" t="s">
        <v>129</v>
      </c>
      <c r="I29" s="16">
        <v>14</v>
      </c>
      <c r="J29" s="16">
        <v>14</v>
      </c>
      <c r="K29" s="16">
        <v>43</v>
      </c>
      <c r="L29" s="16">
        <v>75</v>
      </c>
      <c r="M29" s="81">
        <v>2.1070000000000002</v>
      </c>
      <c r="N29" s="96">
        <v>75</v>
      </c>
      <c r="O29" s="64">
        <v>2530</v>
      </c>
      <c r="P29" s="65">
        <f>Table2245789101123442[[#This Row],[PEMBULATAN]]*O29</f>
        <v>189750</v>
      </c>
    </row>
    <row r="30" spans="1:16" ht="26.25" customHeight="1" x14ac:dyDescent="0.2">
      <c r="A30" s="14"/>
      <c r="B30" s="75"/>
      <c r="C30" s="73" t="s">
        <v>6427</v>
      </c>
      <c r="D30" s="78" t="s">
        <v>127</v>
      </c>
      <c r="E30" s="13">
        <v>44546</v>
      </c>
      <c r="F30" s="76" t="s">
        <v>128</v>
      </c>
      <c r="G30" s="13">
        <v>44549</v>
      </c>
      <c r="H30" s="77" t="s">
        <v>129</v>
      </c>
      <c r="I30" s="16">
        <v>14</v>
      </c>
      <c r="J30" s="16">
        <v>14</v>
      </c>
      <c r="K30" s="16">
        <v>43</v>
      </c>
      <c r="L30" s="16">
        <v>75</v>
      </c>
      <c r="M30" s="81">
        <v>2.1070000000000002</v>
      </c>
      <c r="N30" s="96">
        <v>75</v>
      </c>
      <c r="O30" s="64">
        <v>2530</v>
      </c>
      <c r="P30" s="65">
        <f>Table2245789101123442[[#This Row],[PEMBULATAN]]*O30</f>
        <v>189750</v>
      </c>
    </row>
    <row r="31" spans="1:16" ht="26.25" customHeight="1" x14ac:dyDescent="0.2">
      <c r="A31" s="14"/>
      <c r="B31" s="75"/>
      <c r="C31" s="73" t="s">
        <v>6428</v>
      </c>
      <c r="D31" s="78" t="s">
        <v>127</v>
      </c>
      <c r="E31" s="13">
        <v>44546</v>
      </c>
      <c r="F31" s="76" t="s">
        <v>128</v>
      </c>
      <c r="G31" s="13">
        <v>44549</v>
      </c>
      <c r="H31" s="77" t="s">
        <v>129</v>
      </c>
      <c r="I31" s="16">
        <v>31</v>
      </c>
      <c r="J31" s="16">
        <v>61</v>
      </c>
      <c r="K31" s="16">
        <v>41</v>
      </c>
      <c r="L31" s="16">
        <v>73</v>
      </c>
      <c r="M31" s="81">
        <v>19.382750000000001</v>
      </c>
      <c r="N31" s="96">
        <v>74</v>
      </c>
      <c r="O31" s="64">
        <v>2530</v>
      </c>
      <c r="P31" s="65">
        <f>Table2245789101123442[[#This Row],[PEMBULATAN]]*O31</f>
        <v>187220</v>
      </c>
    </row>
    <row r="32" spans="1:16" ht="26.25" customHeight="1" x14ac:dyDescent="0.2">
      <c r="A32" s="14"/>
      <c r="B32" s="75"/>
      <c r="C32" s="73" t="s">
        <v>6429</v>
      </c>
      <c r="D32" s="78" t="s">
        <v>127</v>
      </c>
      <c r="E32" s="13">
        <v>44546</v>
      </c>
      <c r="F32" s="76" t="s">
        <v>128</v>
      </c>
      <c r="G32" s="13">
        <v>44549</v>
      </c>
      <c r="H32" s="77" t="s">
        <v>129</v>
      </c>
      <c r="I32" s="16">
        <v>14</v>
      </c>
      <c r="J32" s="16">
        <v>61</v>
      </c>
      <c r="K32" s="16">
        <v>50</v>
      </c>
      <c r="L32" s="16">
        <v>100</v>
      </c>
      <c r="M32" s="81">
        <v>10.675000000000001</v>
      </c>
      <c r="N32" s="96">
        <v>100</v>
      </c>
      <c r="O32" s="64">
        <v>2530</v>
      </c>
      <c r="P32" s="65">
        <f>Table2245789101123442[[#This Row],[PEMBULATAN]]*O32</f>
        <v>253000</v>
      </c>
    </row>
    <row r="33" spans="1:16" ht="26.25" customHeight="1" x14ac:dyDescent="0.2">
      <c r="A33" s="14"/>
      <c r="B33" s="75"/>
      <c r="C33" s="73" t="s">
        <v>6430</v>
      </c>
      <c r="D33" s="78" t="s">
        <v>127</v>
      </c>
      <c r="E33" s="13">
        <v>44546</v>
      </c>
      <c r="F33" s="76" t="s">
        <v>128</v>
      </c>
      <c r="G33" s="13">
        <v>44549</v>
      </c>
      <c r="H33" s="77" t="s">
        <v>129</v>
      </c>
      <c r="I33" s="16">
        <v>14</v>
      </c>
      <c r="J33" s="16">
        <v>61</v>
      </c>
      <c r="K33" s="16">
        <v>50</v>
      </c>
      <c r="L33" s="16">
        <v>100</v>
      </c>
      <c r="M33" s="81">
        <v>10.675000000000001</v>
      </c>
      <c r="N33" s="96">
        <v>100</v>
      </c>
      <c r="O33" s="64">
        <v>2530</v>
      </c>
      <c r="P33" s="65">
        <f>Table2245789101123442[[#This Row],[PEMBULATAN]]*O33</f>
        <v>253000</v>
      </c>
    </row>
    <row r="34" spans="1:16" ht="26.25" customHeight="1" x14ac:dyDescent="0.2">
      <c r="A34" s="14"/>
      <c r="B34" s="75"/>
      <c r="C34" s="73" t="s">
        <v>6431</v>
      </c>
      <c r="D34" s="78" t="s">
        <v>127</v>
      </c>
      <c r="E34" s="13">
        <v>44546</v>
      </c>
      <c r="F34" s="76" t="s">
        <v>128</v>
      </c>
      <c r="G34" s="13">
        <v>44549</v>
      </c>
      <c r="H34" s="77" t="s">
        <v>129</v>
      </c>
      <c r="I34" s="16">
        <v>7</v>
      </c>
      <c r="J34" s="16">
        <v>32</v>
      </c>
      <c r="K34" s="16">
        <v>23</v>
      </c>
      <c r="L34" s="16">
        <v>17</v>
      </c>
      <c r="M34" s="81">
        <v>1.288</v>
      </c>
      <c r="N34" s="96">
        <v>17</v>
      </c>
      <c r="O34" s="64">
        <v>2530</v>
      </c>
      <c r="P34" s="65">
        <f>Table2245789101123442[[#This Row],[PEMBULATAN]]*O34</f>
        <v>43010</v>
      </c>
    </row>
    <row r="35" spans="1:16" ht="26.25" customHeight="1" x14ac:dyDescent="0.2">
      <c r="A35" s="14"/>
      <c r="B35" s="75"/>
      <c r="C35" s="73" t="s">
        <v>6432</v>
      </c>
      <c r="D35" s="78" t="s">
        <v>127</v>
      </c>
      <c r="E35" s="13">
        <v>44546</v>
      </c>
      <c r="F35" s="76" t="s">
        <v>128</v>
      </c>
      <c r="G35" s="13">
        <v>44549</v>
      </c>
      <c r="H35" s="77" t="s">
        <v>129</v>
      </c>
      <c r="I35" s="16">
        <v>7</v>
      </c>
      <c r="J35" s="16">
        <v>32</v>
      </c>
      <c r="K35" s="16">
        <v>23</v>
      </c>
      <c r="L35" s="16">
        <v>17</v>
      </c>
      <c r="M35" s="81">
        <v>1.288</v>
      </c>
      <c r="N35" s="96">
        <v>17</v>
      </c>
      <c r="O35" s="64">
        <v>2530</v>
      </c>
      <c r="P35" s="65">
        <f>Table2245789101123442[[#This Row],[PEMBULATAN]]*O35</f>
        <v>43010</v>
      </c>
    </row>
    <row r="36" spans="1:16" ht="26.25" customHeight="1" x14ac:dyDescent="0.2">
      <c r="A36" s="14"/>
      <c r="B36" s="75"/>
      <c r="C36" s="73" t="s">
        <v>6433</v>
      </c>
      <c r="D36" s="78" t="s">
        <v>127</v>
      </c>
      <c r="E36" s="13">
        <v>44546</v>
      </c>
      <c r="F36" s="76" t="s">
        <v>128</v>
      </c>
      <c r="G36" s="13">
        <v>44549</v>
      </c>
      <c r="H36" s="77" t="s">
        <v>129</v>
      </c>
      <c r="I36" s="16">
        <v>7</v>
      </c>
      <c r="J36" s="16">
        <v>32</v>
      </c>
      <c r="K36" s="16">
        <v>23</v>
      </c>
      <c r="L36" s="16">
        <v>17</v>
      </c>
      <c r="M36" s="81">
        <v>1.288</v>
      </c>
      <c r="N36" s="96">
        <v>17</v>
      </c>
      <c r="O36" s="64">
        <v>2530</v>
      </c>
      <c r="P36" s="65">
        <f>Table2245789101123442[[#This Row],[PEMBULATAN]]*O36</f>
        <v>43010</v>
      </c>
    </row>
    <row r="37" spans="1:16" ht="26.25" customHeight="1" x14ac:dyDescent="0.2">
      <c r="A37" s="14"/>
      <c r="B37" s="75"/>
      <c r="C37" s="73" t="s">
        <v>6434</v>
      </c>
      <c r="D37" s="78" t="s">
        <v>127</v>
      </c>
      <c r="E37" s="13">
        <v>44546</v>
      </c>
      <c r="F37" s="76" t="s">
        <v>128</v>
      </c>
      <c r="G37" s="13">
        <v>44549</v>
      </c>
      <c r="H37" s="77" t="s">
        <v>129</v>
      </c>
      <c r="I37" s="16">
        <v>7</v>
      </c>
      <c r="J37" s="16">
        <v>32</v>
      </c>
      <c r="K37" s="16">
        <v>23</v>
      </c>
      <c r="L37" s="16">
        <v>17</v>
      </c>
      <c r="M37" s="81">
        <v>1.288</v>
      </c>
      <c r="N37" s="96">
        <v>17</v>
      </c>
      <c r="O37" s="64">
        <v>2530</v>
      </c>
      <c r="P37" s="65">
        <f>Table2245789101123442[[#This Row],[PEMBULATAN]]*O37</f>
        <v>43010</v>
      </c>
    </row>
    <row r="38" spans="1:16" ht="26.25" customHeight="1" x14ac:dyDescent="0.2">
      <c r="A38" s="14"/>
      <c r="B38" s="75"/>
      <c r="C38" s="73" t="s">
        <v>6435</v>
      </c>
      <c r="D38" s="78" t="s">
        <v>127</v>
      </c>
      <c r="E38" s="13">
        <v>44546</v>
      </c>
      <c r="F38" s="76" t="s">
        <v>128</v>
      </c>
      <c r="G38" s="13">
        <v>44549</v>
      </c>
      <c r="H38" s="77" t="s">
        <v>129</v>
      </c>
      <c r="I38" s="16">
        <v>7</v>
      </c>
      <c r="J38" s="16">
        <v>47</v>
      </c>
      <c r="K38" s="16">
        <v>34</v>
      </c>
      <c r="L38" s="16">
        <v>25</v>
      </c>
      <c r="M38" s="81">
        <v>2.7965</v>
      </c>
      <c r="N38" s="96">
        <v>25</v>
      </c>
      <c r="O38" s="64">
        <v>2530</v>
      </c>
      <c r="P38" s="65">
        <f>Table2245789101123442[[#This Row],[PEMBULATAN]]*O38</f>
        <v>63250</v>
      </c>
    </row>
    <row r="39" spans="1:16" ht="26.25" customHeight="1" x14ac:dyDescent="0.2">
      <c r="A39" s="14"/>
      <c r="B39" s="75"/>
      <c r="C39" s="73" t="s">
        <v>6436</v>
      </c>
      <c r="D39" s="78" t="s">
        <v>127</v>
      </c>
      <c r="E39" s="13">
        <v>44546</v>
      </c>
      <c r="F39" s="76" t="s">
        <v>128</v>
      </c>
      <c r="G39" s="13">
        <v>44549</v>
      </c>
      <c r="H39" s="77" t="s">
        <v>129</v>
      </c>
      <c r="I39" s="16">
        <v>9</v>
      </c>
      <c r="J39" s="16">
        <v>43</v>
      </c>
      <c r="K39" s="16">
        <v>34</v>
      </c>
      <c r="L39" s="16">
        <v>28</v>
      </c>
      <c r="M39" s="81">
        <v>3.2894999999999999</v>
      </c>
      <c r="N39" s="96">
        <v>28</v>
      </c>
      <c r="O39" s="64">
        <v>2530</v>
      </c>
      <c r="P39" s="65">
        <f>Table2245789101123442[[#This Row],[PEMBULATAN]]*O39</f>
        <v>70840</v>
      </c>
    </row>
    <row r="40" spans="1:16" ht="26.25" customHeight="1" x14ac:dyDescent="0.2">
      <c r="A40" s="14"/>
      <c r="B40" s="75"/>
      <c r="C40" s="73" t="s">
        <v>6437</v>
      </c>
      <c r="D40" s="78" t="s">
        <v>127</v>
      </c>
      <c r="E40" s="13">
        <v>44546</v>
      </c>
      <c r="F40" s="76" t="s">
        <v>128</v>
      </c>
      <c r="G40" s="13">
        <v>44549</v>
      </c>
      <c r="H40" s="77" t="s">
        <v>129</v>
      </c>
      <c r="I40" s="16">
        <v>8</v>
      </c>
      <c r="J40" s="16">
        <v>85</v>
      </c>
      <c r="K40" s="16">
        <v>55</v>
      </c>
      <c r="L40" s="16">
        <v>16</v>
      </c>
      <c r="M40" s="81">
        <v>9.35</v>
      </c>
      <c r="N40" s="96">
        <v>17</v>
      </c>
      <c r="O40" s="64">
        <v>2530</v>
      </c>
      <c r="P40" s="65">
        <f>Table2245789101123442[[#This Row],[PEMBULATAN]]*O40</f>
        <v>43010</v>
      </c>
    </row>
    <row r="41" spans="1:16" ht="26.25" customHeight="1" x14ac:dyDescent="0.2">
      <c r="A41" s="14"/>
      <c r="B41" s="75"/>
      <c r="C41" s="73" t="s">
        <v>6438</v>
      </c>
      <c r="D41" s="78" t="s">
        <v>127</v>
      </c>
      <c r="E41" s="13">
        <v>44546</v>
      </c>
      <c r="F41" s="76" t="s">
        <v>128</v>
      </c>
      <c r="G41" s="13">
        <v>44549</v>
      </c>
      <c r="H41" s="77" t="s">
        <v>129</v>
      </c>
      <c r="I41" s="16">
        <v>10</v>
      </c>
      <c r="J41" s="16">
        <v>58</v>
      </c>
      <c r="K41" s="16">
        <v>43</v>
      </c>
      <c r="L41" s="16">
        <v>8</v>
      </c>
      <c r="M41" s="81">
        <v>6.2350000000000003</v>
      </c>
      <c r="N41" s="96">
        <v>8</v>
      </c>
      <c r="O41" s="64">
        <v>2530</v>
      </c>
      <c r="P41" s="65">
        <f>Table2245789101123442[[#This Row],[PEMBULATAN]]*O41</f>
        <v>20240</v>
      </c>
    </row>
    <row r="42" spans="1:16" ht="26.25" customHeight="1" x14ac:dyDescent="0.2">
      <c r="A42" s="14"/>
      <c r="B42" s="75"/>
      <c r="C42" s="73" t="s">
        <v>6439</v>
      </c>
      <c r="D42" s="78" t="s">
        <v>127</v>
      </c>
      <c r="E42" s="13">
        <v>44546</v>
      </c>
      <c r="F42" s="76" t="s">
        <v>128</v>
      </c>
      <c r="G42" s="13">
        <v>44549</v>
      </c>
      <c r="H42" s="77" t="s">
        <v>129</v>
      </c>
      <c r="I42" s="16">
        <v>4</v>
      </c>
      <c r="J42" s="16">
        <v>37</v>
      </c>
      <c r="K42" s="16">
        <v>24</v>
      </c>
      <c r="L42" s="16">
        <v>14</v>
      </c>
      <c r="M42" s="81">
        <v>0.88800000000000001</v>
      </c>
      <c r="N42" s="96">
        <v>14</v>
      </c>
      <c r="O42" s="64">
        <v>2530</v>
      </c>
      <c r="P42" s="65">
        <f>Table2245789101123442[[#This Row],[PEMBULATAN]]*O42</f>
        <v>35420</v>
      </c>
    </row>
    <row r="43" spans="1:16" ht="26.25" customHeight="1" x14ac:dyDescent="0.2">
      <c r="A43" s="14"/>
      <c r="B43" s="75"/>
      <c r="C43" s="73" t="s">
        <v>6440</v>
      </c>
      <c r="D43" s="78" t="s">
        <v>127</v>
      </c>
      <c r="E43" s="13">
        <v>44546</v>
      </c>
      <c r="F43" s="76" t="s">
        <v>128</v>
      </c>
      <c r="G43" s="13">
        <v>44549</v>
      </c>
      <c r="H43" s="77" t="s">
        <v>129</v>
      </c>
      <c r="I43" s="16">
        <v>10</v>
      </c>
      <c r="J43" s="16">
        <v>40</v>
      </c>
      <c r="K43" s="16">
        <v>33</v>
      </c>
      <c r="L43" s="16">
        <v>17</v>
      </c>
      <c r="M43" s="81">
        <v>3.3</v>
      </c>
      <c r="N43" s="96">
        <v>18</v>
      </c>
      <c r="O43" s="64">
        <v>2530</v>
      </c>
      <c r="P43" s="65">
        <f>Table2245789101123442[[#This Row],[PEMBULATAN]]*O43</f>
        <v>45540</v>
      </c>
    </row>
    <row r="44" spans="1:16" ht="26.25" customHeight="1" x14ac:dyDescent="0.2">
      <c r="A44" s="14"/>
      <c r="B44" s="75"/>
      <c r="C44" s="73" t="s">
        <v>6441</v>
      </c>
      <c r="D44" s="78" t="s">
        <v>127</v>
      </c>
      <c r="E44" s="13">
        <v>44546</v>
      </c>
      <c r="F44" s="76" t="s">
        <v>128</v>
      </c>
      <c r="G44" s="13">
        <v>44549</v>
      </c>
      <c r="H44" s="77" t="s">
        <v>129</v>
      </c>
      <c r="I44" s="16">
        <v>10</v>
      </c>
      <c r="J44" s="16">
        <v>44</v>
      </c>
      <c r="K44" s="16">
        <v>44</v>
      </c>
      <c r="L44" s="16">
        <v>12</v>
      </c>
      <c r="M44" s="81">
        <v>4.84</v>
      </c>
      <c r="N44" s="96">
        <v>12</v>
      </c>
      <c r="O44" s="64">
        <v>2530</v>
      </c>
      <c r="P44" s="65">
        <f>Table2245789101123442[[#This Row],[PEMBULATAN]]*O44</f>
        <v>30360</v>
      </c>
    </row>
    <row r="45" spans="1:16" ht="26.25" customHeight="1" x14ac:dyDescent="0.2">
      <c r="A45" s="14"/>
      <c r="B45" s="75"/>
      <c r="C45" s="73" t="s">
        <v>6442</v>
      </c>
      <c r="D45" s="78" t="s">
        <v>127</v>
      </c>
      <c r="E45" s="13">
        <v>44546</v>
      </c>
      <c r="F45" s="76" t="s">
        <v>128</v>
      </c>
      <c r="G45" s="13">
        <v>44549</v>
      </c>
      <c r="H45" s="77" t="s">
        <v>129</v>
      </c>
      <c r="I45" s="16">
        <v>12</v>
      </c>
      <c r="J45" s="16">
        <v>35</v>
      </c>
      <c r="K45" s="16">
        <v>35</v>
      </c>
      <c r="L45" s="16">
        <v>12</v>
      </c>
      <c r="M45" s="81">
        <v>3.6749999999999998</v>
      </c>
      <c r="N45" s="96">
        <v>12</v>
      </c>
      <c r="O45" s="64">
        <v>2530</v>
      </c>
      <c r="P45" s="65">
        <f>Table2245789101123442[[#This Row],[PEMBULATAN]]*O45</f>
        <v>30360</v>
      </c>
    </row>
    <row r="46" spans="1:16" ht="26.25" customHeight="1" x14ac:dyDescent="0.2">
      <c r="A46" s="14"/>
      <c r="B46" s="75"/>
      <c r="C46" s="73" t="s">
        <v>6443</v>
      </c>
      <c r="D46" s="78" t="s">
        <v>127</v>
      </c>
      <c r="E46" s="13">
        <v>44546</v>
      </c>
      <c r="F46" s="76" t="s">
        <v>128</v>
      </c>
      <c r="G46" s="13">
        <v>44549</v>
      </c>
      <c r="H46" s="77" t="s">
        <v>129</v>
      </c>
      <c r="I46" s="16">
        <v>12</v>
      </c>
      <c r="J46" s="16">
        <v>35</v>
      </c>
      <c r="K46" s="16">
        <v>35</v>
      </c>
      <c r="L46" s="16">
        <v>12</v>
      </c>
      <c r="M46" s="81">
        <v>3.6749999999999998</v>
      </c>
      <c r="N46" s="96">
        <v>12</v>
      </c>
      <c r="O46" s="64">
        <v>2530</v>
      </c>
      <c r="P46" s="65">
        <f>Table2245789101123442[[#This Row],[PEMBULATAN]]*O46</f>
        <v>30360</v>
      </c>
    </row>
    <row r="47" spans="1:16" ht="22.5" customHeight="1" x14ac:dyDescent="0.2">
      <c r="A47" s="123" t="s">
        <v>30</v>
      </c>
      <c r="B47" s="124"/>
      <c r="C47" s="124"/>
      <c r="D47" s="124"/>
      <c r="E47" s="124"/>
      <c r="F47" s="124"/>
      <c r="G47" s="124"/>
      <c r="H47" s="124"/>
      <c r="I47" s="124"/>
      <c r="J47" s="124"/>
      <c r="K47" s="124"/>
      <c r="L47" s="125"/>
      <c r="M47" s="79">
        <f>SUBTOTAL(109,Table2245789101123442[KG VOLUME])</f>
        <v>290.38350000000008</v>
      </c>
      <c r="N47" s="68">
        <f>SUM(N3:N46)</f>
        <v>1544.6399999999999</v>
      </c>
      <c r="O47" s="126">
        <f>SUM(P3:P46)</f>
        <v>3907939.2</v>
      </c>
      <c r="P47" s="127"/>
    </row>
    <row r="48" spans="1:16" ht="18" customHeight="1" x14ac:dyDescent="0.2">
      <c r="A48" s="86"/>
      <c r="B48" s="56" t="s">
        <v>42</v>
      </c>
      <c r="C48" s="55"/>
      <c r="D48" s="57" t="s">
        <v>43</v>
      </c>
      <c r="E48" s="86"/>
      <c r="F48" s="86"/>
      <c r="G48" s="86"/>
      <c r="H48" s="86"/>
      <c r="I48" s="86"/>
      <c r="J48" s="86"/>
      <c r="K48" s="86"/>
      <c r="L48" s="86"/>
      <c r="M48" s="87"/>
      <c r="N48" s="88" t="s">
        <v>51</v>
      </c>
      <c r="O48" s="89"/>
      <c r="P48" s="89">
        <f>O47*10%</f>
        <v>390793.92000000004</v>
      </c>
    </row>
    <row r="49" spans="1:16" ht="18" customHeight="1" thickBot="1" x14ac:dyDescent="0.25">
      <c r="A49" s="86"/>
      <c r="B49" s="56"/>
      <c r="C49" s="55"/>
      <c r="D49" s="57"/>
      <c r="E49" s="86"/>
      <c r="F49" s="86"/>
      <c r="G49" s="86"/>
      <c r="H49" s="86"/>
      <c r="I49" s="86"/>
      <c r="J49" s="86"/>
      <c r="K49" s="86"/>
      <c r="L49" s="86"/>
      <c r="M49" s="87"/>
      <c r="N49" s="90" t="s">
        <v>52</v>
      </c>
      <c r="O49" s="91"/>
      <c r="P49" s="91">
        <f>O47-P48</f>
        <v>3517145.2800000003</v>
      </c>
    </row>
    <row r="50" spans="1:16" ht="18" customHeight="1" x14ac:dyDescent="0.2">
      <c r="A50" s="11"/>
      <c r="H50" s="63"/>
      <c r="N50" s="62" t="s">
        <v>31</v>
      </c>
      <c r="P50" s="69">
        <f>P49*1%</f>
        <v>35171.452800000006</v>
      </c>
    </row>
    <row r="51" spans="1:16" ht="18" customHeight="1" thickBot="1" x14ac:dyDescent="0.25">
      <c r="A51" s="11"/>
      <c r="H51" s="63"/>
      <c r="N51" s="62" t="s">
        <v>53</v>
      </c>
      <c r="P51" s="71">
        <f>P49*2%</f>
        <v>70342.905600000013</v>
      </c>
    </row>
    <row r="52" spans="1:16" ht="18" customHeight="1" x14ac:dyDescent="0.2">
      <c r="A52" s="11"/>
      <c r="H52" s="63"/>
      <c r="N52" s="66" t="s">
        <v>32</v>
      </c>
      <c r="O52" s="67"/>
      <c r="P52" s="70">
        <f>P49+P50-P51</f>
        <v>3481973.8272000002</v>
      </c>
    </row>
    <row r="54" spans="1:16" x14ac:dyDescent="0.2">
      <c r="A54" s="11"/>
      <c r="H54" s="63"/>
      <c r="P54" s="71"/>
    </row>
    <row r="55" spans="1:16" x14ac:dyDescent="0.2">
      <c r="A55" s="11"/>
      <c r="H55" s="63"/>
      <c r="O55" s="58"/>
      <c r="P55" s="71"/>
    </row>
    <row r="56" spans="1:16" s="3" customFormat="1" x14ac:dyDescent="0.25">
      <c r="A56" s="11"/>
      <c r="B56" s="2"/>
      <c r="C56" s="2"/>
      <c r="E56" s="12"/>
      <c r="H56" s="63"/>
      <c r="N56" s="15"/>
      <c r="O56" s="15"/>
      <c r="P56" s="15"/>
    </row>
    <row r="57" spans="1:16" s="3" customFormat="1" x14ac:dyDescent="0.25">
      <c r="A57" s="11"/>
      <c r="B57" s="2"/>
      <c r="C57" s="2"/>
      <c r="E57" s="12"/>
      <c r="H57" s="63"/>
      <c r="N57" s="15"/>
      <c r="O57" s="15"/>
      <c r="P57" s="15"/>
    </row>
    <row r="58" spans="1:16" s="3" customFormat="1" x14ac:dyDescent="0.25">
      <c r="A58" s="11"/>
      <c r="B58" s="2"/>
      <c r="C58" s="2"/>
      <c r="E58" s="12"/>
      <c r="H58" s="63"/>
      <c r="N58" s="15"/>
      <c r="O58" s="15"/>
      <c r="P58" s="15"/>
    </row>
    <row r="59" spans="1:16" s="3" customFormat="1" x14ac:dyDescent="0.25">
      <c r="A59" s="11"/>
      <c r="B59" s="2"/>
      <c r="C59" s="2"/>
      <c r="E59" s="12"/>
      <c r="H59" s="63"/>
      <c r="N59" s="15"/>
      <c r="O59" s="15"/>
      <c r="P59" s="15"/>
    </row>
    <row r="60" spans="1:16" s="3" customFormat="1" x14ac:dyDescent="0.25">
      <c r="A60" s="11"/>
      <c r="B60" s="2"/>
      <c r="C60" s="2"/>
      <c r="E60" s="12"/>
      <c r="H60" s="63"/>
      <c r="N60" s="15"/>
      <c r="O60" s="15"/>
      <c r="P60" s="15"/>
    </row>
    <row r="61" spans="1:16" s="3" customFormat="1" x14ac:dyDescent="0.25">
      <c r="A61" s="11"/>
      <c r="B61" s="2"/>
      <c r="C61" s="2"/>
      <c r="E61" s="12"/>
      <c r="H61" s="63"/>
      <c r="N61" s="15"/>
      <c r="O61" s="15"/>
      <c r="P61" s="15"/>
    </row>
    <row r="62" spans="1:16" s="3" customFormat="1" x14ac:dyDescent="0.25">
      <c r="A62" s="11"/>
      <c r="B62" s="2"/>
      <c r="C62" s="2"/>
      <c r="E62" s="12"/>
      <c r="H62" s="63"/>
      <c r="N62" s="15"/>
      <c r="O62" s="15"/>
      <c r="P62" s="15"/>
    </row>
    <row r="63" spans="1:16" s="3" customFormat="1" x14ac:dyDescent="0.25">
      <c r="A63" s="11"/>
      <c r="B63" s="2"/>
      <c r="C63" s="2"/>
      <c r="E63" s="12"/>
      <c r="H63" s="63"/>
      <c r="N63" s="15"/>
      <c r="O63" s="15"/>
      <c r="P63" s="15"/>
    </row>
    <row r="64" spans="1:16" s="3" customFormat="1" x14ac:dyDescent="0.25">
      <c r="A64" s="11"/>
      <c r="B64" s="2"/>
      <c r="C64" s="2"/>
      <c r="E64" s="12"/>
      <c r="H64" s="63"/>
      <c r="N64" s="15"/>
      <c r="O64" s="15"/>
      <c r="P64" s="15"/>
    </row>
    <row r="65" spans="1:16" s="3" customFormat="1" x14ac:dyDescent="0.25">
      <c r="A65" s="11"/>
      <c r="B65" s="2"/>
      <c r="C65" s="2"/>
      <c r="E65" s="12"/>
      <c r="H65" s="63"/>
      <c r="N65" s="15"/>
      <c r="O65" s="15"/>
      <c r="P65" s="15"/>
    </row>
    <row r="66" spans="1:16" s="3" customFormat="1" x14ac:dyDescent="0.25">
      <c r="A66" s="11"/>
      <c r="B66" s="2"/>
      <c r="C66" s="2"/>
      <c r="E66" s="12"/>
      <c r="H66" s="63"/>
      <c r="N66" s="15"/>
      <c r="O66" s="15"/>
      <c r="P66" s="15"/>
    </row>
    <row r="67" spans="1:16" s="3" customFormat="1" x14ac:dyDescent="0.25">
      <c r="A67" s="11"/>
      <c r="B67" s="2"/>
      <c r="C67" s="2"/>
      <c r="E67" s="12"/>
      <c r="H67" s="63"/>
      <c r="N67" s="15"/>
      <c r="O67" s="15"/>
      <c r="P67" s="15"/>
    </row>
  </sheetData>
  <mergeCells count="2">
    <mergeCell ref="A47:L47"/>
    <mergeCell ref="O47:P47"/>
  </mergeCells>
  <conditionalFormatting sqref="B3:B46">
    <cfRule type="duplicateValues" dxfId="883" priority="88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rgb="FF92D050"/>
  </sheetPr>
  <dimension ref="A1:P35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N14" sqref="N3:N14"/>
    </sheetView>
  </sheetViews>
  <sheetFormatPr defaultRowHeight="15" x14ac:dyDescent="0.2"/>
  <cols>
    <col min="1" max="1" width="8" style="4" customWidth="1"/>
    <col min="2" max="2" width="19.5703125" style="2" customWidth="1"/>
    <col min="3" max="3" width="14.5703125" style="2" customWidth="1"/>
    <col min="4" max="4" width="11" style="3" customWidth="1"/>
    <col min="5" max="5" width="8" style="12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5" customWidth="1"/>
    <col min="15" max="15" width="8.140625" style="15" customWidth="1"/>
    <col min="16" max="16" width="12.28515625" style="15" customWidth="1"/>
    <col min="17" max="16384" width="9.140625" style="4"/>
  </cols>
  <sheetData>
    <row r="1" spans="1:16" x14ac:dyDescent="0.2">
      <c r="H1" s="5"/>
    </row>
    <row r="2" spans="1:16" ht="25.5" x14ac:dyDescent="0.2">
      <c r="A2" s="59" t="s">
        <v>44</v>
      </c>
      <c r="B2" s="7" t="s">
        <v>7</v>
      </c>
      <c r="C2" s="7" t="s">
        <v>0</v>
      </c>
      <c r="D2" s="7" t="s">
        <v>1</v>
      </c>
      <c r="E2" s="60" t="s">
        <v>4</v>
      </c>
      <c r="F2" s="7" t="s">
        <v>3</v>
      </c>
      <c r="G2" s="7" t="s">
        <v>5</v>
      </c>
      <c r="H2" s="60" t="s">
        <v>2</v>
      </c>
      <c r="I2" s="7" t="s">
        <v>39</v>
      </c>
      <c r="J2" s="7" t="s">
        <v>40</v>
      </c>
      <c r="K2" s="7" t="s">
        <v>41</v>
      </c>
      <c r="L2" s="61" t="s">
        <v>45</v>
      </c>
      <c r="M2" s="61" t="s">
        <v>46</v>
      </c>
      <c r="N2" s="61" t="s">
        <v>6</v>
      </c>
      <c r="O2" s="61" t="s">
        <v>47</v>
      </c>
      <c r="P2" s="61" t="s">
        <v>48</v>
      </c>
    </row>
    <row r="3" spans="1:16" ht="26.25" customHeight="1" x14ac:dyDescent="0.2">
      <c r="A3" s="83">
        <v>403911</v>
      </c>
      <c r="B3" s="74" t="s">
        <v>648</v>
      </c>
      <c r="C3" s="9" t="s">
        <v>649</v>
      </c>
      <c r="D3" s="76" t="s">
        <v>127</v>
      </c>
      <c r="E3" s="13">
        <v>44545</v>
      </c>
      <c r="F3" s="76" t="s">
        <v>128</v>
      </c>
      <c r="G3" s="13">
        <v>44549</v>
      </c>
      <c r="H3" s="10" t="s">
        <v>129</v>
      </c>
      <c r="I3" s="1">
        <v>80</v>
      </c>
      <c r="J3" s="1">
        <v>53</v>
      </c>
      <c r="K3" s="1">
        <v>16</v>
      </c>
      <c r="L3" s="1">
        <v>7</v>
      </c>
      <c r="M3" s="80">
        <v>16.96</v>
      </c>
      <c r="N3" s="96">
        <v>16.96</v>
      </c>
      <c r="O3" s="64">
        <v>2530</v>
      </c>
      <c r="P3" s="65">
        <f>Table224578910112345[[#This Row],[PEMBULATAN]]*O3</f>
        <v>42908.800000000003</v>
      </c>
    </row>
    <row r="4" spans="1:16" ht="26.25" customHeight="1" x14ac:dyDescent="0.2">
      <c r="A4" s="14"/>
      <c r="B4" s="75"/>
      <c r="C4" s="73" t="s">
        <v>650</v>
      </c>
      <c r="D4" s="78" t="s">
        <v>127</v>
      </c>
      <c r="E4" s="13">
        <v>44545</v>
      </c>
      <c r="F4" s="76" t="s">
        <v>128</v>
      </c>
      <c r="G4" s="13">
        <v>44549</v>
      </c>
      <c r="H4" s="77" t="s">
        <v>129</v>
      </c>
      <c r="I4" s="16">
        <v>86</v>
      </c>
      <c r="J4" s="16">
        <v>52</v>
      </c>
      <c r="K4" s="16">
        <v>24</v>
      </c>
      <c r="L4" s="16">
        <v>15</v>
      </c>
      <c r="M4" s="81">
        <v>26.832000000000001</v>
      </c>
      <c r="N4" s="96">
        <v>26.832000000000001</v>
      </c>
      <c r="O4" s="64">
        <v>2530</v>
      </c>
      <c r="P4" s="65">
        <f>Table224578910112345[[#This Row],[PEMBULATAN]]*O4</f>
        <v>67884.960000000006</v>
      </c>
    </row>
    <row r="5" spans="1:16" ht="26.25" customHeight="1" x14ac:dyDescent="0.2">
      <c r="A5" s="14"/>
      <c r="B5" s="75"/>
      <c r="C5" s="73" t="s">
        <v>651</v>
      </c>
      <c r="D5" s="78" t="s">
        <v>127</v>
      </c>
      <c r="E5" s="13">
        <v>44545</v>
      </c>
      <c r="F5" s="76" t="s">
        <v>128</v>
      </c>
      <c r="G5" s="13">
        <v>44549</v>
      </c>
      <c r="H5" s="77" t="s">
        <v>129</v>
      </c>
      <c r="I5" s="16">
        <v>75</v>
      </c>
      <c r="J5" s="16">
        <v>55</v>
      </c>
      <c r="K5" s="16">
        <v>25</v>
      </c>
      <c r="L5" s="16">
        <v>12</v>
      </c>
      <c r="M5" s="81">
        <v>25.78125</v>
      </c>
      <c r="N5" s="96">
        <v>25.78125</v>
      </c>
      <c r="O5" s="64">
        <v>2530</v>
      </c>
      <c r="P5" s="65">
        <f>Table224578910112345[[#This Row],[PEMBULATAN]]*O5</f>
        <v>65226.5625</v>
      </c>
    </row>
    <row r="6" spans="1:16" ht="26.25" customHeight="1" x14ac:dyDescent="0.2">
      <c r="A6" s="14"/>
      <c r="B6" s="75"/>
      <c r="C6" s="73" t="s">
        <v>652</v>
      </c>
      <c r="D6" s="78" t="s">
        <v>127</v>
      </c>
      <c r="E6" s="13">
        <v>44545</v>
      </c>
      <c r="F6" s="76" t="s">
        <v>128</v>
      </c>
      <c r="G6" s="13">
        <v>44549</v>
      </c>
      <c r="H6" s="77" t="s">
        <v>129</v>
      </c>
      <c r="I6" s="16">
        <v>75</v>
      </c>
      <c r="J6" s="16">
        <v>5</v>
      </c>
      <c r="K6" s="16">
        <v>18</v>
      </c>
      <c r="L6" s="16">
        <v>3</v>
      </c>
      <c r="M6" s="81">
        <v>1.6875</v>
      </c>
      <c r="N6" s="96">
        <v>3</v>
      </c>
      <c r="O6" s="64">
        <v>2530</v>
      </c>
      <c r="P6" s="65">
        <f>Table224578910112345[[#This Row],[PEMBULATAN]]*O6</f>
        <v>7590</v>
      </c>
    </row>
    <row r="7" spans="1:16" ht="26.25" customHeight="1" x14ac:dyDescent="0.2">
      <c r="A7" s="14"/>
      <c r="B7" s="75"/>
      <c r="C7" s="73" t="s">
        <v>653</v>
      </c>
      <c r="D7" s="78" t="s">
        <v>127</v>
      </c>
      <c r="E7" s="13">
        <v>44545</v>
      </c>
      <c r="F7" s="76" t="s">
        <v>128</v>
      </c>
      <c r="G7" s="13">
        <v>44549</v>
      </c>
      <c r="H7" s="77" t="s">
        <v>129</v>
      </c>
      <c r="I7" s="16">
        <v>55</v>
      </c>
      <c r="J7" s="16">
        <v>45</v>
      </c>
      <c r="K7" s="16">
        <v>34</v>
      </c>
      <c r="L7" s="16">
        <v>24</v>
      </c>
      <c r="M7" s="81">
        <v>21.037500000000001</v>
      </c>
      <c r="N7" s="96">
        <v>24</v>
      </c>
      <c r="O7" s="64">
        <v>2530</v>
      </c>
      <c r="P7" s="65">
        <f>Table224578910112345[[#This Row],[PEMBULATAN]]*O7</f>
        <v>60720</v>
      </c>
    </row>
    <row r="8" spans="1:16" ht="26.25" customHeight="1" x14ac:dyDescent="0.2">
      <c r="A8" s="14"/>
      <c r="B8" s="75"/>
      <c r="C8" s="73" t="s">
        <v>654</v>
      </c>
      <c r="D8" s="78" t="s">
        <v>127</v>
      </c>
      <c r="E8" s="13">
        <v>44545</v>
      </c>
      <c r="F8" s="76" t="s">
        <v>128</v>
      </c>
      <c r="G8" s="13">
        <v>44549</v>
      </c>
      <c r="H8" s="77" t="s">
        <v>129</v>
      </c>
      <c r="I8" s="16">
        <v>72</v>
      </c>
      <c r="J8" s="16">
        <v>58</v>
      </c>
      <c r="K8" s="16">
        <v>20</v>
      </c>
      <c r="L8" s="16">
        <v>10</v>
      </c>
      <c r="M8" s="81">
        <v>20.88</v>
      </c>
      <c r="N8" s="96">
        <v>20.88</v>
      </c>
      <c r="O8" s="64">
        <v>2530</v>
      </c>
      <c r="P8" s="65">
        <f>Table224578910112345[[#This Row],[PEMBULATAN]]*O8</f>
        <v>52826.399999999994</v>
      </c>
    </row>
    <row r="9" spans="1:16" ht="26.25" customHeight="1" x14ac:dyDescent="0.2">
      <c r="A9" s="14"/>
      <c r="B9" s="75"/>
      <c r="C9" s="73" t="s">
        <v>655</v>
      </c>
      <c r="D9" s="78" t="s">
        <v>127</v>
      </c>
      <c r="E9" s="13">
        <v>44545</v>
      </c>
      <c r="F9" s="76" t="s">
        <v>128</v>
      </c>
      <c r="G9" s="13">
        <v>44549</v>
      </c>
      <c r="H9" s="77" t="s">
        <v>129</v>
      </c>
      <c r="I9" s="16">
        <v>97</v>
      </c>
      <c r="J9" s="16">
        <v>62</v>
      </c>
      <c r="K9" s="16">
        <v>21</v>
      </c>
      <c r="L9" s="16">
        <v>23</v>
      </c>
      <c r="M9" s="81">
        <v>31.573499999999999</v>
      </c>
      <c r="N9" s="96">
        <v>31.573499999999999</v>
      </c>
      <c r="O9" s="64">
        <v>2530</v>
      </c>
      <c r="P9" s="65">
        <f>Table224578910112345[[#This Row],[PEMBULATAN]]*O9</f>
        <v>79880.955000000002</v>
      </c>
    </row>
    <row r="10" spans="1:16" ht="26.25" customHeight="1" x14ac:dyDescent="0.2">
      <c r="A10" s="14"/>
      <c r="B10" s="75"/>
      <c r="C10" s="73" t="s">
        <v>656</v>
      </c>
      <c r="D10" s="78" t="s">
        <v>127</v>
      </c>
      <c r="E10" s="13">
        <v>44545</v>
      </c>
      <c r="F10" s="76" t="s">
        <v>128</v>
      </c>
      <c r="G10" s="13">
        <v>44549</v>
      </c>
      <c r="H10" s="77" t="s">
        <v>129</v>
      </c>
      <c r="I10" s="16">
        <v>63</v>
      </c>
      <c r="J10" s="16">
        <v>51</v>
      </c>
      <c r="K10" s="16">
        <v>20</v>
      </c>
      <c r="L10" s="16">
        <v>5</v>
      </c>
      <c r="M10" s="81">
        <v>16.065000000000001</v>
      </c>
      <c r="N10" s="96">
        <v>16.065000000000001</v>
      </c>
      <c r="O10" s="64">
        <v>2530</v>
      </c>
      <c r="P10" s="65">
        <f>Table224578910112345[[#This Row],[PEMBULATAN]]*O10</f>
        <v>40644.450000000004</v>
      </c>
    </row>
    <row r="11" spans="1:16" ht="26.25" customHeight="1" x14ac:dyDescent="0.2">
      <c r="A11" s="14"/>
      <c r="B11" s="75"/>
      <c r="C11" s="73" t="s">
        <v>657</v>
      </c>
      <c r="D11" s="78" t="s">
        <v>127</v>
      </c>
      <c r="E11" s="13">
        <v>44545</v>
      </c>
      <c r="F11" s="76" t="s">
        <v>128</v>
      </c>
      <c r="G11" s="13">
        <v>44549</v>
      </c>
      <c r="H11" s="77" t="s">
        <v>129</v>
      </c>
      <c r="I11" s="16">
        <v>96</v>
      </c>
      <c r="J11" s="16">
        <v>55</v>
      </c>
      <c r="K11" s="16">
        <v>25</v>
      </c>
      <c r="L11" s="16">
        <v>18</v>
      </c>
      <c r="M11" s="81">
        <v>33</v>
      </c>
      <c r="N11" s="96">
        <v>33</v>
      </c>
      <c r="O11" s="64">
        <v>2530</v>
      </c>
      <c r="P11" s="65">
        <f>Table224578910112345[[#This Row],[PEMBULATAN]]*O11</f>
        <v>83490</v>
      </c>
    </row>
    <row r="12" spans="1:16" ht="26.25" customHeight="1" x14ac:dyDescent="0.2">
      <c r="A12" s="14"/>
      <c r="B12" s="75"/>
      <c r="C12" s="73" t="s">
        <v>658</v>
      </c>
      <c r="D12" s="78" t="s">
        <v>127</v>
      </c>
      <c r="E12" s="13">
        <v>44545</v>
      </c>
      <c r="F12" s="76" t="s">
        <v>128</v>
      </c>
      <c r="G12" s="13">
        <v>44549</v>
      </c>
      <c r="H12" s="77" t="s">
        <v>129</v>
      </c>
      <c r="I12" s="16">
        <v>70</v>
      </c>
      <c r="J12" s="16">
        <v>52</v>
      </c>
      <c r="K12" s="16">
        <v>15</v>
      </c>
      <c r="L12" s="16">
        <v>15</v>
      </c>
      <c r="M12" s="81">
        <v>13.65</v>
      </c>
      <c r="N12" s="96">
        <v>15</v>
      </c>
      <c r="O12" s="64">
        <v>2530</v>
      </c>
      <c r="P12" s="65">
        <f>Table224578910112345[[#This Row],[PEMBULATAN]]*O12</f>
        <v>37950</v>
      </c>
    </row>
    <row r="13" spans="1:16" ht="26.25" customHeight="1" x14ac:dyDescent="0.2">
      <c r="A13" s="14"/>
      <c r="B13" s="75"/>
      <c r="C13" s="73" t="s">
        <v>659</v>
      </c>
      <c r="D13" s="78" t="s">
        <v>127</v>
      </c>
      <c r="E13" s="13">
        <v>44545</v>
      </c>
      <c r="F13" s="76" t="s">
        <v>128</v>
      </c>
      <c r="G13" s="13">
        <v>44549</v>
      </c>
      <c r="H13" s="77" t="s">
        <v>129</v>
      </c>
      <c r="I13" s="16">
        <v>37</v>
      </c>
      <c r="J13" s="16">
        <v>32</v>
      </c>
      <c r="K13" s="16">
        <v>23</v>
      </c>
      <c r="L13" s="16">
        <v>6</v>
      </c>
      <c r="M13" s="81">
        <v>6.8079999999999998</v>
      </c>
      <c r="N13" s="96">
        <v>6.8079999999999998</v>
      </c>
      <c r="O13" s="64">
        <v>2530</v>
      </c>
      <c r="P13" s="65">
        <f>Table224578910112345[[#This Row],[PEMBULATAN]]*O13</f>
        <v>17224.239999999998</v>
      </c>
    </row>
    <row r="14" spans="1:16" ht="26.25" customHeight="1" x14ac:dyDescent="0.2">
      <c r="A14" s="14"/>
      <c r="B14" s="75"/>
      <c r="C14" s="73" t="s">
        <v>660</v>
      </c>
      <c r="D14" s="78" t="s">
        <v>127</v>
      </c>
      <c r="E14" s="13">
        <v>44545</v>
      </c>
      <c r="F14" s="76" t="s">
        <v>128</v>
      </c>
      <c r="G14" s="13">
        <v>44549</v>
      </c>
      <c r="H14" s="77" t="s">
        <v>129</v>
      </c>
      <c r="I14" s="16">
        <v>45</v>
      </c>
      <c r="J14" s="16">
        <v>45</v>
      </c>
      <c r="K14" s="16">
        <v>34</v>
      </c>
      <c r="L14" s="16">
        <v>12</v>
      </c>
      <c r="M14" s="81">
        <v>17.212499999999999</v>
      </c>
      <c r="N14" s="96">
        <v>17.212499999999999</v>
      </c>
      <c r="O14" s="64">
        <v>2530</v>
      </c>
      <c r="P14" s="65">
        <f>Table224578910112345[[#This Row],[PEMBULATAN]]*O14</f>
        <v>43547.625</v>
      </c>
    </row>
    <row r="15" spans="1:16" ht="22.5" customHeight="1" x14ac:dyDescent="0.2">
      <c r="A15" s="123" t="s">
        <v>30</v>
      </c>
      <c r="B15" s="124"/>
      <c r="C15" s="124"/>
      <c r="D15" s="124"/>
      <c r="E15" s="124"/>
      <c r="F15" s="124"/>
      <c r="G15" s="124"/>
      <c r="H15" s="124"/>
      <c r="I15" s="124"/>
      <c r="J15" s="124"/>
      <c r="K15" s="124"/>
      <c r="L15" s="125"/>
      <c r="M15" s="79">
        <f>SUBTOTAL(109,Table224578910112345[KG VOLUME])</f>
        <v>231.48724999999999</v>
      </c>
      <c r="N15" s="68">
        <f>SUM(N3:N14)</f>
        <v>237.11224999999999</v>
      </c>
      <c r="O15" s="126">
        <f>SUM(P3:P14)</f>
        <v>599893.99250000005</v>
      </c>
      <c r="P15" s="127"/>
    </row>
    <row r="16" spans="1:16" ht="18" customHeight="1" x14ac:dyDescent="0.2">
      <c r="A16" s="86"/>
      <c r="B16" s="56" t="s">
        <v>42</v>
      </c>
      <c r="C16" s="55"/>
      <c r="D16" s="57" t="s">
        <v>43</v>
      </c>
      <c r="E16" s="86"/>
      <c r="F16" s="86"/>
      <c r="G16" s="86"/>
      <c r="H16" s="86"/>
      <c r="I16" s="86"/>
      <c r="J16" s="86"/>
      <c r="K16" s="86"/>
      <c r="L16" s="86"/>
      <c r="M16" s="87"/>
      <c r="N16" s="88" t="s">
        <v>51</v>
      </c>
      <c r="O16" s="89"/>
      <c r="P16" s="89">
        <f>O15*10%</f>
        <v>59989.399250000009</v>
      </c>
    </row>
    <row r="17" spans="1:16" ht="18" customHeight="1" thickBot="1" x14ac:dyDescent="0.25">
      <c r="A17" s="86"/>
      <c r="B17" s="56"/>
      <c r="C17" s="55"/>
      <c r="D17" s="57"/>
      <c r="E17" s="86"/>
      <c r="F17" s="86"/>
      <c r="G17" s="86"/>
      <c r="H17" s="86"/>
      <c r="I17" s="86"/>
      <c r="J17" s="86"/>
      <c r="K17" s="86"/>
      <c r="L17" s="86"/>
      <c r="M17" s="87"/>
      <c r="N17" s="90" t="s">
        <v>52</v>
      </c>
      <c r="O17" s="91"/>
      <c r="P17" s="91">
        <f>O15-P16</f>
        <v>539904.59325000003</v>
      </c>
    </row>
    <row r="18" spans="1:16" ht="18" customHeight="1" x14ac:dyDescent="0.2">
      <c r="A18" s="11"/>
      <c r="H18" s="63"/>
      <c r="N18" s="62" t="s">
        <v>31</v>
      </c>
      <c r="P18" s="69">
        <f>P17*1%</f>
        <v>5399.0459325000002</v>
      </c>
    </row>
    <row r="19" spans="1:16" ht="18" customHeight="1" thickBot="1" x14ac:dyDescent="0.25">
      <c r="A19" s="11"/>
      <c r="H19" s="63"/>
      <c r="N19" s="62" t="s">
        <v>53</v>
      </c>
      <c r="P19" s="71">
        <f>P17*2%</f>
        <v>10798.091865</v>
      </c>
    </row>
    <row r="20" spans="1:16" ht="18" customHeight="1" x14ac:dyDescent="0.2">
      <c r="A20" s="11"/>
      <c r="H20" s="63"/>
      <c r="N20" s="66" t="s">
        <v>32</v>
      </c>
      <c r="O20" s="67"/>
      <c r="P20" s="70">
        <f>P17+P18-P19</f>
        <v>534505.54731750011</v>
      </c>
    </row>
    <row r="22" spans="1:16" x14ac:dyDescent="0.2">
      <c r="A22" s="11"/>
      <c r="H22" s="63"/>
      <c r="P22" s="71"/>
    </row>
    <row r="23" spans="1:16" x14ac:dyDescent="0.2">
      <c r="A23" s="11"/>
      <c r="H23" s="63"/>
      <c r="O23" s="58"/>
      <c r="P23" s="71"/>
    </row>
    <row r="24" spans="1:16" s="3" customFormat="1" x14ac:dyDescent="0.25">
      <c r="A24" s="11"/>
      <c r="B24" s="2"/>
      <c r="C24" s="2"/>
      <c r="E24" s="12"/>
      <c r="H24" s="63"/>
      <c r="N24" s="15"/>
      <c r="O24" s="15"/>
      <c r="P24" s="15"/>
    </row>
    <row r="25" spans="1:16" s="3" customFormat="1" x14ac:dyDescent="0.25">
      <c r="A25" s="11"/>
      <c r="B25" s="2"/>
      <c r="C25" s="2"/>
      <c r="E25" s="12"/>
      <c r="H25" s="63"/>
      <c r="N25" s="15"/>
      <c r="O25" s="15"/>
      <c r="P25" s="15"/>
    </row>
    <row r="26" spans="1:16" s="3" customFormat="1" x14ac:dyDescent="0.25">
      <c r="A26" s="11"/>
      <c r="B26" s="2"/>
      <c r="C26" s="2"/>
      <c r="E26" s="12"/>
      <c r="H26" s="63"/>
      <c r="N26" s="15"/>
      <c r="O26" s="15"/>
      <c r="P26" s="15"/>
    </row>
    <row r="27" spans="1:16" s="3" customFormat="1" x14ac:dyDescent="0.25">
      <c r="A27" s="11"/>
      <c r="B27" s="2"/>
      <c r="C27" s="2"/>
      <c r="E27" s="12"/>
      <c r="H27" s="63"/>
      <c r="N27" s="15"/>
      <c r="O27" s="15"/>
      <c r="P27" s="15"/>
    </row>
    <row r="28" spans="1:16" s="3" customFormat="1" x14ac:dyDescent="0.25">
      <c r="A28" s="11"/>
      <c r="B28" s="2"/>
      <c r="C28" s="2"/>
      <c r="E28" s="12"/>
      <c r="H28" s="63"/>
      <c r="N28" s="15"/>
      <c r="O28" s="15"/>
      <c r="P28" s="15"/>
    </row>
    <row r="29" spans="1:16" s="3" customFormat="1" x14ac:dyDescent="0.25">
      <c r="A29" s="11"/>
      <c r="B29" s="2"/>
      <c r="C29" s="2"/>
      <c r="E29" s="12"/>
      <c r="H29" s="63"/>
      <c r="N29" s="15"/>
      <c r="O29" s="15"/>
      <c r="P29" s="15"/>
    </row>
    <row r="30" spans="1:16" s="3" customFormat="1" x14ac:dyDescent="0.25">
      <c r="A30" s="11"/>
      <c r="B30" s="2"/>
      <c r="C30" s="2"/>
      <c r="E30" s="12"/>
      <c r="H30" s="63"/>
      <c r="N30" s="15"/>
      <c r="O30" s="15"/>
      <c r="P30" s="15"/>
    </row>
    <row r="31" spans="1:16" s="3" customFormat="1" x14ac:dyDescent="0.25">
      <c r="A31" s="11"/>
      <c r="B31" s="2"/>
      <c r="C31" s="2"/>
      <c r="E31" s="12"/>
      <c r="H31" s="63"/>
      <c r="N31" s="15"/>
      <c r="O31" s="15"/>
      <c r="P31" s="15"/>
    </row>
    <row r="32" spans="1:16" s="3" customFormat="1" x14ac:dyDescent="0.25">
      <c r="A32" s="11"/>
      <c r="B32" s="2"/>
      <c r="C32" s="2"/>
      <c r="E32" s="12"/>
      <c r="H32" s="63"/>
      <c r="N32" s="15"/>
      <c r="O32" s="15"/>
      <c r="P32" s="15"/>
    </row>
    <row r="33" spans="1:16" s="3" customFormat="1" x14ac:dyDescent="0.25">
      <c r="A33" s="11"/>
      <c r="B33" s="2"/>
      <c r="C33" s="2"/>
      <c r="E33" s="12"/>
      <c r="H33" s="63"/>
      <c r="N33" s="15"/>
      <c r="O33" s="15"/>
      <c r="P33" s="15"/>
    </row>
    <row r="34" spans="1:16" s="3" customFormat="1" x14ac:dyDescent="0.25">
      <c r="A34" s="11"/>
      <c r="B34" s="2"/>
      <c r="C34" s="2"/>
      <c r="E34" s="12"/>
      <c r="H34" s="63"/>
      <c r="N34" s="15"/>
      <c r="O34" s="15"/>
      <c r="P34" s="15"/>
    </row>
    <row r="35" spans="1:16" s="3" customFormat="1" x14ac:dyDescent="0.25">
      <c r="A35" s="11"/>
      <c r="B35" s="2"/>
      <c r="C35" s="2"/>
      <c r="E35" s="12"/>
      <c r="H35" s="63"/>
      <c r="N35" s="15"/>
      <c r="O35" s="15"/>
      <c r="P35" s="15"/>
    </row>
  </sheetData>
  <mergeCells count="2">
    <mergeCell ref="A15:L15"/>
    <mergeCell ref="O15:P15"/>
  </mergeCells>
  <conditionalFormatting sqref="B3:B14">
    <cfRule type="duplicateValues" dxfId="867" priority="38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rgb="FF92D050"/>
  </sheetPr>
  <dimension ref="A1:P65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N44" sqref="N3:N44"/>
    </sheetView>
  </sheetViews>
  <sheetFormatPr defaultRowHeight="15" x14ac:dyDescent="0.2"/>
  <cols>
    <col min="1" max="1" width="8" style="4" customWidth="1"/>
    <col min="2" max="2" width="19.5703125" style="2" customWidth="1"/>
    <col min="3" max="3" width="14.5703125" style="2" customWidth="1"/>
    <col min="4" max="4" width="11.7109375" style="3" customWidth="1"/>
    <col min="5" max="5" width="8" style="12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5" customWidth="1"/>
    <col min="15" max="15" width="8.140625" style="15" customWidth="1"/>
    <col min="16" max="16" width="12.28515625" style="15" customWidth="1"/>
    <col min="17" max="16384" width="9.140625" style="4"/>
  </cols>
  <sheetData>
    <row r="1" spans="1:16" x14ac:dyDescent="0.2">
      <c r="H1" s="5"/>
    </row>
    <row r="2" spans="1:16" ht="25.5" x14ac:dyDescent="0.2">
      <c r="A2" s="59" t="s">
        <v>44</v>
      </c>
      <c r="B2" s="7" t="s">
        <v>7</v>
      </c>
      <c r="C2" s="7" t="s">
        <v>0</v>
      </c>
      <c r="D2" s="7" t="s">
        <v>1</v>
      </c>
      <c r="E2" s="60" t="s">
        <v>4</v>
      </c>
      <c r="F2" s="7" t="s">
        <v>3</v>
      </c>
      <c r="G2" s="7" t="s">
        <v>5</v>
      </c>
      <c r="H2" s="60" t="s">
        <v>2</v>
      </c>
      <c r="I2" s="7" t="s">
        <v>39</v>
      </c>
      <c r="J2" s="7" t="s">
        <v>40</v>
      </c>
      <c r="K2" s="7" t="s">
        <v>41</v>
      </c>
      <c r="L2" s="61" t="s">
        <v>45</v>
      </c>
      <c r="M2" s="61" t="s">
        <v>46</v>
      </c>
      <c r="N2" s="61" t="s">
        <v>6</v>
      </c>
      <c r="O2" s="61" t="s">
        <v>47</v>
      </c>
      <c r="P2" s="61" t="s">
        <v>48</v>
      </c>
    </row>
    <row r="3" spans="1:16" ht="26.25" customHeight="1" x14ac:dyDescent="0.2">
      <c r="A3" s="83">
        <v>406121</v>
      </c>
      <c r="B3" s="74" t="s">
        <v>661</v>
      </c>
      <c r="C3" s="9" t="s">
        <v>662</v>
      </c>
      <c r="D3" s="76" t="s">
        <v>127</v>
      </c>
      <c r="E3" s="13">
        <v>44547</v>
      </c>
      <c r="F3" s="76" t="s">
        <v>705</v>
      </c>
      <c r="G3" s="13">
        <v>44552</v>
      </c>
      <c r="H3" s="10" t="s">
        <v>533</v>
      </c>
      <c r="I3" s="1">
        <v>60</v>
      </c>
      <c r="J3" s="1">
        <v>59</v>
      </c>
      <c r="K3" s="1">
        <v>15</v>
      </c>
      <c r="L3" s="1">
        <v>7</v>
      </c>
      <c r="M3" s="80">
        <v>13.275</v>
      </c>
      <c r="N3" s="96">
        <v>13.275</v>
      </c>
      <c r="O3" s="64">
        <v>2530</v>
      </c>
      <c r="P3" s="65">
        <f>Table2245789101123456[[#This Row],[PEMBULATAN]]*O3</f>
        <v>33585.75</v>
      </c>
    </row>
    <row r="4" spans="1:16" ht="26.25" customHeight="1" x14ac:dyDescent="0.2">
      <c r="A4" s="14"/>
      <c r="B4" s="75"/>
      <c r="C4" s="9" t="s">
        <v>663</v>
      </c>
      <c r="D4" s="76" t="s">
        <v>127</v>
      </c>
      <c r="E4" s="13">
        <v>44547</v>
      </c>
      <c r="F4" s="76" t="s">
        <v>705</v>
      </c>
      <c r="G4" s="13">
        <v>44552</v>
      </c>
      <c r="H4" s="10" t="s">
        <v>533</v>
      </c>
      <c r="I4" s="1">
        <v>62</v>
      </c>
      <c r="J4" s="1">
        <v>58</v>
      </c>
      <c r="K4" s="1">
        <v>17</v>
      </c>
      <c r="L4" s="1">
        <v>10</v>
      </c>
      <c r="M4" s="80">
        <v>15.282999999999999</v>
      </c>
      <c r="N4" s="96">
        <v>15.282999999999999</v>
      </c>
      <c r="O4" s="64">
        <v>2530</v>
      </c>
      <c r="P4" s="65">
        <f>Table2245789101123456[[#This Row],[PEMBULATAN]]*O4</f>
        <v>38665.99</v>
      </c>
    </row>
    <row r="5" spans="1:16" ht="26.25" customHeight="1" x14ac:dyDescent="0.2">
      <c r="A5" s="14"/>
      <c r="B5" s="14"/>
      <c r="C5" s="9" t="s">
        <v>664</v>
      </c>
      <c r="D5" s="76" t="s">
        <v>127</v>
      </c>
      <c r="E5" s="13">
        <v>44547</v>
      </c>
      <c r="F5" s="76" t="s">
        <v>705</v>
      </c>
      <c r="G5" s="13">
        <v>44552</v>
      </c>
      <c r="H5" s="10" t="s">
        <v>533</v>
      </c>
      <c r="I5" s="1">
        <v>57</v>
      </c>
      <c r="J5" s="1">
        <v>45</v>
      </c>
      <c r="K5" s="1">
        <v>20</v>
      </c>
      <c r="L5" s="1">
        <v>2</v>
      </c>
      <c r="M5" s="80">
        <v>12.824999999999999</v>
      </c>
      <c r="N5" s="96">
        <v>12.824999999999999</v>
      </c>
      <c r="O5" s="64">
        <v>2530</v>
      </c>
      <c r="P5" s="65">
        <f>Table2245789101123456[[#This Row],[PEMBULATAN]]*O5</f>
        <v>32447.25</v>
      </c>
    </row>
    <row r="6" spans="1:16" ht="26.25" customHeight="1" x14ac:dyDescent="0.2">
      <c r="A6" s="14"/>
      <c r="B6" s="14"/>
      <c r="C6" s="73" t="s">
        <v>665</v>
      </c>
      <c r="D6" s="78" t="s">
        <v>127</v>
      </c>
      <c r="E6" s="13">
        <v>44547</v>
      </c>
      <c r="F6" s="76" t="s">
        <v>705</v>
      </c>
      <c r="G6" s="13">
        <v>44552</v>
      </c>
      <c r="H6" s="77" t="s">
        <v>533</v>
      </c>
      <c r="I6" s="16">
        <v>59</v>
      </c>
      <c r="J6" s="16">
        <v>56</v>
      </c>
      <c r="K6" s="16">
        <v>14</v>
      </c>
      <c r="L6" s="16">
        <v>10</v>
      </c>
      <c r="M6" s="81">
        <v>11.564</v>
      </c>
      <c r="N6" s="96">
        <v>11.564</v>
      </c>
      <c r="O6" s="64">
        <v>2530</v>
      </c>
      <c r="P6" s="65">
        <f>Table2245789101123456[[#This Row],[PEMBULATAN]]*O6</f>
        <v>29256.920000000002</v>
      </c>
    </row>
    <row r="7" spans="1:16" ht="26.25" customHeight="1" x14ac:dyDescent="0.2">
      <c r="A7" s="14"/>
      <c r="B7" s="14"/>
      <c r="C7" s="73" t="s">
        <v>666</v>
      </c>
      <c r="D7" s="78" t="s">
        <v>127</v>
      </c>
      <c r="E7" s="13">
        <v>44547</v>
      </c>
      <c r="F7" s="76" t="s">
        <v>705</v>
      </c>
      <c r="G7" s="13">
        <v>44552</v>
      </c>
      <c r="H7" s="77" t="s">
        <v>533</v>
      </c>
      <c r="I7" s="16">
        <v>28</v>
      </c>
      <c r="J7" s="16">
        <v>30</v>
      </c>
      <c r="K7" s="16">
        <v>6</v>
      </c>
      <c r="L7" s="16">
        <v>3</v>
      </c>
      <c r="M7" s="81">
        <v>1.26</v>
      </c>
      <c r="N7" s="96">
        <v>3</v>
      </c>
      <c r="O7" s="64">
        <v>2530</v>
      </c>
      <c r="P7" s="65">
        <f>Table2245789101123456[[#This Row],[PEMBULATAN]]*O7</f>
        <v>7590</v>
      </c>
    </row>
    <row r="8" spans="1:16" ht="26.25" customHeight="1" x14ac:dyDescent="0.2">
      <c r="A8" s="14"/>
      <c r="B8" s="14"/>
      <c r="C8" s="73" t="s">
        <v>667</v>
      </c>
      <c r="D8" s="78" t="s">
        <v>127</v>
      </c>
      <c r="E8" s="13">
        <v>44547</v>
      </c>
      <c r="F8" s="76" t="s">
        <v>705</v>
      </c>
      <c r="G8" s="13">
        <v>44552</v>
      </c>
      <c r="H8" s="77" t="s">
        <v>533</v>
      </c>
      <c r="I8" s="16">
        <v>85</v>
      </c>
      <c r="J8" s="16">
        <v>50</v>
      </c>
      <c r="K8" s="16">
        <v>7</v>
      </c>
      <c r="L8" s="16">
        <v>4</v>
      </c>
      <c r="M8" s="81">
        <v>7.4375</v>
      </c>
      <c r="N8" s="96">
        <v>8</v>
      </c>
      <c r="O8" s="64">
        <v>2530</v>
      </c>
      <c r="P8" s="65">
        <f>Table2245789101123456[[#This Row],[PEMBULATAN]]*O8</f>
        <v>20240</v>
      </c>
    </row>
    <row r="9" spans="1:16" ht="26.25" customHeight="1" x14ac:dyDescent="0.2">
      <c r="A9" s="14"/>
      <c r="B9" s="14"/>
      <c r="C9" s="73" t="s">
        <v>668</v>
      </c>
      <c r="D9" s="78" t="s">
        <v>127</v>
      </c>
      <c r="E9" s="13">
        <v>44547</v>
      </c>
      <c r="F9" s="76" t="s">
        <v>705</v>
      </c>
      <c r="G9" s="13">
        <v>44552</v>
      </c>
      <c r="H9" s="77" t="s">
        <v>533</v>
      </c>
      <c r="I9" s="16">
        <v>73</v>
      </c>
      <c r="J9" s="16">
        <v>60</v>
      </c>
      <c r="K9" s="16">
        <v>15</v>
      </c>
      <c r="L9" s="16">
        <v>7</v>
      </c>
      <c r="M9" s="81">
        <v>16.425000000000001</v>
      </c>
      <c r="N9" s="96">
        <v>17</v>
      </c>
      <c r="O9" s="64">
        <v>2530</v>
      </c>
      <c r="P9" s="65">
        <f>Table2245789101123456[[#This Row],[PEMBULATAN]]*O9</f>
        <v>43010</v>
      </c>
    </row>
    <row r="10" spans="1:16" ht="26.25" customHeight="1" x14ac:dyDescent="0.2">
      <c r="A10" s="14"/>
      <c r="B10" s="14"/>
      <c r="C10" s="73" t="s">
        <v>669</v>
      </c>
      <c r="D10" s="78" t="s">
        <v>127</v>
      </c>
      <c r="E10" s="13">
        <v>44547</v>
      </c>
      <c r="F10" s="76" t="s">
        <v>705</v>
      </c>
      <c r="G10" s="13">
        <v>44552</v>
      </c>
      <c r="H10" s="77" t="s">
        <v>533</v>
      </c>
      <c r="I10" s="16">
        <v>92</v>
      </c>
      <c r="J10" s="16">
        <v>57</v>
      </c>
      <c r="K10" s="16">
        <v>25</v>
      </c>
      <c r="L10" s="16">
        <v>21</v>
      </c>
      <c r="M10" s="81">
        <v>32.774999999999999</v>
      </c>
      <c r="N10" s="96">
        <v>32.774999999999999</v>
      </c>
      <c r="O10" s="64">
        <v>2530</v>
      </c>
      <c r="P10" s="65">
        <f>Table2245789101123456[[#This Row],[PEMBULATAN]]*O10</f>
        <v>82920.75</v>
      </c>
    </row>
    <row r="11" spans="1:16" ht="26.25" customHeight="1" x14ac:dyDescent="0.2">
      <c r="A11" s="14"/>
      <c r="B11" s="14"/>
      <c r="C11" s="73" t="s">
        <v>670</v>
      </c>
      <c r="D11" s="78" t="s">
        <v>127</v>
      </c>
      <c r="E11" s="13">
        <v>44547</v>
      </c>
      <c r="F11" s="76" t="s">
        <v>705</v>
      </c>
      <c r="G11" s="13">
        <v>44552</v>
      </c>
      <c r="H11" s="77" t="s">
        <v>533</v>
      </c>
      <c r="I11" s="16">
        <v>92</v>
      </c>
      <c r="J11" s="16">
        <v>45</v>
      </c>
      <c r="K11" s="16">
        <v>30</v>
      </c>
      <c r="L11" s="16">
        <v>18</v>
      </c>
      <c r="M11" s="81">
        <v>31.05</v>
      </c>
      <c r="N11" s="96">
        <v>31.05</v>
      </c>
      <c r="O11" s="64">
        <v>2530</v>
      </c>
      <c r="P11" s="65">
        <f>Table2245789101123456[[#This Row],[PEMBULATAN]]*O11</f>
        <v>78556.5</v>
      </c>
    </row>
    <row r="12" spans="1:16" ht="26.25" customHeight="1" x14ac:dyDescent="0.2">
      <c r="A12" s="14"/>
      <c r="B12" s="14"/>
      <c r="C12" s="73" t="s">
        <v>671</v>
      </c>
      <c r="D12" s="78" t="s">
        <v>127</v>
      </c>
      <c r="E12" s="13">
        <v>44547</v>
      </c>
      <c r="F12" s="76" t="s">
        <v>705</v>
      </c>
      <c r="G12" s="13">
        <v>44552</v>
      </c>
      <c r="H12" s="77" t="s">
        <v>533</v>
      </c>
      <c r="I12" s="16">
        <v>80</v>
      </c>
      <c r="J12" s="16">
        <v>57</v>
      </c>
      <c r="K12" s="16">
        <v>25</v>
      </c>
      <c r="L12" s="16">
        <v>9</v>
      </c>
      <c r="M12" s="81">
        <v>28.5</v>
      </c>
      <c r="N12" s="96">
        <v>29</v>
      </c>
      <c r="O12" s="64">
        <v>2530</v>
      </c>
      <c r="P12" s="65">
        <f>Table2245789101123456[[#This Row],[PEMBULATAN]]*O12</f>
        <v>73370</v>
      </c>
    </row>
    <row r="13" spans="1:16" ht="26.25" customHeight="1" x14ac:dyDescent="0.2">
      <c r="A13" s="14"/>
      <c r="B13" s="14"/>
      <c r="C13" s="73" t="s">
        <v>672</v>
      </c>
      <c r="D13" s="78" t="s">
        <v>127</v>
      </c>
      <c r="E13" s="13">
        <v>44547</v>
      </c>
      <c r="F13" s="76" t="s">
        <v>705</v>
      </c>
      <c r="G13" s="13">
        <v>44552</v>
      </c>
      <c r="H13" s="77" t="s">
        <v>533</v>
      </c>
      <c r="I13" s="16">
        <v>54</v>
      </c>
      <c r="J13" s="16">
        <v>54</v>
      </c>
      <c r="K13" s="16">
        <v>40</v>
      </c>
      <c r="L13" s="16">
        <v>12</v>
      </c>
      <c r="M13" s="81">
        <v>29.16</v>
      </c>
      <c r="N13" s="96">
        <v>29.16</v>
      </c>
      <c r="O13" s="64">
        <v>2530</v>
      </c>
      <c r="P13" s="65">
        <f>Table2245789101123456[[#This Row],[PEMBULATAN]]*O13</f>
        <v>73774.8</v>
      </c>
    </row>
    <row r="14" spans="1:16" ht="26.25" customHeight="1" x14ac:dyDescent="0.2">
      <c r="A14" s="14"/>
      <c r="B14" s="14"/>
      <c r="C14" s="73" t="s">
        <v>673</v>
      </c>
      <c r="D14" s="78" t="s">
        <v>127</v>
      </c>
      <c r="E14" s="13">
        <v>44547</v>
      </c>
      <c r="F14" s="76" t="s">
        <v>705</v>
      </c>
      <c r="G14" s="13">
        <v>44552</v>
      </c>
      <c r="H14" s="77" t="s">
        <v>533</v>
      </c>
      <c r="I14" s="16">
        <v>65</v>
      </c>
      <c r="J14" s="16">
        <v>32</v>
      </c>
      <c r="K14" s="16">
        <v>12</v>
      </c>
      <c r="L14" s="16">
        <v>4</v>
      </c>
      <c r="M14" s="81">
        <v>6.24</v>
      </c>
      <c r="N14" s="96">
        <v>6.24</v>
      </c>
      <c r="O14" s="64">
        <v>2530</v>
      </c>
      <c r="P14" s="65">
        <f>Table2245789101123456[[#This Row],[PEMBULATAN]]*O14</f>
        <v>15787.2</v>
      </c>
    </row>
    <row r="15" spans="1:16" ht="26.25" customHeight="1" x14ac:dyDescent="0.2">
      <c r="A15" s="14"/>
      <c r="B15" s="14"/>
      <c r="C15" s="73" t="s">
        <v>674</v>
      </c>
      <c r="D15" s="78" t="s">
        <v>127</v>
      </c>
      <c r="E15" s="13">
        <v>44547</v>
      </c>
      <c r="F15" s="76" t="s">
        <v>705</v>
      </c>
      <c r="G15" s="13">
        <v>44552</v>
      </c>
      <c r="H15" s="77" t="s">
        <v>533</v>
      </c>
      <c r="I15" s="16">
        <v>61</v>
      </c>
      <c r="J15" s="16">
        <v>49</v>
      </c>
      <c r="K15" s="16">
        <v>13</v>
      </c>
      <c r="L15" s="16">
        <v>4</v>
      </c>
      <c r="M15" s="81">
        <v>9.7142499999999998</v>
      </c>
      <c r="N15" s="96">
        <v>9.7142499999999998</v>
      </c>
      <c r="O15" s="64">
        <v>2530</v>
      </c>
      <c r="P15" s="65">
        <f>Table2245789101123456[[#This Row],[PEMBULATAN]]*O15</f>
        <v>24577.052499999998</v>
      </c>
    </row>
    <row r="16" spans="1:16" ht="26.25" customHeight="1" x14ac:dyDescent="0.2">
      <c r="A16" s="14"/>
      <c r="B16" s="14"/>
      <c r="C16" s="73" t="s">
        <v>675</v>
      </c>
      <c r="D16" s="78" t="s">
        <v>127</v>
      </c>
      <c r="E16" s="13">
        <v>44547</v>
      </c>
      <c r="F16" s="76" t="s">
        <v>705</v>
      </c>
      <c r="G16" s="13">
        <v>44552</v>
      </c>
      <c r="H16" s="77" t="s">
        <v>533</v>
      </c>
      <c r="I16" s="16">
        <v>57</v>
      </c>
      <c r="J16" s="16">
        <v>45</v>
      </c>
      <c r="K16" s="16">
        <v>10</v>
      </c>
      <c r="L16" s="16">
        <v>2</v>
      </c>
      <c r="M16" s="81">
        <v>6.4124999999999996</v>
      </c>
      <c r="N16" s="96">
        <v>7</v>
      </c>
      <c r="O16" s="64">
        <v>2530</v>
      </c>
      <c r="P16" s="65">
        <f>Table2245789101123456[[#This Row],[PEMBULATAN]]*O16</f>
        <v>17710</v>
      </c>
    </row>
    <row r="17" spans="1:16" ht="26.25" customHeight="1" x14ac:dyDescent="0.2">
      <c r="A17" s="14"/>
      <c r="B17" s="14"/>
      <c r="C17" s="73" t="s">
        <v>676</v>
      </c>
      <c r="D17" s="78" t="s">
        <v>127</v>
      </c>
      <c r="E17" s="13">
        <v>44547</v>
      </c>
      <c r="F17" s="76" t="s">
        <v>705</v>
      </c>
      <c r="G17" s="13">
        <v>44552</v>
      </c>
      <c r="H17" s="77" t="s">
        <v>533</v>
      </c>
      <c r="I17" s="16">
        <v>100</v>
      </c>
      <c r="J17" s="16">
        <v>50</v>
      </c>
      <c r="K17" s="16">
        <v>37</v>
      </c>
      <c r="L17" s="16">
        <v>11</v>
      </c>
      <c r="M17" s="81">
        <v>46.25</v>
      </c>
      <c r="N17" s="96">
        <v>46.25</v>
      </c>
      <c r="O17" s="64">
        <v>2530</v>
      </c>
      <c r="P17" s="65">
        <f>Table2245789101123456[[#This Row],[PEMBULATAN]]*O17</f>
        <v>117012.5</v>
      </c>
    </row>
    <row r="18" spans="1:16" ht="26.25" customHeight="1" x14ac:dyDescent="0.2">
      <c r="A18" s="14"/>
      <c r="B18" s="14"/>
      <c r="C18" s="73" t="s">
        <v>677</v>
      </c>
      <c r="D18" s="78" t="s">
        <v>127</v>
      </c>
      <c r="E18" s="13">
        <v>44547</v>
      </c>
      <c r="F18" s="76" t="s">
        <v>705</v>
      </c>
      <c r="G18" s="13">
        <v>44552</v>
      </c>
      <c r="H18" s="77" t="s">
        <v>533</v>
      </c>
      <c r="I18" s="16">
        <v>34</v>
      </c>
      <c r="J18" s="16">
        <v>30</v>
      </c>
      <c r="K18" s="16">
        <v>5</v>
      </c>
      <c r="L18" s="16">
        <v>1</v>
      </c>
      <c r="M18" s="81">
        <v>1.2749999999999999</v>
      </c>
      <c r="N18" s="96">
        <v>1.2749999999999999</v>
      </c>
      <c r="O18" s="64">
        <v>2530</v>
      </c>
      <c r="P18" s="65">
        <f>Table2245789101123456[[#This Row],[PEMBULATAN]]*O18</f>
        <v>3225.75</v>
      </c>
    </row>
    <row r="19" spans="1:16" ht="26.25" customHeight="1" x14ac:dyDescent="0.2">
      <c r="A19" s="14"/>
      <c r="B19" s="14"/>
      <c r="C19" s="73" t="s">
        <v>678</v>
      </c>
      <c r="D19" s="78" t="s">
        <v>127</v>
      </c>
      <c r="E19" s="13">
        <v>44547</v>
      </c>
      <c r="F19" s="76" t="s">
        <v>705</v>
      </c>
      <c r="G19" s="13">
        <v>44552</v>
      </c>
      <c r="H19" s="77" t="s">
        <v>533</v>
      </c>
      <c r="I19" s="16">
        <v>83</v>
      </c>
      <c r="J19" s="16">
        <v>50</v>
      </c>
      <c r="K19" s="16">
        <v>40</v>
      </c>
      <c r="L19" s="16">
        <v>15</v>
      </c>
      <c r="M19" s="81">
        <v>41.5</v>
      </c>
      <c r="N19" s="96">
        <v>42</v>
      </c>
      <c r="O19" s="64">
        <v>2530</v>
      </c>
      <c r="P19" s="65">
        <f>Table2245789101123456[[#This Row],[PEMBULATAN]]*O19</f>
        <v>106260</v>
      </c>
    </row>
    <row r="20" spans="1:16" ht="26.25" customHeight="1" x14ac:dyDescent="0.2">
      <c r="A20" s="14"/>
      <c r="B20" s="14"/>
      <c r="C20" s="73" t="s">
        <v>679</v>
      </c>
      <c r="D20" s="78" t="s">
        <v>127</v>
      </c>
      <c r="E20" s="13">
        <v>44547</v>
      </c>
      <c r="F20" s="76" t="s">
        <v>705</v>
      </c>
      <c r="G20" s="13">
        <v>44552</v>
      </c>
      <c r="H20" s="77" t="s">
        <v>533</v>
      </c>
      <c r="I20" s="16">
        <v>87</v>
      </c>
      <c r="J20" s="16">
        <v>56</v>
      </c>
      <c r="K20" s="16">
        <v>17</v>
      </c>
      <c r="L20" s="16">
        <v>10</v>
      </c>
      <c r="M20" s="81">
        <v>20.706</v>
      </c>
      <c r="N20" s="96">
        <v>20.706</v>
      </c>
      <c r="O20" s="64">
        <v>2530</v>
      </c>
      <c r="P20" s="65">
        <f>Table2245789101123456[[#This Row],[PEMBULATAN]]*O20</f>
        <v>52386.18</v>
      </c>
    </row>
    <row r="21" spans="1:16" ht="26.25" customHeight="1" x14ac:dyDescent="0.2">
      <c r="A21" s="14"/>
      <c r="B21" s="14"/>
      <c r="C21" s="73" t="s">
        <v>680</v>
      </c>
      <c r="D21" s="78" t="s">
        <v>127</v>
      </c>
      <c r="E21" s="13">
        <v>44547</v>
      </c>
      <c r="F21" s="76" t="s">
        <v>705</v>
      </c>
      <c r="G21" s="13">
        <v>44552</v>
      </c>
      <c r="H21" s="77" t="s">
        <v>533</v>
      </c>
      <c r="I21" s="16">
        <v>94</v>
      </c>
      <c r="J21" s="16">
        <v>59</v>
      </c>
      <c r="K21" s="16">
        <v>15</v>
      </c>
      <c r="L21" s="16">
        <v>9</v>
      </c>
      <c r="M21" s="81">
        <v>20.797499999999999</v>
      </c>
      <c r="N21" s="96">
        <v>20.797499999999999</v>
      </c>
      <c r="O21" s="64">
        <v>2530</v>
      </c>
      <c r="P21" s="65">
        <f>Table2245789101123456[[#This Row],[PEMBULATAN]]*O21</f>
        <v>52617.674999999996</v>
      </c>
    </row>
    <row r="22" spans="1:16" ht="26.25" customHeight="1" x14ac:dyDescent="0.2">
      <c r="A22" s="14"/>
      <c r="B22" s="14"/>
      <c r="C22" s="73" t="s">
        <v>681</v>
      </c>
      <c r="D22" s="78" t="s">
        <v>127</v>
      </c>
      <c r="E22" s="13">
        <v>44547</v>
      </c>
      <c r="F22" s="76" t="s">
        <v>705</v>
      </c>
      <c r="G22" s="13">
        <v>44552</v>
      </c>
      <c r="H22" s="77" t="s">
        <v>533</v>
      </c>
      <c r="I22" s="16">
        <v>90</v>
      </c>
      <c r="J22" s="16">
        <v>39</v>
      </c>
      <c r="K22" s="16">
        <v>40</v>
      </c>
      <c r="L22" s="16">
        <v>11</v>
      </c>
      <c r="M22" s="81">
        <v>35.1</v>
      </c>
      <c r="N22" s="96">
        <v>35.1</v>
      </c>
      <c r="O22" s="64">
        <v>2530</v>
      </c>
      <c r="P22" s="65">
        <f>Table2245789101123456[[#This Row],[PEMBULATAN]]*O22</f>
        <v>88803</v>
      </c>
    </row>
    <row r="23" spans="1:16" ht="26.25" customHeight="1" x14ac:dyDescent="0.2">
      <c r="A23" s="14"/>
      <c r="B23" s="14"/>
      <c r="C23" s="73" t="s">
        <v>682</v>
      </c>
      <c r="D23" s="78" t="s">
        <v>127</v>
      </c>
      <c r="E23" s="13">
        <v>44547</v>
      </c>
      <c r="F23" s="76" t="s">
        <v>705</v>
      </c>
      <c r="G23" s="13">
        <v>44552</v>
      </c>
      <c r="H23" s="77" t="s">
        <v>533</v>
      </c>
      <c r="I23" s="16">
        <v>67</v>
      </c>
      <c r="J23" s="16">
        <v>46</v>
      </c>
      <c r="K23" s="16">
        <v>17</v>
      </c>
      <c r="L23" s="16">
        <v>9</v>
      </c>
      <c r="M23" s="81">
        <v>13.0985</v>
      </c>
      <c r="N23" s="96">
        <v>13.0985</v>
      </c>
      <c r="O23" s="64">
        <v>2530</v>
      </c>
      <c r="P23" s="65">
        <f>Table2245789101123456[[#This Row],[PEMBULATAN]]*O23</f>
        <v>33139.205000000002</v>
      </c>
    </row>
    <row r="24" spans="1:16" ht="26.25" customHeight="1" x14ac:dyDescent="0.2">
      <c r="A24" s="14"/>
      <c r="B24" s="14"/>
      <c r="C24" s="73" t="s">
        <v>683</v>
      </c>
      <c r="D24" s="78" t="s">
        <v>127</v>
      </c>
      <c r="E24" s="13">
        <v>44547</v>
      </c>
      <c r="F24" s="76" t="s">
        <v>705</v>
      </c>
      <c r="G24" s="13">
        <v>44552</v>
      </c>
      <c r="H24" s="77" t="s">
        <v>533</v>
      </c>
      <c r="I24" s="16">
        <v>56</v>
      </c>
      <c r="J24" s="16">
        <v>40</v>
      </c>
      <c r="K24" s="16">
        <v>13</v>
      </c>
      <c r="L24" s="16">
        <v>2</v>
      </c>
      <c r="M24" s="81">
        <v>7.28</v>
      </c>
      <c r="N24" s="96">
        <v>7.28</v>
      </c>
      <c r="O24" s="64">
        <v>2530</v>
      </c>
      <c r="P24" s="65">
        <f>Table2245789101123456[[#This Row],[PEMBULATAN]]*O24</f>
        <v>18418.400000000001</v>
      </c>
    </row>
    <row r="25" spans="1:16" ht="26.25" customHeight="1" x14ac:dyDescent="0.2">
      <c r="A25" s="14"/>
      <c r="B25" s="14"/>
      <c r="C25" s="73" t="s">
        <v>684</v>
      </c>
      <c r="D25" s="78" t="s">
        <v>127</v>
      </c>
      <c r="E25" s="13">
        <v>44547</v>
      </c>
      <c r="F25" s="76" t="s">
        <v>705</v>
      </c>
      <c r="G25" s="13">
        <v>44552</v>
      </c>
      <c r="H25" s="77" t="s">
        <v>533</v>
      </c>
      <c r="I25" s="16">
        <v>56</v>
      </c>
      <c r="J25" s="16">
        <v>32</v>
      </c>
      <c r="K25" s="16">
        <v>27</v>
      </c>
      <c r="L25" s="16">
        <v>8</v>
      </c>
      <c r="M25" s="81">
        <v>12.096</v>
      </c>
      <c r="N25" s="96">
        <v>12.096</v>
      </c>
      <c r="O25" s="64">
        <v>2530</v>
      </c>
      <c r="P25" s="65">
        <f>Table2245789101123456[[#This Row],[PEMBULATAN]]*O25</f>
        <v>30602.880000000001</v>
      </c>
    </row>
    <row r="26" spans="1:16" ht="26.25" customHeight="1" x14ac:dyDescent="0.2">
      <c r="A26" s="14"/>
      <c r="B26" s="14"/>
      <c r="C26" s="73" t="s">
        <v>685</v>
      </c>
      <c r="D26" s="78" t="s">
        <v>127</v>
      </c>
      <c r="E26" s="13">
        <v>44547</v>
      </c>
      <c r="F26" s="76" t="s">
        <v>705</v>
      </c>
      <c r="G26" s="13">
        <v>44552</v>
      </c>
      <c r="H26" s="77" t="s">
        <v>533</v>
      </c>
      <c r="I26" s="16">
        <v>47</v>
      </c>
      <c r="J26" s="16">
        <v>37</v>
      </c>
      <c r="K26" s="16">
        <v>35</v>
      </c>
      <c r="L26" s="16">
        <v>4</v>
      </c>
      <c r="M26" s="81">
        <v>15.21625</v>
      </c>
      <c r="N26" s="96">
        <v>15.21625</v>
      </c>
      <c r="O26" s="64">
        <v>2530</v>
      </c>
      <c r="P26" s="65">
        <f>Table2245789101123456[[#This Row],[PEMBULATAN]]*O26</f>
        <v>38497.112500000003</v>
      </c>
    </row>
    <row r="27" spans="1:16" ht="26.25" customHeight="1" x14ac:dyDescent="0.2">
      <c r="A27" s="14"/>
      <c r="B27" s="14"/>
      <c r="C27" s="73" t="s">
        <v>686</v>
      </c>
      <c r="D27" s="78" t="s">
        <v>127</v>
      </c>
      <c r="E27" s="13">
        <v>44547</v>
      </c>
      <c r="F27" s="76" t="s">
        <v>705</v>
      </c>
      <c r="G27" s="13">
        <v>44552</v>
      </c>
      <c r="H27" s="77" t="s">
        <v>533</v>
      </c>
      <c r="I27" s="16">
        <v>75</v>
      </c>
      <c r="J27" s="16">
        <v>54</v>
      </c>
      <c r="K27" s="16">
        <v>54</v>
      </c>
      <c r="L27" s="16">
        <v>12</v>
      </c>
      <c r="M27" s="81">
        <v>54.674999999999997</v>
      </c>
      <c r="N27" s="96">
        <v>54.674999999999997</v>
      </c>
      <c r="O27" s="64">
        <v>2530</v>
      </c>
      <c r="P27" s="65">
        <f>Table2245789101123456[[#This Row],[PEMBULATAN]]*O27</f>
        <v>138327.75</v>
      </c>
    </row>
    <row r="28" spans="1:16" ht="26.25" customHeight="1" x14ac:dyDescent="0.2">
      <c r="A28" s="14"/>
      <c r="B28" s="14"/>
      <c r="C28" s="73" t="s">
        <v>687</v>
      </c>
      <c r="D28" s="78" t="s">
        <v>127</v>
      </c>
      <c r="E28" s="13">
        <v>44547</v>
      </c>
      <c r="F28" s="76" t="s">
        <v>705</v>
      </c>
      <c r="G28" s="13">
        <v>44552</v>
      </c>
      <c r="H28" s="77" t="s">
        <v>533</v>
      </c>
      <c r="I28" s="16">
        <v>90</v>
      </c>
      <c r="J28" s="16">
        <v>57</v>
      </c>
      <c r="K28" s="16">
        <v>35</v>
      </c>
      <c r="L28" s="16">
        <v>22</v>
      </c>
      <c r="M28" s="81">
        <v>44.887500000000003</v>
      </c>
      <c r="N28" s="96">
        <v>44.887500000000003</v>
      </c>
      <c r="O28" s="64">
        <v>2530</v>
      </c>
      <c r="P28" s="65">
        <f>Table2245789101123456[[#This Row],[PEMBULATAN]]*O28</f>
        <v>113565.375</v>
      </c>
    </row>
    <row r="29" spans="1:16" ht="26.25" customHeight="1" x14ac:dyDescent="0.2">
      <c r="A29" s="14"/>
      <c r="B29" s="14"/>
      <c r="C29" s="73" t="s">
        <v>688</v>
      </c>
      <c r="D29" s="78" t="s">
        <v>127</v>
      </c>
      <c r="E29" s="13">
        <v>44547</v>
      </c>
      <c r="F29" s="76" t="s">
        <v>705</v>
      </c>
      <c r="G29" s="13">
        <v>44552</v>
      </c>
      <c r="H29" s="77" t="s">
        <v>533</v>
      </c>
      <c r="I29" s="16">
        <v>53</v>
      </c>
      <c r="J29" s="16">
        <v>38</v>
      </c>
      <c r="K29" s="16">
        <v>12</v>
      </c>
      <c r="L29" s="16">
        <v>2</v>
      </c>
      <c r="M29" s="81">
        <v>6.0419999999999998</v>
      </c>
      <c r="N29" s="96">
        <v>6.0419999999999998</v>
      </c>
      <c r="O29" s="64">
        <v>2530</v>
      </c>
      <c r="P29" s="65">
        <f>Table2245789101123456[[#This Row],[PEMBULATAN]]*O29</f>
        <v>15286.26</v>
      </c>
    </row>
    <row r="30" spans="1:16" ht="26.25" customHeight="1" x14ac:dyDescent="0.2">
      <c r="A30" s="14"/>
      <c r="B30" s="14"/>
      <c r="C30" s="73" t="s">
        <v>689</v>
      </c>
      <c r="D30" s="78" t="s">
        <v>127</v>
      </c>
      <c r="E30" s="13">
        <v>44547</v>
      </c>
      <c r="F30" s="76" t="s">
        <v>705</v>
      </c>
      <c r="G30" s="13">
        <v>44552</v>
      </c>
      <c r="H30" s="77" t="s">
        <v>533</v>
      </c>
      <c r="I30" s="16">
        <v>98</v>
      </c>
      <c r="J30" s="16">
        <v>60</v>
      </c>
      <c r="K30" s="16">
        <v>25</v>
      </c>
      <c r="L30" s="16">
        <v>15</v>
      </c>
      <c r="M30" s="81">
        <v>36.75</v>
      </c>
      <c r="N30" s="96">
        <v>36.75</v>
      </c>
      <c r="O30" s="64">
        <v>2530</v>
      </c>
      <c r="P30" s="65">
        <f>Table2245789101123456[[#This Row],[PEMBULATAN]]*O30</f>
        <v>92977.5</v>
      </c>
    </row>
    <row r="31" spans="1:16" ht="26.25" customHeight="1" x14ac:dyDescent="0.2">
      <c r="A31" s="14"/>
      <c r="B31" s="14"/>
      <c r="C31" s="73" t="s">
        <v>690</v>
      </c>
      <c r="D31" s="78" t="s">
        <v>127</v>
      </c>
      <c r="E31" s="13">
        <v>44547</v>
      </c>
      <c r="F31" s="76" t="s">
        <v>705</v>
      </c>
      <c r="G31" s="13">
        <v>44552</v>
      </c>
      <c r="H31" s="77" t="s">
        <v>533</v>
      </c>
      <c r="I31" s="16">
        <v>110</v>
      </c>
      <c r="J31" s="16">
        <v>52</v>
      </c>
      <c r="K31" s="16">
        <v>24</v>
      </c>
      <c r="L31" s="16">
        <v>16</v>
      </c>
      <c r="M31" s="81">
        <v>34.32</v>
      </c>
      <c r="N31" s="96">
        <v>35</v>
      </c>
      <c r="O31" s="64">
        <v>2530</v>
      </c>
      <c r="P31" s="65">
        <f>Table2245789101123456[[#This Row],[PEMBULATAN]]*O31</f>
        <v>88550</v>
      </c>
    </row>
    <row r="32" spans="1:16" ht="26.25" customHeight="1" x14ac:dyDescent="0.2">
      <c r="A32" s="14"/>
      <c r="B32" s="14"/>
      <c r="C32" s="73" t="s">
        <v>691</v>
      </c>
      <c r="D32" s="78" t="s">
        <v>127</v>
      </c>
      <c r="E32" s="13">
        <v>44547</v>
      </c>
      <c r="F32" s="76" t="s">
        <v>705</v>
      </c>
      <c r="G32" s="13">
        <v>44552</v>
      </c>
      <c r="H32" s="77" t="s">
        <v>533</v>
      </c>
      <c r="I32" s="16">
        <v>62</v>
      </c>
      <c r="J32" s="16">
        <v>79</v>
      </c>
      <c r="K32" s="16">
        <v>15</v>
      </c>
      <c r="L32" s="16">
        <v>4</v>
      </c>
      <c r="M32" s="81">
        <v>18.3675</v>
      </c>
      <c r="N32" s="96">
        <v>19</v>
      </c>
      <c r="O32" s="64">
        <v>2530</v>
      </c>
      <c r="P32" s="65">
        <f>Table2245789101123456[[#This Row],[PEMBULATAN]]*O32</f>
        <v>48070</v>
      </c>
    </row>
    <row r="33" spans="1:16" ht="26.25" customHeight="1" x14ac:dyDescent="0.2">
      <c r="A33" s="14"/>
      <c r="B33" s="14"/>
      <c r="C33" s="73" t="s">
        <v>692</v>
      </c>
      <c r="D33" s="78" t="s">
        <v>127</v>
      </c>
      <c r="E33" s="13">
        <v>44547</v>
      </c>
      <c r="F33" s="76" t="s">
        <v>705</v>
      </c>
      <c r="G33" s="13">
        <v>44552</v>
      </c>
      <c r="H33" s="77" t="s">
        <v>533</v>
      </c>
      <c r="I33" s="16">
        <v>91</v>
      </c>
      <c r="J33" s="16">
        <v>63</v>
      </c>
      <c r="K33" s="16">
        <v>17</v>
      </c>
      <c r="L33" s="16">
        <v>15</v>
      </c>
      <c r="M33" s="81">
        <v>24.36525</v>
      </c>
      <c r="N33" s="96">
        <v>25</v>
      </c>
      <c r="O33" s="64">
        <v>2530</v>
      </c>
      <c r="P33" s="65">
        <f>Table2245789101123456[[#This Row],[PEMBULATAN]]*O33</f>
        <v>63250</v>
      </c>
    </row>
    <row r="34" spans="1:16" ht="26.25" customHeight="1" x14ac:dyDescent="0.2">
      <c r="A34" s="14"/>
      <c r="B34" s="14"/>
      <c r="C34" s="73" t="s">
        <v>693</v>
      </c>
      <c r="D34" s="78" t="s">
        <v>127</v>
      </c>
      <c r="E34" s="13">
        <v>44547</v>
      </c>
      <c r="F34" s="76" t="s">
        <v>705</v>
      </c>
      <c r="G34" s="13">
        <v>44552</v>
      </c>
      <c r="H34" s="77" t="s">
        <v>533</v>
      </c>
      <c r="I34" s="16">
        <v>72</v>
      </c>
      <c r="J34" s="16">
        <v>23</v>
      </c>
      <c r="K34" s="16">
        <v>15</v>
      </c>
      <c r="L34" s="16">
        <v>4</v>
      </c>
      <c r="M34" s="81">
        <v>6.21</v>
      </c>
      <c r="N34" s="96">
        <v>6.21</v>
      </c>
      <c r="O34" s="64">
        <v>2530</v>
      </c>
      <c r="P34" s="65">
        <f>Table2245789101123456[[#This Row],[PEMBULATAN]]*O34</f>
        <v>15711.3</v>
      </c>
    </row>
    <row r="35" spans="1:16" ht="26.25" customHeight="1" x14ac:dyDescent="0.2">
      <c r="A35" s="14"/>
      <c r="B35" s="14"/>
      <c r="C35" s="73" t="s">
        <v>694</v>
      </c>
      <c r="D35" s="78" t="s">
        <v>127</v>
      </c>
      <c r="E35" s="13">
        <v>44547</v>
      </c>
      <c r="F35" s="76" t="s">
        <v>705</v>
      </c>
      <c r="G35" s="13">
        <v>44552</v>
      </c>
      <c r="H35" s="77" t="s">
        <v>533</v>
      </c>
      <c r="I35" s="16">
        <v>55</v>
      </c>
      <c r="J35" s="16">
        <v>37</v>
      </c>
      <c r="K35" s="16">
        <v>8</v>
      </c>
      <c r="L35" s="16">
        <v>1</v>
      </c>
      <c r="M35" s="81">
        <v>4.07</v>
      </c>
      <c r="N35" s="96">
        <v>4.07</v>
      </c>
      <c r="O35" s="64">
        <v>2530</v>
      </c>
      <c r="P35" s="65">
        <f>Table2245789101123456[[#This Row],[PEMBULATAN]]*O35</f>
        <v>10297.1</v>
      </c>
    </row>
    <row r="36" spans="1:16" ht="26.25" customHeight="1" x14ac:dyDescent="0.2">
      <c r="A36" s="14"/>
      <c r="B36" s="14"/>
      <c r="C36" s="73" t="s">
        <v>695</v>
      </c>
      <c r="D36" s="78" t="s">
        <v>127</v>
      </c>
      <c r="E36" s="13">
        <v>44547</v>
      </c>
      <c r="F36" s="76" t="s">
        <v>705</v>
      </c>
      <c r="G36" s="13">
        <v>44552</v>
      </c>
      <c r="H36" s="77" t="s">
        <v>533</v>
      </c>
      <c r="I36" s="16">
        <v>80</v>
      </c>
      <c r="J36" s="16">
        <v>56</v>
      </c>
      <c r="K36" s="16">
        <v>27</v>
      </c>
      <c r="L36" s="16">
        <v>17</v>
      </c>
      <c r="M36" s="81">
        <v>30.24</v>
      </c>
      <c r="N36" s="96">
        <v>30.24</v>
      </c>
      <c r="O36" s="64">
        <v>2530</v>
      </c>
      <c r="P36" s="65">
        <f>Table2245789101123456[[#This Row],[PEMBULATAN]]*O36</f>
        <v>76507.199999999997</v>
      </c>
    </row>
    <row r="37" spans="1:16" ht="26.25" customHeight="1" x14ac:dyDescent="0.2">
      <c r="A37" s="14"/>
      <c r="B37" s="14"/>
      <c r="C37" s="73" t="s">
        <v>696</v>
      </c>
      <c r="D37" s="78" t="s">
        <v>127</v>
      </c>
      <c r="E37" s="13">
        <v>44547</v>
      </c>
      <c r="F37" s="76" t="s">
        <v>705</v>
      </c>
      <c r="G37" s="13">
        <v>44552</v>
      </c>
      <c r="H37" s="77" t="s">
        <v>533</v>
      </c>
      <c r="I37" s="16">
        <v>47</v>
      </c>
      <c r="J37" s="16">
        <v>47</v>
      </c>
      <c r="K37" s="16">
        <v>22</v>
      </c>
      <c r="L37" s="16">
        <v>9</v>
      </c>
      <c r="M37" s="81">
        <v>12.1495</v>
      </c>
      <c r="N37" s="96">
        <v>12.1495</v>
      </c>
      <c r="O37" s="64">
        <v>2530</v>
      </c>
      <c r="P37" s="65">
        <f>Table2245789101123456[[#This Row],[PEMBULATAN]]*O37</f>
        <v>30738.235000000001</v>
      </c>
    </row>
    <row r="38" spans="1:16" ht="26.25" customHeight="1" x14ac:dyDescent="0.2">
      <c r="A38" s="14"/>
      <c r="B38" s="14"/>
      <c r="C38" s="73" t="s">
        <v>697</v>
      </c>
      <c r="D38" s="78" t="s">
        <v>127</v>
      </c>
      <c r="E38" s="13">
        <v>44547</v>
      </c>
      <c r="F38" s="76" t="s">
        <v>705</v>
      </c>
      <c r="G38" s="13">
        <v>44552</v>
      </c>
      <c r="H38" s="77" t="s">
        <v>533</v>
      </c>
      <c r="I38" s="16">
        <v>61</v>
      </c>
      <c r="J38" s="16">
        <v>40</v>
      </c>
      <c r="K38" s="16">
        <v>23</v>
      </c>
      <c r="L38" s="16">
        <v>5</v>
      </c>
      <c r="M38" s="81">
        <v>14.03</v>
      </c>
      <c r="N38" s="96">
        <v>14.03</v>
      </c>
      <c r="O38" s="64">
        <v>2530</v>
      </c>
      <c r="P38" s="65">
        <f>Table2245789101123456[[#This Row],[PEMBULATAN]]*O38</f>
        <v>35495.9</v>
      </c>
    </row>
    <row r="39" spans="1:16" ht="26.25" customHeight="1" x14ac:dyDescent="0.2">
      <c r="A39" s="14"/>
      <c r="B39" s="14"/>
      <c r="C39" s="73" t="s">
        <v>698</v>
      </c>
      <c r="D39" s="78" t="s">
        <v>127</v>
      </c>
      <c r="E39" s="13">
        <v>44547</v>
      </c>
      <c r="F39" s="76" t="s">
        <v>705</v>
      </c>
      <c r="G39" s="13">
        <v>44552</v>
      </c>
      <c r="H39" s="77" t="s">
        <v>533</v>
      </c>
      <c r="I39" s="16">
        <v>202</v>
      </c>
      <c r="J39" s="16">
        <v>13</v>
      </c>
      <c r="K39" s="16">
        <v>13</v>
      </c>
      <c r="L39" s="16">
        <v>14</v>
      </c>
      <c r="M39" s="81">
        <v>8.5344999999999995</v>
      </c>
      <c r="N39" s="96">
        <v>14</v>
      </c>
      <c r="O39" s="64">
        <v>2530</v>
      </c>
      <c r="P39" s="65">
        <f>Table2245789101123456[[#This Row],[PEMBULATAN]]*O39</f>
        <v>35420</v>
      </c>
    </row>
    <row r="40" spans="1:16" ht="26.25" customHeight="1" x14ac:dyDescent="0.2">
      <c r="A40" s="14"/>
      <c r="B40" s="14"/>
      <c r="C40" s="73" t="s">
        <v>699</v>
      </c>
      <c r="D40" s="78" t="s">
        <v>127</v>
      </c>
      <c r="E40" s="13">
        <v>44547</v>
      </c>
      <c r="F40" s="76" t="s">
        <v>705</v>
      </c>
      <c r="G40" s="13">
        <v>44552</v>
      </c>
      <c r="H40" s="77" t="s">
        <v>533</v>
      </c>
      <c r="I40" s="16">
        <v>90</v>
      </c>
      <c r="J40" s="16">
        <v>53</v>
      </c>
      <c r="K40" s="16">
        <v>25</v>
      </c>
      <c r="L40" s="16">
        <v>17</v>
      </c>
      <c r="M40" s="81">
        <v>29.8125</v>
      </c>
      <c r="N40" s="96">
        <v>29.8125</v>
      </c>
      <c r="O40" s="64">
        <v>2530</v>
      </c>
      <c r="P40" s="65">
        <f>Table2245789101123456[[#This Row],[PEMBULATAN]]*O40</f>
        <v>75425.625</v>
      </c>
    </row>
    <row r="41" spans="1:16" ht="26.25" customHeight="1" x14ac:dyDescent="0.2">
      <c r="A41" s="14"/>
      <c r="B41" s="14"/>
      <c r="C41" s="73" t="s">
        <v>700</v>
      </c>
      <c r="D41" s="78" t="s">
        <v>127</v>
      </c>
      <c r="E41" s="13">
        <v>44547</v>
      </c>
      <c r="F41" s="76" t="s">
        <v>705</v>
      </c>
      <c r="G41" s="13">
        <v>44552</v>
      </c>
      <c r="H41" s="77" t="s">
        <v>533</v>
      </c>
      <c r="I41" s="16">
        <v>35</v>
      </c>
      <c r="J41" s="16">
        <v>35</v>
      </c>
      <c r="K41" s="16">
        <v>22</v>
      </c>
      <c r="L41" s="16">
        <v>15</v>
      </c>
      <c r="M41" s="81">
        <v>6.7374999999999998</v>
      </c>
      <c r="N41" s="96">
        <v>15</v>
      </c>
      <c r="O41" s="64">
        <v>2530</v>
      </c>
      <c r="P41" s="65">
        <f>Table2245789101123456[[#This Row],[PEMBULATAN]]*O41</f>
        <v>37950</v>
      </c>
    </row>
    <row r="42" spans="1:16" ht="26.25" customHeight="1" x14ac:dyDescent="0.2">
      <c r="A42" s="14"/>
      <c r="B42" s="100"/>
      <c r="C42" s="73" t="s">
        <v>701</v>
      </c>
      <c r="D42" s="78" t="s">
        <v>127</v>
      </c>
      <c r="E42" s="13">
        <v>44547</v>
      </c>
      <c r="F42" s="76" t="s">
        <v>705</v>
      </c>
      <c r="G42" s="13">
        <v>44552</v>
      </c>
      <c r="H42" s="77" t="s">
        <v>533</v>
      </c>
      <c r="I42" s="16">
        <v>45</v>
      </c>
      <c r="J42" s="16">
        <v>40</v>
      </c>
      <c r="K42" s="16">
        <v>32</v>
      </c>
      <c r="L42" s="16">
        <v>6</v>
      </c>
      <c r="M42" s="81">
        <v>14.4</v>
      </c>
      <c r="N42" s="96">
        <v>15</v>
      </c>
      <c r="O42" s="64">
        <v>2530</v>
      </c>
      <c r="P42" s="65">
        <f>Table2245789101123456[[#This Row],[PEMBULATAN]]*O42</f>
        <v>37950</v>
      </c>
    </row>
    <row r="43" spans="1:16" ht="26.25" customHeight="1" x14ac:dyDescent="0.2">
      <c r="A43" s="14"/>
      <c r="B43" s="14" t="s">
        <v>702</v>
      </c>
      <c r="C43" s="73" t="s">
        <v>703</v>
      </c>
      <c r="D43" s="78" t="s">
        <v>127</v>
      </c>
      <c r="E43" s="13">
        <v>44547</v>
      </c>
      <c r="F43" s="76" t="s">
        <v>705</v>
      </c>
      <c r="G43" s="13">
        <v>44552</v>
      </c>
      <c r="H43" s="77" t="s">
        <v>533</v>
      </c>
      <c r="I43" s="16">
        <v>67</v>
      </c>
      <c r="J43" s="16">
        <v>58</v>
      </c>
      <c r="K43" s="16">
        <v>10</v>
      </c>
      <c r="L43" s="16">
        <v>1</v>
      </c>
      <c r="M43" s="81">
        <v>9.7149999999999999</v>
      </c>
      <c r="N43" s="96">
        <v>9.7149999999999999</v>
      </c>
      <c r="O43" s="64">
        <v>2530</v>
      </c>
      <c r="P43" s="65">
        <f>Table2245789101123456[[#This Row],[PEMBULATAN]]*O43</f>
        <v>24578.95</v>
      </c>
    </row>
    <row r="44" spans="1:16" ht="26.25" customHeight="1" x14ac:dyDescent="0.2">
      <c r="A44" s="14"/>
      <c r="B44" s="14"/>
      <c r="C44" s="73" t="s">
        <v>704</v>
      </c>
      <c r="D44" s="78" t="s">
        <v>127</v>
      </c>
      <c r="E44" s="13">
        <v>44547</v>
      </c>
      <c r="F44" s="76" t="s">
        <v>705</v>
      </c>
      <c r="G44" s="13">
        <v>44552</v>
      </c>
      <c r="H44" s="77" t="s">
        <v>533</v>
      </c>
      <c r="I44" s="16">
        <v>80</v>
      </c>
      <c r="J44" s="16">
        <v>45</v>
      </c>
      <c r="K44" s="16">
        <v>17</v>
      </c>
      <c r="L44" s="16">
        <v>5</v>
      </c>
      <c r="M44" s="81">
        <v>15.3</v>
      </c>
      <c r="N44" s="72">
        <v>16</v>
      </c>
      <c r="O44" s="64">
        <v>2530</v>
      </c>
      <c r="P44" s="65">
        <f>Table2245789101123456[[#This Row],[PEMBULATAN]]*O44</f>
        <v>40480</v>
      </c>
    </row>
    <row r="45" spans="1:16" ht="22.5" customHeight="1" x14ac:dyDescent="0.2">
      <c r="A45" s="123" t="s">
        <v>30</v>
      </c>
      <c r="B45" s="124"/>
      <c r="C45" s="124"/>
      <c r="D45" s="124"/>
      <c r="E45" s="124"/>
      <c r="F45" s="124"/>
      <c r="G45" s="124"/>
      <c r="H45" s="124"/>
      <c r="I45" s="124"/>
      <c r="J45" s="124"/>
      <c r="K45" s="124"/>
      <c r="L45" s="125"/>
      <c r="M45" s="79">
        <f>SUBTOTAL(109,Table2245789101123456[KG VOLUME])</f>
        <v>805.84674999999993</v>
      </c>
      <c r="N45" s="68">
        <f>SUM(N3:N44)</f>
        <v>827.28700000000015</v>
      </c>
      <c r="O45" s="126">
        <f>SUM(P3:P44)</f>
        <v>2093036.11</v>
      </c>
      <c r="P45" s="127"/>
    </row>
    <row r="46" spans="1:16" ht="18" customHeight="1" x14ac:dyDescent="0.2">
      <c r="A46" s="86"/>
      <c r="B46" s="56" t="s">
        <v>42</v>
      </c>
      <c r="C46" s="55"/>
      <c r="D46" s="57" t="s">
        <v>43</v>
      </c>
      <c r="E46" s="86"/>
      <c r="F46" s="86"/>
      <c r="G46" s="86"/>
      <c r="H46" s="86"/>
      <c r="I46" s="86"/>
      <c r="J46" s="86"/>
      <c r="K46" s="86"/>
      <c r="L46" s="86"/>
      <c r="M46" s="87"/>
      <c r="N46" s="88" t="s">
        <v>51</v>
      </c>
      <c r="O46" s="89"/>
      <c r="P46" s="89">
        <f>O45*10%</f>
        <v>209303.61100000003</v>
      </c>
    </row>
    <row r="47" spans="1:16" ht="18" customHeight="1" thickBot="1" x14ac:dyDescent="0.25">
      <c r="A47" s="86"/>
      <c r="B47" s="56"/>
      <c r="C47" s="55"/>
      <c r="D47" s="57"/>
      <c r="E47" s="86"/>
      <c r="F47" s="86"/>
      <c r="G47" s="86"/>
      <c r="H47" s="86"/>
      <c r="I47" s="86"/>
      <c r="J47" s="86"/>
      <c r="K47" s="86"/>
      <c r="L47" s="86"/>
      <c r="M47" s="87"/>
      <c r="N47" s="90" t="s">
        <v>52</v>
      </c>
      <c r="O47" s="91"/>
      <c r="P47" s="91">
        <f>O45-P46</f>
        <v>1883732.4990000001</v>
      </c>
    </row>
    <row r="48" spans="1:16" ht="18" customHeight="1" x14ac:dyDescent="0.2">
      <c r="A48" s="11"/>
      <c r="H48" s="63"/>
      <c r="N48" s="62" t="s">
        <v>31</v>
      </c>
      <c r="P48" s="69">
        <f>P47*1%</f>
        <v>18837.324990000001</v>
      </c>
    </row>
    <row r="49" spans="1:16" ht="18" customHeight="1" thickBot="1" x14ac:dyDescent="0.25">
      <c r="A49" s="11"/>
      <c r="H49" s="63"/>
      <c r="N49" s="62" t="s">
        <v>53</v>
      </c>
      <c r="P49" s="71">
        <f>P47*2%</f>
        <v>37674.649980000002</v>
      </c>
    </row>
    <row r="50" spans="1:16" ht="18" customHeight="1" x14ac:dyDescent="0.2">
      <c r="A50" s="11"/>
      <c r="H50" s="63"/>
      <c r="N50" s="66" t="s">
        <v>32</v>
      </c>
      <c r="O50" s="67"/>
      <c r="P50" s="70">
        <f>P47+P48-P49</f>
        <v>1864895.1740100002</v>
      </c>
    </row>
    <row r="52" spans="1:16" x14ac:dyDescent="0.2">
      <c r="A52" s="11"/>
      <c r="H52" s="63"/>
      <c r="P52" s="71"/>
    </row>
    <row r="53" spans="1:16" x14ac:dyDescent="0.2">
      <c r="A53" s="11"/>
      <c r="H53" s="63"/>
      <c r="O53" s="58"/>
      <c r="P53" s="71"/>
    </row>
    <row r="54" spans="1:16" s="3" customFormat="1" x14ac:dyDescent="0.25">
      <c r="A54" s="11"/>
      <c r="B54" s="2"/>
      <c r="C54" s="2"/>
      <c r="E54" s="12"/>
      <c r="H54" s="63"/>
      <c r="N54" s="15"/>
      <c r="O54" s="15"/>
      <c r="P54" s="15"/>
    </row>
    <row r="55" spans="1:16" s="3" customFormat="1" x14ac:dyDescent="0.25">
      <c r="A55" s="11"/>
      <c r="B55" s="2"/>
      <c r="C55" s="2"/>
      <c r="E55" s="12"/>
      <c r="H55" s="63"/>
      <c r="N55" s="15"/>
      <c r="O55" s="15"/>
      <c r="P55" s="15"/>
    </row>
    <row r="56" spans="1:16" s="3" customFormat="1" x14ac:dyDescent="0.25">
      <c r="A56" s="11"/>
      <c r="B56" s="2"/>
      <c r="C56" s="2"/>
      <c r="E56" s="12"/>
      <c r="H56" s="63"/>
      <c r="N56" s="15"/>
      <c r="O56" s="15"/>
      <c r="P56" s="15"/>
    </row>
    <row r="57" spans="1:16" s="3" customFormat="1" x14ac:dyDescent="0.25">
      <c r="A57" s="11"/>
      <c r="B57" s="2"/>
      <c r="C57" s="2"/>
      <c r="E57" s="12"/>
      <c r="H57" s="63"/>
      <c r="N57" s="15"/>
      <c r="O57" s="15"/>
      <c r="P57" s="15"/>
    </row>
    <row r="58" spans="1:16" s="3" customFormat="1" x14ac:dyDescent="0.25">
      <c r="A58" s="11"/>
      <c r="B58" s="2"/>
      <c r="C58" s="2"/>
      <c r="E58" s="12"/>
      <c r="H58" s="63"/>
      <c r="N58" s="15"/>
      <c r="O58" s="15"/>
      <c r="P58" s="15"/>
    </row>
    <row r="59" spans="1:16" s="3" customFormat="1" x14ac:dyDescent="0.25">
      <c r="A59" s="11"/>
      <c r="B59" s="2"/>
      <c r="C59" s="2"/>
      <c r="E59" s="12"/>
      <c r="H59" s="63"/>
      <c r="N59" s="15"/>
      <c r="O59" s="15"/>
      <c r="P59" s="15"/>
    </row>
    <row r="60" spans="1:16" s="3" customFormat="1" x14ac:dyDescent="0.25">
      <c r="A60" s="11"/>
      <c r="B60" s="2"/>
      <c r="C60" s="2"/>
      <c r="E60" s="12"/>
      <c r="H60" s="63"/>
      <c r="N60" s="15"/>
      <c r="O60" s="15"/>
      <c r="P60" s="15"/>
    </row>
    <row r="61" spans="1:16" s="3" customFormat="1" x14ac:dyDescent="0.25">
      <c r="A61" s="11"/>
      <c r="B61" s="2"/>
      <c r="C61" s="2"/>
      <c r="E61" s="12"/>
      <c r="H61" s="63"/>
      <c r="N61" s="15"/>
      <c r="O61" s="15"/>
      <c r="P61" s="15"/>
    </row>
    <row r="62" spans="1:16" s="3" customFormat="1" x14ac:dyDescent="0.25">
      <c r="A62" s="11"/>
      <c r="B62" s="2"/>
      <c r="C62" s="2"/>
      <c r="E62" s="12"/>
      <c r="H62" s="63"/>
      <c r="N62" s="15"/>
      <c r="O62" s="15"/>
      <c r="P62" s="15"/>
    </row>
    <row r="63" spans="1:16" s="3" customFormat="1" x14ac:dyDescent="0.25">
      <c r="A63" s="11"/>
      <c r="B63" s="2"/>
      <c r="C63" s="2"/>
      <c r="E63" s="12"/>
      <c r="H63" s="63"/>
      <c r="N63" s="15"/>
      <c r="O63" s="15"/>
      <c r="P63" s="15"/>
    </row>
    <row r="64" spans="1:16" s="3" customFormat="1" x14ac:dyDescent="0.25">
      <c r="A64" s="11"/>
      <c r="B64" s="2"/>
      <c r="C64" s="2"/>
      <c r="E64" s="12"/>
      <c r="H64" s="63"/>
      <c r="N64" s="15"/>
      <c r="O64" s="15"/>
      <c r="P64" s="15"/>
    </row>
    <row r="65" spans="1:16" s="3" customFormat="1" x14ac:dyDescent="0.25">
      <c r="A65" s="11"/>
      <c r="B65" s="2"/>
      <c r="C65" s="2"/>
      <c r="E65" s="12"/>
      <c r="H65" s="63"/>
      <c r="N65" s="15"/>
      <c r="O65" s="15"/>
      <c r="P65" s="15"/>
    </row>
  </sheetData>
  <mergeCells count="2">
    <mergeCell ref="A45:L45"/>
    <mergeCell ref="O45:P45"/>
  </mergeCells>
  <conditionalFormatting sqref="B3">
    <cfRule type="duplicateValues" dxfId="851" priority="2"/>
  </conditionalFormatting>
  <conditionalFormatting sqref="B4">
    <cfRule type="duplicateValues" dxfId="850" priority="1"/>
  </conditionalFormatting>
  <conditionalFormatting sqref="B5:B44">
    <cfRule type="duplicateValues" dxfId="849" priority="32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rgb="FF92D050"/>
  </sheetPr>
  <dimension ref="A1:P94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N73" sqref="N3:N73"/>
    </sheetView>
  </sheetViews>
  <sheetFormatPr defaultRowHeight="15" x14ac:dyDescent="0.2"/>
  <cols>
    <col min="1" max="1" width="8" style="4" customWidth="1"/>
    <col min="2" max="2" width="20.5703125" style="2" customWidth="1"/>
    <col min="3" max="3" width="14.5703125" style="2" customWidth="1"/>
    <col min="4" max="4" width="10.42578125" style="3" customWidth="1"/>
    <col min="5" max="5" width="8" style="12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5" customWidth="1"/>
    <col min="15" max="15" width="8.140625" style="15" customWidth="1"/>
    <col min="16" max="16" width="12.28515625" style="15" customWidth="1"/>
    <col min="17" max="16384" width="9.140625" style="4"/>
  </cols>
  <sheetData>
    <row r="1" spans="1:16" x14ac:dyDescent="0.2">
      <c r="H1" s="5"/>
    </row>
    <row r="2" spans="1:16" ht="25.5" x14ac:dyDescent="0.2">
      <c r="A2" s="59" t="s">
        <v>44</v>
      </c>
      <c r="B2" s="7" t="s">
        <v>7</v>
      </c>
      <c r="C2" s="7" t="s">
        <v>0</v>
      </c>
      <c r="D2" s="7" t="s">
        <v>1</v>
      </c>
      <c r="E2" s="60" t="s">
        <v>4</v>
      </c>
      <c r="F2" s="7" t="s">
        <v>3</v>
      </c>
      <c r="G2" s="7" t="s">
        <v>5</v>
      </c>
      <c r="H2" s="60" t="s">
        <v>2</v>
      </c>
      <c r="I2" s="7" t="s">
        <v>39</v>
      </c>
      <c r="J2" s="7" t="s">
        <v>40</v>
      </c>
      <c r="K2" s="7" t="s">
        <v>41</v>
      </c>
      <c r="L2" s="61" t="s">
        <v>45</v>
      </c>
      <c r="M2" s="61" t="s">
        <v>46</v>
      </c>
      <c r="N2" s="61" t="s">
        <v>6</v>
      </c>
      <c r="O2" s="61" t="s">
        <v>47</v>
      </c>
      <c r="P2" s="61" t="s">
        <v>48</v>
      </c>
    </row>
    <row r="3" spans="1:16" ht="26.25" customHeight="1" x14ac:dyDescent="0.2">
      <c r="A3" s="83">
        <v>406097</v>
      </c>
      <c r="B3" s="74" t="s">
        <v>706</v>
      </c>
      <c r="C3" s="9" t="s">
        <v>707</v>
      </c>
      <c r="D3" s="76" t="s">
        <v>127</v>
      </c>
      <c r="E3" s="13">
        <v>44547</v>
      </c>
      <c r="F3" s="76" t="s">
        <v>705</v>
      </c>
      <c r="G3" s="13">
        <v>44552</v>
      </c>
      <c r="H3" s="10" t="s">
        <v>533</v>
      </c>
      <c r="I3" s="1">
        <v>65</v>
      </c>
      <c r="J3" s="1">
        <v>42</v>
      </c>
      <c r="K3" s="1">
        <v>6</v>
      </c>
      <c r="L3" s="1">
        <v>2</v>
      </c>
      <c r="M3" s="80">
        <v>4.0949999999999998</v>
      </c>
      <c r="N3" s="96">
        <v>4.0949999999999998</v>
      </c>
      <c r="O3" s="64">
        <v>2530</v>
      </c>
      <c r="P3" s="65">
        <f>Table22457891011234567[[#This Row],[PEMBULATAN]]*O3</f>
        <v>10360.349999999999</v>
      </c>
    </row>
    <row r="4" spans="1:16" ht="26.25" customHeight="1" x14ac:dyDescent="0.2">
      <c r="A4" s="14"/>
      <c r="B4" s="75"/>
      <c r="C4" s="73" t="s">
        <v>708</v>
      </c>
      <c r="D4" s="78" t="s">
        <v>127</v>
      </c>
      <c r="E4" s="13">
        <v>44547</v>
      </c>
      <c r="F4" s="76" t="s">
        <v>705</v>
      </c>
      <c r="G4" s="13">
        <v>44552</v>
      </c>
      <c r="H4" s="77" t="s">
        <v>533</v>
      </c>
      <c r="I4" s="16">
        <v>30</v>
      </c>
      <c r="J4" s="16">
        <v>33</v>
      </c>
      <c r="K4" s="16">
        <v>26</v>
      </c>
      <c r="L4" s="16">
        <v>5</v>
      </c>
      <c r="M4" s="81">
        <v>6.4349999999999996</v>
      </c>
      <c r="N4" s="96">
        <v>7</v>
      </c>
      <c r="O4" s="64">
        <v>2530</v>
      </c>
      <c r="P4" s="65">
        <f>Table22457891011234567[[#This Row],[PEMBULATAN]]*O4</f>
        <v>17710</v>
      </c>
    </row>
    <row r="5" spans="1:16" ht="26.25" customHeight="1" x14ac:dyDescent="0.2">
      <c r="A5" s="14"/>
      <c r="B5" s="75"/>
      <c r="C5" s="73" t="s">
        <v>709</v>
      </c>
      <c r="D5" s="78" t="s">
        <v>127</v>
      </c>
      <c r="E5" s="13">
        <v>44547</v>
      </c>
      <c r="F5" s="76" t="s">
        <v>705</v>
      </c>
      <c r="G5" s="13">
        <v>44552</v>
      </c>
      <c r="H5" s="77" t="s">
        <v>533</v>
      </c>
      <c r="I5" s="16">
        <v>50</v>
      </c>
      <c r="J5" s="16">
        <v>34</v>
      </c>
      <c r="K5" s="16">
        <v>24</v>
      </c>
      <c r="L5" s="16">
        <v>12</v>
      </c>
      <c r="M5" s="81">
        <v>10.199999999999999</v>
      </c>
      <c r="N5" s="96">
        <v>12</v>
      </c>
      <c r="O5" s="64">
        <v>2530</v>
      </c>
      <c r="P5" s="65">
        <f>Table22457891011234567[[#This Row],[PEMBULATAN]]*O5</f>
        <v>30360</v>
      </c>
    </row>
    <row r="6" spans="1:16" ht="26.25" customHeight="1" x14ac:dyDescent="0.2">
      <c r="A6" s="14"/>
      <c r="B6" s="75"/>
      <c r="C6" s="73" t="s">
        <v>710</v>
      </c>
      <c r="D6" s="78" t="s">
        <v>127</v>
      </c>
      <c r="E6" s="13">
        <v>44547</v>
      </c>
      <c r="F6" s="76" t="s">
        <v>705</v>
      </c>
      <c r="G6" s="13">
        <v>44552</v>
      </c>
      <c r="H6" s="77" t="s">
        <v>533</v>
      </c>
      <c r="I6" s="16">
        <v>55</v>
      </c>
      <c r="J6" s="16">
        <v>60</v>
      </c>
      <c r="K6" s="16">
        <v>19</v>
      </c>
      <c r="L6" s="16">
        <v>3</v>
      </c>
      <c r="M6" s="81">
        <v>15.675000000000001</v>
      </c>
      <c r="N6" s="96">
        <v>15.675000000000001</v>
      </c>
      <c r="O6" s="64">
        <v>2530</v>
      </c>
      <c r="P6" s="65">
        <f>Table22457891011234567[[#This Row],[PEMBULATAN]]*O6</f>
        <v>39657.75</v>
      </c>
    </row>
    <row r="7" spans="1:16" ht="26.25" customHeight="1" x14ac:dyDescent="0.2">
      <c r="A7" s="14"/>
      <c r="B7" s="75"/>
      <c r="C7" s="73" t="s">
        <v>711</v>
      </c>
      <c r="D7" s="78" t="s">
        <v>127</v>
      </c>
      <c r="E7" s="13">
        <v>44547</v>
      </c>
      <c r="F7" s="76" t="s">
        <v>705</v>
      </c>
      <c r="G7" s="13">
        <v>44552</v>
      </c>
      <c r="H7" s="77" t="s">
        <v>533</v>
      </c>
      <c r="I7" s="16">
        <v>100</v>
      </c>
      <c r="J7" s="16">
        <v>60</v>
      </c>
      <c r="K7" s="16">
        <v>34</v>
      </c>
      <c r="L7" s="16">
        <v>15</v>
      </c>
      <c r="M7" s="81">
        <v>51</v>
      </c>
      <c r="N7" s="96">
        <v>51</v>
      </c>
      <c r="O7" s="64">
        <v>2530</v>
      </c>
      <c r="P7" s="65">
        <f>Table22457891011234567[[#This Row],[PEMBULATAN]]*O7</f>
        <v>129030</v>
      </c>
    </row>
    <row r="8" spans="1:16" ht="26.25" customHeight="1" x14ac:dyDescent="0.2">
      <c r="A8" s="14"/>
      <c r="B8" s="75"/>
      <c r="C8" s="73" t="s">
        <v>712</v>
      </c>
      <c r="D8" s="78" t="s">
        <v>127</v>
      </c>
      <c r="E8" s="13">
        <v>44547</v>
      </c>
      <c r="F8" s="76" t="s">
        <v>705</v>
      </c>
      <c r="G8" s="13">
        <v>44552</v>
      </c>
      <c r="H8" s="77" t="s">
        <v>533</v>
      </c>
      <c r="I8" s="16">
        <v>40</v>
      </c>
      <c r="J8" s="16">
        <v>30</v>
      </c>
      <c r="K8" s="16">
        <v>30</v>
      </c>
      <c r="L8" s="16">
        <v>7</v>
      </c>
      <c r="M8" s="81">
        <v>9</v>
      </c>
      <c r="N8" s="96">
        <v>9</v>
      </c>
      <c r="O8" s="64">
        <v>2530</v>
      </c>
      <c r="P8" s="65">
        <f>Table22457891011234567[[#This Row],[PEMBULATAN]]*O8</f>
        <v>22770</v>
      </c>
    </row>
    <row r="9" spans="1:16" ht="26.25" customHeight="1" x14ac:dyDescent="0.2">
      <c r="A9" s="14"/>
      <c r="B9" s="75"/>
      <c r="C9" s="73" t="s">
        <v>713</v>
      </c>
      <c r="D9" s="78" t="s">
        <v>127</v>
      </c>
      <c r="E9" s="13">
        <v>44547</v>
      </c>
      <c r="F9" s="76" t="s">
        <v>705</v>
      </c>
      <c r="G9" s="13">
        <v>44552</v>
      </c>
      <c r="H9" s="77" t="s">
        <v>533</v>
      </c>
      <c r="I9" s="16">
        <v>45</v>
      </c>
      <c r="J9" s="16">
        <v>42</v>
      </c>
      <c r="K9" s="16">
        <v>33</v>
      </c>
      <c r="L9" s="16">
        <v>5</v>
      </c>
      <c r="M9" s="81">
        <v>15.592499999999999</v>
      </c>
      <c r="N9" s="96">
        <v>15.592499999999999</v>
      </c>
      <c r="O9" s="64">
        <v>2530</v>
      </c>
      <c r="P9" s="65">
        <f>Table22457891011234567[[#This Row],[PEMBULATAN]]*O9</f>
        <v>39449.025000000001</v>
      </c>
    </row>
    <row r="10" spans="1:16" ht="26.25" customHeight="1" x14ac:dyDescent="0.2">
      <c r="A10" s="14"/>
      <c r="B10" s="75"/>
      <c r="C10" s="73" t="s">
        <v>714</v>
      </c>
      <c r="D10" s="78" t="s">
        <v>127</v>
      </c>
      <c r="E10" s="13">
        <v>44547</v>
      </c>
      <c r="F10" s="76" t="s">
        <v>705</v>
      </c>
      <c r="G10" s="13">
        <v>44552</v>
      </c>
      <c r="H10" s="77" t="s">
        <v>533</v>
      </c>
      <c r="I10" s="16">
        <v>45</v>
      </c>
      <c r="J10" s="16">
        <v>42</v>
      </c>
      <c r="K10" s="16">
        <v>33</v>
      </c>
      <c r="L10" s="16">
        <v>5</v>
      </c>
      <c r="M10" s="81">
        <v>15.592499999999999</v>
      </c>
      <c r="N10" s="96">
        <v>15.592499999999999</v>
      </c>
      <c r="O10" s="64">
        <v>2530</v>
      </c>
      <c r="P10" s="65">
        <f>Table22457891011234567[[#This Row],[PEMBULATAN]]*O10</f>
        <v>39449.025000000001</v>
      </c>
    </row>
    <row r="11" spans="1:16" ht="26.25" customHeight="1" x14ac:dyDescent="0.2">
      <c r="A11" s="14"/>
      <c r="B11" s="75"/>
      <c r="C11" s="73" t="s">
        <v>715</v>
      </c>
      <c r="D11" s="78" t="s">
        <v>127</v>
      </c>
      <c r="E11" s="13">
        <v>44547</v>
      </c>
      <c r="F11" s="76" t="s">
        <v>705</v>
      </c>
      <c r="G11" s="13">
        <v>44552</v>
      </c>
      <c r="H11" s="77" t="s">
        <v>533</v>
      </c>
      <c r="I11" s="16">
        <v>40</v>
      </c>
      <c r="J11" s="16">
        <v>40</v>
      </c>
      <c r="K11" s="16">
        <v>8</v>
      </c>
      <c r="L11" s="16">
        <v>1</v>
      </c>
      <c r="M11" s="81">
        <v>3.2</v>
      </c>
      <c r="N11" s="96">
        <v>3.2</v>
      </c>
      <c r="O11" s="64">
        <v>2530</v>
      </c>
      <c r="P11" s="65">
        <f>Table22457891011234567[[#This Row],[PEMBULATAN]]*O11</f>
        <v>8096</v>
      </c>
    </row>
    <row r="12" spans="1:16" ht="26.25" customHeight="1" x14ac:dyDescent="0.2">
      <c r="A12" s="14"/>
      <c r="B12" s="75"/>
      <c r="C12" s="73" t="s">
        <v>716</v>
      </c>
      <c r="D12" s="78" t="s">
        <v>127</v>
      </c>
      <c r="E12" s="13">
        <v>44547</v>
      </c>
      <c r="F12" s="76" t="s">
        <v>705</v>
      </c>
      <c r="G12" s="13">
        <v>44552</v>
      </c>
      <c r="H12" s="77" t="s">
        <v>533</v>
      </c>
      <c r="I12" s="16">
        <v>61</v>
      </c>
      <c r="J12" s="16">
        <v>42</v>
      </c>
      <c r="K12" s="16">
        <v>17</v>
      </c>
      <c r="L12" s="16">
        <v>4</v>
      </c>
      <c r="M12" s="81">
        <v>10.888500000000001</v>
      </c>
      <c r="N12" s="96">
        <v>10.888500000000001</v>
      </c>
      <c r="O12" s="64">
        <v>2530</v>
      </c>
      <c r="P12" s="65">
        <f>Table22457891011234567[[#This Row],[PEMBULATAN]]*O12</f>
        <v>27547.905000000002</v>
      </c>
    </row>
    <row r="13" spans="1:16" ht="26.25" customHeight="1" x14ac:dyDescent="0.2">
      <c r="A13" s="14"/>
      <c r="B13" s="75"/>
      <c r="C13" s="73" t="s">
        <v>717</v>
      </c>
      <c r="D13" s="78" t="s">
        <v>127</v>
      </c>
      <c r="E13" s="13">
        <v>44547</v>
      </c>
      <c r="F13" s="76" t="s">
        <v>705</v>
      </c>
      <c r="G13" s="13">
        <v>44552</v>
      </c>
      <c r="H13" s="77" t="s">
        <v>533</v>
      </c>
      <c r="I13" s="16">
        <v>80</v>
      </c>
      <c r="J13" s="16">
        <v>53</v>
      </c>
      <c r="K13" s="16">
        <v>30</v>
      </c>
      <c r="L13" s="16">
        <v>12</v>
      </c>
      <c r="M13" s="81">
        <v>31.8</v>
      </c>
      <c r="N13" s="96">
        <v>31.8</v>
      </c>
      <c r="O13" s="64">
        <v>2530</v>
      </c>
      <c r="P13" s="65">
        <f>Table22457891011234567[[#This Row],[PEMBULATAN]]*O13</f>
        <v>80454</v>
      </c>
    </row>
    <row r="14" spans="1:16" ht="26.25" customHeight="1" x14ac:dyDescent="0.2">
      <c r="A14" s="14"/>
      <c r="B14" s="75"/>
      <c r="C14" s="73" t="s">
        <v>718</v>
      </c>
      <c r="D14" s="78" t="s">
        <v>127</v>
      </c>
      <c r="E14" s="13">
        <v>44547</v>
      </c>
      <c r="F14" s="76" t="s">
        <v>705</v>
      </c>
      <c r="G14" s="13">
        <v>44552</v>
      </c>
      <c r="H14" s="77" t="s">
        <v>533</v>
      </c>
      <c r="I14" s="16">
        <v>40</v>
      </c>
      <c r="J14" s="16">
        <v>45</v>
      </c>
      <c r="K14" s="16">
        <v>6</v>
      </c>
      <c r="L14" s="16">
        <v>1</v>
      </c>
      <c r="M14" s="81">
        <v>2.7</v>
      </c>
      <c r="N14" s="96">
        <v>2.7</v>
      </c>
      <c r="O14" s="64">
        <v>2530</v>
      </c>
      <c r="P14" s="65">
        <f>Table22457891011234567[[#This Row],[PEMBULATAN]]*O14</f>
        <v>6831</v>
      </c>
    </row>
    <row r="15" spans="1:16" ht="26.25" customHeight="1" x14ac:dyDescent="0.2">
      <c r="A15" s="14"/>
      <c r="B15" s="75"/>
      <c r="C15" s="73" t="s">
        <v>719</v>
      </c>
      <c r="D15" s="78" t="s">
        <v>127</v>
      </c>
      <c r="E15" s="13">
        <v>44547</v>
      </c>
      <c r="F15" s="76" t="s">
        <v>705</v>
      </c>
      <c r="G15" s="13">
        <v>44552</v>
      </c>
      <c r="H15" s="77" t="s">
        <v>533</v>
      </c>
      <c r="I15" s="16">
        <v>64</v>
      </c>
      <c r="J15" s="16">
        <v>17</v>
      </c>
      <c r="K15" s="16">
        <v>17</v>
      </c>
      <c r="L15" s="16">
        <v>2</v>
      </c>
      <c r="M15" s="81">
        <v>4.6239999999999997</v>
      </c>
      <c r="N15" s="96">
        <v>4.6239999999999997</v>
      </c>
      <c r="O15" s="64">
        <v>2530</v>
      </c>
      <c r="P15" s="65">
        <f>Table22457891011234567[[#This Row],[PEMBULATAN]]*O15</f>
        <v>11698.72</v>
      </c>
    </row>
    <row r="16" spans="1:16" ht="26.25" customHeight="1" x14ac:dyDescent="0.2">
      <c r="A16" s="14"/>
      <c r="B16" s="75"/>
      <c r="C16" s="73" t="s">
        <v>720</v>
      </c>
      <c r="D16" s="78" t="s">
        <v>127</v>
      </c>
      <c r="E16" s="13">
        <v>44547</v>
      </c>
      <c r="F16" s="76" t="s">
        <v>705</v>
      </c>
      <c r="G16" s="13">
        <v>44552</v>
      </c>
      <c r="H16" s="77" t="s">
        <v>533</v>
      </c>
      <c r="I16" s="16">
        <v>40</v>
      </c>
      <c r="J16" s="16">
        <v>35</v>
      </c>
      <c r="K16" s="16">
        <v>10</v>
      </c>
      <c r="L16" s="16">
        <v>2</v>
      </c>
      <c r="M16" s="81">
        <v>3.5</v>
      </c>
      <c r="N16" s="96">
        <v>4</v>
      </c>
      <c r="O16" s="64">
        <v>2530</v>
      </c>
      <c r="P16" s="65">
        <f>Table22457891011234567[[#This Row],[PEMBULATAN]]*O16</f>
        <v>10120</v>
      </c>
    </row>
    <row r="17" spans="1:16" ht="26.25" customHeight="1" x14ac:dyDescent="0.2">
      <c r="A17" s="14"/>
      <c r="B17" s="75"/>
      <c r="C17" s="73" t="s">
        <v>721</v>
      </c>
      <c r="D17" s="78" t="s">
        <v>127</v>
      </c>
      <c r="E17" s="13">
        <v>44547</v>
      </c>
      <c r="F17" s="76" t="s">
        <v>705</v>
      </c>
      <c r="G17" s="13">
        <v>44552</v>
      </c>
      <c r="H17" s="77" t="s">
        <v>533</v>
      </c>
      <c r="I17" s="16">
        <v>55</v>
      </c>
      <c r="J17" s="16">
        <v>26</v>
      </c>
      <c r="K17" s="16">
        <v>15</v>
      </c>
      <c r="L17" s="16">
        <v>3</v>
      </c>
      <c r="M17" s="81">
        <v>5.3624999999999998</v>
      </c>
      <c r="N17" s="96">
        <v>6</v>
      </c>
      <c r="O17" s="64">
        <v>2530</v>
      </c>
      <c r="P17" s="65">
        <f>Table22457891011234567[[#This Row],[PEMBULATAN]]*O17</f>
        <v>15180</v>
      </c>
    </row>
    <row r="18" spans="1:16" ht="26.25" customHeight="1" x14ac:dyDescent="0.2">
      <c r="A18" s="14"/>
      <c r="B18" s="75"/>
      <c r="C18" s="73" t="s">
        <v>722</v>
      </c>
      <c r="D18" s="78" t="s">
        <v>127</v>
      </c>
      <c r="E18" s="13">
        <v>44547</v>
      </c>
      <c r="F18" s="76" t="s">
        <v>705</v>
      </c>
      <c r="G18" s="13">
        <v>44552</v>
      </c>
      <c r="H18" s="77" t="s">
        <v>533</v>
      </c>
      <c r="I18" s="16">
        <v>28</v>
      </c>
      <c r="J18" s="16">
        <v>28</v>
      </c>
      <c r="K18" s="16">
        <v>18</v>
      </c>
      <c r="L18" s="16">
        <v>6</v>
      </c>
      <c r="M18" s="81">
        <v>3.528</v>
      </c>
      <c r="N18" s="96">
        <v>6</v>
      </c>
      <c r="O18" s="64">
        <v>2530</v>
      </c>
      <c r="P18" s="65">
        <f>Table22457891011234567[[#This Row],[PEMBULATAN]]*O18</f>
        <v>15180</v>
      </c>
    </row>
    <row r="19" spans="1:16" ht="26.25" customHeight="1" x14ac:dyDescent="0.2">
      <c r="A19" s="14"/>
      <c r="B19" s="75"/>
      <c r="C19" s="73" t="s">
        <v>723</v>
      </c>
      <c r="D19" s="78" t="s">
        <v>127</v>
      </c>
      <c r="E19" s="13">
        <v>44547</v>
      </c>
      <c r="F19" s="76" t="s">
        <v>705</v>
      </c>
      <c r="G19" s="13">
        <v>44552</v>
      </c>
      <c r="H19" s="77" t="s">
        <v>533</v>
      </c>
      <c r="I19" s="16">
        <v>45</v>
      </c>
      <c r="J19" s="16">
        <v>40</v>
      </c>
      <c r="K19" s="16">
        <v>20</v>
      </c>
      <c r="L19" s="16">
        <v>8</v>
      </c>
      <c r="M19" s="81">
        <v>9</v>
      </c>
      <c r="N19" s="96">
        <v>9</v>
      </c>
      <c r="O19" s="64">
        <v>2530</v>
      </c>
      <c r="P19" s="65">
        <f>Table22457891011234567[[#This Row],[PEMBULATAN]]*O19</f>
        <v>22770</v>
      </c>
    </row>
    <row r="20" spans="1:16" ht="26.25" customHeight="1" x14ac:dyDescent="0.2">
      <c r="A20" s="14"/>
      <c r="B20" s="75"/>
      <c r="C20" s="73" t="s">
        <v>724</v>
      </c>
      <c r="D20" s="78" t="s">
        <v>127</v>
      </c>
      <c r="E20" s="13">
        <v>44547</v>
      </c>
      <c r="F20" s="76" t="s">
        <v>705</v>
      </c>
      <c r="G20" s="13">
        <v>44552</v>
      </c>
      <c r="H20" s="77" t="s">
        <v>533</v>
      </c>
      <c r="I20" s="16">
        <v>66</v>
      </c>
      <c r="J20" s="16">
        <v>65</v>
      </c>
      <c r="K20" s="16">
        <v>20</v>
      </c>
      <c r="L20" s="16">
        <v>13</v>
      </c>
      <c r="M20" s="81">
        <v>21.45</v>
      </c>
      <c r="N20" s="96">
        <v>22</v>
      </c>
      <c r="O20" s="64">
        <v>2530</v>
      </c>
      <c r="P20" s="65">
        <f>Table22457891011234567[[#This Row],[PEMBULATAN]]*O20</f>
        <v>55660</v>
      </c>
    </row>
    <row r="21" spans="1:16" ht="26.25" customHeight="1" x14ac:dyDescent="0.2">
      <c r="A21" s="14"/>
      <c r="B21" s="75"/>
      <c r="C21" s="73" t="s">
        <v>725</v>
      </c>
      <c r="D21" s="78" t="s">
        <v>127</v>
      </c>
      <c r="E21" s="13">
        <v>44547</v>
      </c>
      <c r="F21" s="76" t="s">
        <v>705</v>
      </c>
      <c r="G21" s="13">
        <v>44552</v>
      </c>
      <c r="H21" s="77" t="s">
        <v>533</v>
      </c>
      <c r="I21" s="16">
        <v>35</v>
      </c>
      <c r="J21" s="16">
        <v>30</v>
      </c>
      <c r="K21" s="16">
        <v>25</v>
      </c>
      <c r="L21" s="16">
        <v>8</v>
      </c>
      <c r="M21" s="81">
        <v>6.5625</v>
      </c>
      <c r="N21" s="96">
        <v>8</v>
      </c>
      <c r="O21" s="64">
        <v>2530</v>
      </c>
      <c r="P21" s="65">
        <f>Table22457891011234567[[#This Row],[PEMBULATAN]]*O21</f>
        <v>20240</v>
      </c>
    </row>
    <row r="22" spans="1:16" ht="26.25" customHeight="1" x14ac:dyDescent="0.2">
      <c r="A22" s="14"/>
      <c r="B22" s="75"/>
      <c r="C22" s="73" t="s">
        <v>726</v>
      </c>
      <c r="D22" s="78" t="s">
        <v>127</v>
      </c>
      <c r="E22" s="13">
        <v>44547</v>
      </c>
      <c r="F22" s="76" t="s">
        <v>705</v>
      </c>
      <c r="G22" s="13">
        <v>44552</v>
      </c>
      <c r="H22" s="77" t="s">
        <v>533</v>
      </c>
      <c r="I22" s="16">
        <v>55</v>
      </c>
      <c r="J22" s="16">
        <v>7</v>
      </c>
      <c r="K22" s="16">
        <v>7</v>
      </c>
      <c r="L22" s="16">
        <v>2</v>
      </c>
      <c r="M22" s="81">
        <v>0.67374999999999996</v>
      </c>
      <c r="N22" s="96">
        <v>2</v>
      </c>
      <c r="O22" s="64">
        <v>2530</v>
      </c>
      <c r="P22" s="65">
        <f>Table22457891011234567[[#This Row],[PEMBULATAN]]*O22</f>
        <v>5060</v>
      </c>
    </row>
    <row r="23" spans="1:16" ht="26.25" customHeight="1" x14ac:dyDescent="0.2">
      <c r="A23" s="14"/>
      <c r="B23" s="75"/>
      <c r="C23" s="73" t="s">
        <v>727</v>
      </c>
      <c r="D23" s="78" t="s">
        <v>127</v>
      </c>
      <c r="E23" s="13">
        <v>44547</v>
      </c>
      <c r="F23" s="76" t="s">
        <v>705</v>
      </c>
      <c r="G23" s="13">
        <v>44552</v>
      </c>
      <c r="H23" s="77" t="s">
        <v>533</v>
      </c>
      <c r="I23" s="16">
        <v>35</v>
      </c>
      <c r="J23" s="16">
        <v>37</v>
      </c>
      <c r="K23" s="16">
        <v>32</v>
      </c>
      <c r="L23" s="16">
        <v>6</v>
      </c>
      <c r="M23" s="81">
        <v>10.36</v>
      </c>
      <c r="N23" s="96">
        <v>11</v>
      </c>
      <c r="O23" s="64">
        <v>2530</v>
      </c>
      <c r="P23" s="65">
        <f>Table22457891011234567[[#This Row],[PEMBULATAN]]*O23</f>
        <v>27830</v>
      </c>
    </row>
    <row r="24" spans="1:16" ht="26.25" customHeight="1" x14ac:dyDescent="0.2">
      <c r="A24" s="14"/>
      <c r="B24" s="75"/>
      <c r="C24" s="73" t="s">
        <v>728</v>
      </c>
      <c r="D24" s="78" t="s">
        <v>127</v>
      </c>
      <c r="E24" s="13">
        <v>44547</v>
      </c>
      <c r="F24" s="76" t="s">
        <v>705</v>
      </c>
      <c r="G24" s="13">
        <v>44552</v>
      </c>
      <c r="H24" s="77" t="s">
        <v>533</v>
      </c>
      <c r="I24" s="16">
        <v>40</v>
      </c>
      <c r="J24" s="16">
        <v>30</v>
      </c>
      <c r="K24" s="16">
        <v>28</v>
      </c>
      <c r="L24" s="16">
        <v>3</v>
      </c>
      <c r="M24" s="81">
        <v>8.4</v>
      </c>
      <c r="N24" s="96">
        <v>9</v>
      </c>
      <c r="O24" s="64">
        <v>2530</v>
      </c>
      <c r="P24" s="65">
        <f>Table22457891011234567[[#This Row],[PEMBULATAN]]*O24</f>
        <v>22770</v>
      </c>
    </row>
    <row r="25" spans="1:16" ht="26.25" customHeight="1" x14ac:dyDescent="0.2">
      <c r="A25" s="14"/>
      <c r="B25" s="75"/>
      <c r="C25" s="73" t="s">
        <v>729</v>
      </c>
      <c r="D25" s="78" t="s">
        <v>127</v>
      </c>
      <c r="E25" s="13">
        <v>44547</v>
      </c>
      <c r="F25" s="76" t="s">
        <v>705</v>
      </c>
      <c r="G25" s="13">
        <v>44552</v>
      </c>
      <c r="H25" s="77" t="s">
        <v>533</v>
      </c>
      <c r="I25" s="16">
        <v>120</v>
      </c>
      <c r="J25" s="16">
        <v>37</v>
      </c>
      <c r="K25" s="16">
        <v>37</v>
      </c>
      <c r="L25" s="16">
        <v>8</v>
      </c>
      <c r="M25" s="81">
        <v>41.07</v>
      </c>
      <c r="N25" s="96">
        <v>41.07</v>
      </c>
      <c r="O25" s="64">
        <v>2530</v>
      </c>
      <c r="P25" s="65">
        <f>Table22457891011234567[[#This Row],[PEMBULATAN]]*O25</f>
        <v>103907.1</v>
      </c>
    </row>
    <row r="26" spans="1:16" ht="26.25" customHeight="1" x14ac:dyDescent="0.2">
      <c r="A26" s="14"/>
      <c r="B26" s="75"/>
      <c r="C26" s="73" t="s">
        <v>730</v>
      </c>
      <c r="D26" s="78" t="s">
        <v>127</v>
      </c>
      <c r="E26" s="13">
        <v>44547</v>
      </c>
      <c r="F26" s="76" t="s">
        <v>705</v>
      </c>
      <c r="G26" s="13">
        <v>44552</v>
      </c>
      <c r="H26" s="77" t="s">
        <v>533</v>
      </c>
      <c r="I26" s="16">
        <v>45</v>
      </c>
      <c r="J26" s="16">
        <v>25</v>
      </c>
      <c r="K26" s="16">
        <v>25</v>
      </c>
      <c r="L26" s="16">
        <v>20</v>
      </c>
      <c r="M26" s="81">
        <v>7.03125</v>
      </c>
      <c r="N26" s="96">
        <v>20</v>
      </c>
      <c r="O26" s="64">
        <v>2530</v>
      </c>
      <c r="P26" s="65">
        <f>Table22457891011234567[[#This Row],[PEMBULATAN]]*O26</f>
        <v>50600</v>
      </c>
    </row>
    <row r="27" spans="1:16" ht="26.25" customHeight="1" x14ac:dyDescent="0.2">
      <c r="A27" s="14"/>
      <c r="B27" s="75"/>
      <c r="C27" s="73" t="s">
        <v>731</v>
      </c>
      <c r="D27" s="78" t="s">
        <v>127</v>
      </c>
      <c r="E27" s="13">
        <v>44547</v>
      </c>
      <c r="F27" s="76" t="s">
        <v>705</v>
      </c>
      <c r="G27" s="13">
        <v>44552</v>
      </c>
      <c r="H27" s="77" t="s">
        <v>533</v>
      </c>
      <c r="I27" s="16">
        <v>55</v>
      </c>
      <c r="J27" s="16">
        <v>18</v>
      </c>
      <c r="K27" s="16">
        <v>18</v>
      </c>
      <c r="L27" s="16">
        <v>2</v>
      </c>
      <c r="M27" s="81">
        <v>4.4550000000000001</v>
      </c>
      <c r="N27" s="96">
        <v>5</v>
      </c>
      <c r="O27" s="64">
        <v>2530</v>
      </c>
      <c r="P27" s="65">
        <f>Table22457891011234567[[#This Row],[PEMBULATAN]]*O27</f>
        <v>12650</v>
      </c>
    </row>
    <row r="28" spans="1:16" ht="26.25" customHeight="1" x14ac:dyDescent="0.2">
      <c r="A28" s="14"/>
      <c r="B28" s="75"/>
      <c r="C28" s="73" t="s">
        <v>732</v>
      </c>
      <c r="D28" s="78" t="s">
        <v>127</v>
      </c>
      <c r="E28" s="13">
        <v>44547</v>
      </c>
      <c r="F28" s="76" t="s">
        <v>705</v>
      </c>
      <c r="G28" s="13">
        <v>44552</v>
      </c>
      <c r="H28" s="77" t="s">
        <v>533</v>
      </c>
      <c r="I28" s="16">
        <v>40</v>
      </c>
      <c r="J28" s="16">
        <v>32</v>
      </c>
      <c r="K28" s="16">
        <v>20</v>
      </c>
      <c r="L28" s="16">
        <v>5</v>
      </c>
      <c r="M28" s="81">
        <v>6.4</v>
      </c>
      <c r="N28" s="96">
        <v>7</v>
      </c>
      <c r="O28" s="64">
        <v>2530</v>
      </c>
      <c r="P28" s="65">
        <f>Table22457891011234567[[#This Row],[PEMBULATAN]]*O28</f>
        <v>17710</v>
      </c>
    </row>
    <row r="29" spans="1:16" ht="26.25" customHeight="1" x14ac:dyDescent="0.2">
      <c r="A29" s="14"/>
      <c r="B29" s="75"/>
      <c r="C29" s="73" t="s">
        <v>733</v>
      </c>
      <c r="D29" s="78" t="s">
        <v>127</v>
      </c>
      <c r="E29" s="13">
        <v>44547</v>
      </c>
      <c r="F29" s="76" t="s">
        <v>705</v>
      </c>
      <c r="G29" s="13">
        <v>44552</v>
      </c>
      <c r="H29" s="77" t="s">
        <v>533</v>
      </c>
      <c r="I29" s="16">
        <v>34</v>
      </c>
      <c r="J29" s="16">
        <v>30</v>
      </c>
      <c r="K29" s="16">
        <v>30</v>
      </c>
      <c r="L29" s="16">
        <v>5</v>
      </c>
      <c r="M29" s="81">
        <v>7.65</v>
      </c>
      <c r="N29" s="96">
        <v>7.65</v>
      </c>
      <c r="O29" s="64">
        <v>2530</v>
      </c>
      <c r="P29" s="65">
        <f>Table22457891011234567[[#This Row],[PEMBULATAN]]*O29</f>
        <v>19354.5</v>
      </c>
    </row>
    <row r="30" spans="1:16" ht="26.25" customHeight="1" x14ac:dyDescent="0.2">
      <c r="A30" s="14"/>
      <c r="B30" s="75"/>
      <c r="C30" s="73" t="s">
        <v>734</v>
      </c>
      <c r="D30" s="78" t="s">
        <v>127</v>
      </c>
      <c r="E30" s="13">
        <v>44547</v>
      </c>
      <c r="F30" s="76" t="s">
        <v>705</v>
      </c>
      <c r="G30" s="13">
        <v>44552</v>
      </c>
      <c r="H30" s="77" t="s">
        <v>533</v>
      </c>
      <c r="I30" s="16">
        <v>67</v>
      </c>
      <c r="J30" s="16">
        <v>45</v>
      </c>
      <c r="K30" s="16">
        <v>10</v>
      </c>
      <c r="L30" s="16">
        <v>3</v>
      </c>
      <c r="M30" s="81">
        <v>7.5374999999999996</v>
      </c>
      <c r="N30" s="96">
        <v>7.5374999999999996</v>
      </c>
      <c r="O30" s="64">
        <v>2530</v>
      </c>
      <c r="P30" s="65">
        <f>Table22457891011234567[[#This Row],[PEMBULATAN]]*O30</f>
        <v>19069.875</v>
      </c>
    </row>
    <row r="31" spans="1:16" ht="26.25" customHeight="1" x14ac:dyDescent="0.2">
      <c r="A31" s="14"/>
      <c r="B31" s="75"/>
      <c r="C31" s="73" t="s">
        <v>735</v>
      </c>
      <c r="D31" s="78" t="s">
        <v>127</v>
      </c>
      <c r="E31" s="13">
        <v>44547</v>
      </c>
      <c r="F31" s="76" t="s">
        <v>705</v>
      </c>
      <c r="G31" s="13">
        <v>44552</v>
      </c>
      <c r="H31" s="77" t="s">
        <v>533</v>
      </c>
      <c r="I31" s="16">
        <v>45</v>
      </c>
      <c r="J31" s="16">
        <v>32</v>
      </c>
      <c r="K31" s="16">
        <v>20</v>
      </c>
      <c r="L31" s="16">
        <v>6</v>
      </c>
      <c r="M31" s="81">
        <v>7.2</v>
      </c>
      <c r="N31" s="96">
        <v>7.2</v>
      </c>
      <c r="O31" s="64">
        <v>2530</v>
      </c>
      <c r="P31" s="65">
        <f>Table22457891011234567[[#This Row],[PEMBULATAN]]*O31</f>
        <v>18216</v>
      </c>
    </row>
    <row r="32" spans="1:16" ht="26.25" customHeight="1" x14ac:dyDescent="0.2">
      <c r="A32" s="14"/>
      <c r="B32" s="75"/>
      <c r="C32" s="73" t="s">
        <v>736</v>
      </c>
      <c r="D32" s="78" t="s">
        <v>127</v>
      </c>
      <c r="E32" s="13">
        <v>44547</v>
      </c>
      <c r="F32" s="76" t="s">
        <v>705</v>
      </c>
      <c r="G32" s="13">
        <v>44552</v>
      </c>
      <c r="H32" s="77" t="s">
        <v>533</v>
      </c>
      <c r="I32" s="16">
        <v>41</v>
      </c>
      <c r="J32" s="16">
        <v>29</v>
      </c>
      <c r="K32" s="16">
        <v>29</v>
      </c>
      <c r="L32" s="16">
        <v>4</v>
      </c>
      <c r="M32" s="81">
        <v>8.6202500000000004</v>
      </c>
      <c r="N32" s="96">
        <v>8.6202500000000004</v>
      </c>
      <c r="O32" s="64">
        <v>2530</v>
      </c>
      <c r="P32" s="65">
        <f>Table22457891011234567[[#This Row],[PEMBULATAN]]*O32</f>
        <v>21809.232500000002</v>
      </c>
    </row>
    <row r="33" spans="1:16" ht="26.25" customHeight="1" x14ac:dyDescent="0.2">
      <c r="A33" s="14"/>
      <c r="B33" s="75"/>
      <c r="C33" s="73" t="s">
        <v>737</v>
      </c>
      <c r="D33" s="78" t="s">
        <v>127</v>
      </c>
      <c r="E33" s="13">
        <v>44547</v>
      </c>
      <c r="F33" s="76" t="s">
        <v>705</v>
      </c>
      <c r="G33" s="13">
        <v>44552</v>
      </c>
      <c r="H33" s="77" t="s">
        <v>533</v>
      </c>
      <c r="I33" s="16">
        <v>60</v>
      </c>
      <c r="J33" s="16">
        <v>41</v>
      </c>
      <c r="K33" s="16">
        <v>12</v>
      </c>
      <c r="L33" s="16">
        <v>5</v>
      </c>
      <c r="M33" s="81">
        <v>7.38</v>
      </c>
      <c r="N33" s="96">
        <v>8</v>
      </c>
      <c r="O33" s="64">
        <v>2530</v>
      </c>
      <c r="P33" s="65">
        <f>Table22457891011234567[[#This Row],[PEMBULATAN]]*O33</f>
        <v>20240</v>
      </c>
    </row>
    <row r="34" spans="1:16" ht="26.25" customHeight="1" x14ac:dyDescent="0.2">
      <c r="A34" s="14"/>
      <c r="B34" s="75"/>
      <c r="C34" s="73" t="s">
        <v>738</v>
      </c>
      <c r="D34" s="78" t="s">
        <v>127</v>
      </c>
      <c r="E34" s="13">
        <v>44547</v>
      </c>
      <c r="F34" s="76" t="s">
        <v>705</v>
      </c>
      <c r="G34" s="13">
        <v>44552</v>
      </c>
      <c r="H34" s="77" t="s">
        <v>533</v>
      </c>
      <c r="I34" s="16">
        <v>65</v>
      </c>
      <c r="J34" s="16">
        <v>60</v>
      </c>
      <c r="K34" s="16">
        <v>13</v>
      </c>
      <c r="L34" s="16">
        <v>6</v>
      </c>
      <c r="M34" s="81">
        <v>12.675000000000001</v>
      </c>
      <c r="N34" s="96">
        <v>12.675000000000001</v>
      </c>
      <c r="O34" s="64">
        <v>2530</v>
      </c>
      <c r="P34" s="65">
        <f>Table22457891011234567[[#This Row],[PEMBULATAN]]*O34</f>
        <v>32067.75</v>
      </c>
    </row>
    <row r="35" spans="1:16" ht="26.25" customHeight="1" x14ac:dyDescent="0.2">
      <c r="A35" s="14"/>
      <c r="B35" s="75"/>
      <c r="C35" s="73" t="s">
        <v>739</v>
      </c>
      <c r="D35" s="78" t="s">
        <v>127</v>
      </c>
      <c r="E35" s="13">
        <v>44547</v>
      </c>
      <c r="F35" s="76" t="s">
        <v>705</v>
      </c>
      <c r="G35" s="13">
        <v>44552</v>
      </c>
      <c r="H35" s="77" t="s">
        <v>533</v>
      </c>
      <c r="I35" s="16">
        <v>40</v>
      </c>
      <c r="J35" s="16">
        <v>35</v>
      </c>
      <c r="K35" s="16">
        <v>35</v>
      </c>
      <c r="L35" s="16">
        <v>7</v>
      </c>
      <c r="M35" s="81">
        <v>12.25</v>
      </c>
      <c r="N35" s="96">
        <v>12.25</v>
      </c>
      <c r="O35" s="64">
        <v>2530</v>
      </c>
      <c r="P35" s="65">
        <f>Table22457891011234567[[#This Row],[PEMBULATAN]]*O35</f>
        <v>30992.5</v>
      </c>
    </row>
    <row r="36" spans="1:16" ht="26.25" customHeight="1" x14ac:dyDescent="0.2">
      <c r="A36" s="14"/>
      <c r="B36" s="75"/>
      <c r="C36" s="73" t="s">
        <v>740</v>
      </c>
      <c r="D36" s="78" t="s">
        <v>127</v>
      </c>
      <c r="E36" s="13">
        <v>44547</v>
      </c>
      <c r="F36" s="76" t="s">
        <v>705</v>
      </c>
      <c r="G36" s="13">
        <v>44552</v>
      </c>
      <c r="H36" s="77" t="s">
        <v>533</v>
      </c>
      <c r="I36" s="16">
        <v>40</v>
      </c>
      <c r="J36" s="16">
        <v>30</v>
      </c>
      <c r="K36" s="16">
        <v>30</v>
      </c>
      <c r="L36" s="16">
        <v>5</v>
      </c>
      <c r="M36" s="81">
        <v>9</v>
      </c>
      <c r="N36" s="96">
        <v>9</v>
      </c>
      <c r="O36" s="64">
        <v>2530</v>
      </c>
      <c r="P36" s="65">
        <f>Table22457891011234567[[#This Row],[PEMBULATAN]]*O36</f>
        <v>22770</v>
      </c>
    </row>
    <row r="37" spans="1:16" ht="26.25" customHeight="1" x14ac:dyDescent="0.2">
      <c r="A37" s="14"/>
      <c r="B37" s="75"/>
      <c r="C37" s="73" t="s">
        <v>741</v>
      </c>
      <c r="D37" s="78" t="s">
        <v>127</v>
      </c>
      <c r="E37" s="13">
        <v>44547</v>
      </c>
      <c r="F37" s="76" t="s">
        <v>705</v>
      </c>
      <c r="G37" s="13">
        <v>44552</v>
      </c>
      <c r="H37" s="77" t="s">
        <v>533</v>
      </c>
      <c r="I37" s="16">
        <v>30</v>
      </c>
      <c r="J37" s="16">
        <v>30</v>
      </c>
      <c r="K37" s="16">
        <v>36</v>
      </c>
      <c r="L37" s="16">
        <v>4</v>
      </c>
      <c r="M37" s="81">
        <v>8.1</v>
      </c>
      <c r="N37" s="96">
        <v>8.1</v>
      </c>
      <c r="O37" s="64">
        <v>2530</v>
      </c>
      <c r="P37" s="65">
        <f>Table22457891011234567[[#This Row],[PEMBULATAN]]*O37</f>
        <v>20493</v>
      </c>
    </row>
    <row r="38" spans="1:16" ht="26.25" customHeight="1" x14ac:dyDescent="0.2">
      <c r="A38" s="14"/>
      <c r="B38" s="75"/>
      <c r="C38" s="73" t="s">
        <v>742</v>
      </c>
      <c r="D38" s="78" t="s">
        <v>127</v>
      </c>
      <c r="E38" s="13">
        <v>44547</v>
      </c>
      <c r="F38" s="76" t="s">
        <v>705</v>
      </c>
      <c r="G38" s="13">
        <v>44552</v>
      </c>
      <c r="H38" s="77" t="s">
        <v>533</v>
      </c>
      <c r="I38" s="16">
        <v>45</v>
      </c>
      <c r="J38" s="16">
        <v>36</v>
      </c>
      <c r="K38" s="16">
        <v>12</v>
      </c>
      <c r="L38" s="16">
        <v>5</v>
      </c>
      <c r="M38" s="81">
        <v>4.8600000000000003</v>
      </c>
      <c r="N38" s="96">
        <v>5</v>
      </c>
      <c r="O38" s="64">
        <v>2530</v>
      </c>
      <c r="P38" s="65">
        <f>Table22457891011234567[[#This Row],[PEMBULATAN]]*O38</f>
        <v>12650</v>
      </c>
    </row>
    <row r="39" spans="1:16" ht="26.25" customHeight="1" x14ac:dyDescent="0.2">
      <c r="A39" s="14"/>
      <c r="B39" s="75"/>
      <c r="C39" s="73" t="s">
        <v>743</v>
      </c>
      <c r="D39" s="78" t="s">
        <v>127</v>
      </c>
      <c r="E39" s="13">
        <v>44547</v>
      </c>
      <c r="F39" s="76" t="s">
        <v>705</v>
      </c>
      <c r="G39" s="13">
        <v>44552</v>
      </c>
      <c r="H39" s="77" t="s">
        <v>533</v>
      </c>
      <c r="I39" s="16">
        <v>77</v>
      </c>
      <c r="J39" s="16">
        <v>30</v>
      </c>
      <c r="K39" s="16">
        <v>12</v>
      </c>
      <c r="L39" s="16">
        <v>7</v>
      </c>
      <c r="M39" s="81">
        <v>6.93</v>
      </c>
      <c r="N39" s="96">
        <v>7</v>
      </c>
      <c r="O39" s="64">
        <v>2530</v>
      </c>
      <c r="P39" s="65">
        <f>Table22457891011234567[[#This Row],[PEMBULATAN]]*O39</f>
        <v>17710</v>
      </c>
    </row>
    <row r="40" spans="1:16" ht="26.25" customHeight="1" x14ac:dyDescent="0.2">
      <c r="A40" s="14"/>
      <c r="B40" s="75"/>
      <c r="C40" s="73" t="s">
        <v>744</v>
      </c>
      <c r="D40" s="78" t="s">
        <v>127</v>
      </c>
      <c r="E40" s="13">
        <v>44547</v>
      </c>
      <c r="F40" s="76" t="s">
        <v>705</v>
      </c>
      <c r="G40" s="13">
        <v>44552</v>
      </c>
      <c r="H40" s="77" t="s">
        <v>533</v>
      </c>
      <c r="I40" s="16">
        <v>58</v>
      </c>
      <c r="J40" s="16">
        <v>18</v>
      </c>
      <c r="K40" s="16">
        <v>18</v>
      </c>
      <c r="L40" s="16">
        <v>2</v>
      </c>
      <c r="M40" s="81">
        <v>4.6980000000000004</v>
      </c>
      <c r="N40" s="96">
        <v>4.6980000000000004</v>
      </c>
      <c r="O40" s="64">
        <v>2530</v>
      </c>
      <c r="P40" s="65">
        <f>Table22457891011234567[[#This Row],[PEMBULATAN]]*O40</f>
        <v>11885.94</v>
      </c>
    </row>
    <row r="41" spans="1:16" ht="26.25" customHeight="1" x14ac:dyDescent="0.2">
      <c r="A41" s="14"/>
      <c r="B41" s="75"/>
      <c r="C41" s="73" t="s">
        <v>745</v>
      </c>
      <c r="D41" s="78" t="s">
        <v>127</v>
      </c>
      <c r="E41" s="13">
        <v>44547</v>
      </c>
      <c r="F41" s="76" t="s">
        <v>705</v>
      </c>
      <c r="G41" s="13">
        <v>44552</v>
      </c>
      <c r="H41" s="77" t="s">
        <v>533</v>
      </c>
      <c r="I41" s="16">
        <v>80</v>
      </c>
      <c r="J41" s="16">
        <v>60</v>
      </c>
      <c r="K41" s="16">
        <v>18</v>
      </c>
      <c r="L41" s="16">
        <v>11</v>
      </c>
      <c r="M41" s="81">
        <v>21.6</v>
      </c>
      <c r="N41" s="96">
        <v>21.6</v>
      </c>
      <c r="O41" s="64">
        <v>2530</v>
      </c>
      <c r="P41" s="65">
        <f>Table22457891011234567[[#This Row],[PEMBULATAN]]*O41</f>
        <v>54648</v>
      </c>
    </row>
    <row r="42" spans="1:16" ht="26.25" customHeight="1" x14ac:dyDescent="0.2">
      <c r="A42" s="14"/>
      <c r="B42" s="75"/>
      <c r="C42" s="73" t="s">
        <v>746</v>
      </c>
      <c r="D42" s="78" t="s">
        <v>127</v>
      </c>
      <c r="E42" s="13">
        <v>44547</v>
      </c>
      <c r="F42" s="76" t="s">
        <v>705</v>
      </c>
      <c r="G42" s="13">
        <v>44552</v>
      </c>
      <c r="H42" s="77" t="s">
        <v>533</v>
      </c>
      <c r="I42" s="16">
        <v>95</v>
      </c>
      <c r="J42" s="16">
        <v>55</v>
      </c>
      <c r="K42" s="16">
        <v>27</v>
      </c>
      <c r="L42" s="16">
        <v>15</v>
      </c>
      <c r="M42" s="81">
        <v>35.268749999999997</v>
      </c>
      <c r="N42" s="96">
        <v>35.268749999999997</v>
      </c>
      <c r="O42" s="64">
        <v>2530</v>
      </c>
      <c r="P42" s="65">
        <f>Table22457891011234567[[#This Row],[PEMBULATAN]]*O42</f>
        <v>89229.9375</v>
      </c>
    </row>
    <row r="43" spans="1:16" ht="26.25" customHeight="1" x14ac:dyDescent="0.2">
      <c r="A43" s="14"/>
      <c r="B43" s="75"/>
      <c r="C43" s="73" t="s">
        <v>747</v>
      </c>
      <c r="D43" s="78" t="s">
        <v>127</v>
      </c>
      <c r="E43" s="13">
        <v>44547</v>
      </c>
      <c r="F43" s="76" t="s">
        <v>705</v>
      </c>
      <c r="G43" s="13">
        <v>44552</v>
      </c>
      <c r="H43" s="77" t="s">
        <v>533</v>
      </c>
      <c r="I43" s="16">
        <v>115</v>
      </c>
      <c r="J43" s="16">
        <v>55</v>
      </c>
      <c r="K43" s="16">
        <v>30</v>
      </c>
      <c r="L43" s="16">
        <v>28</v>
      </c>
      <c r="M43" s="81">
        <v>47.4375</v>
      </c>
      <c r="N43" s="96">
        <v>48</v>
      </c>
      <c r="O43" s="64">
        <v>2530</v>
      </c>
      <c r="P43" s="65">
        <f>Table22457891011234567[[#This Row],[PEMBULATAN]]*O43</f>
        <v>121440</v>
      </c>
    </row>
    <row r="44" spans="1:16" ht="26.25" customHeight="1" x14ac:dyDescent="0.2">
      <c r="A44" s="14"/>
      <c r="B44" s="75"/>
      <c r="C44" s="73" t="s">
        <v>748</v>
      </c>
      <c r="D44" s="78" t="s">
        <v>127</v>
      </c>
      <c r="E44" s="13">
        <v>44547</v>
      </c>
      <c r="F44" s="76" t="s">
        <v>705</v>
      </c>
      <c r="G44" s="13">
        <v>44552</v>
      </c>
      <c r="H44" s="77" t="s">
        <v>533</v>
      </c>
      <c r="I44" s="16">
        <v>50</v>
      </c>
      <c r="J44" s="16">
        <v>35</v>
      </c>
      <c r="K44" s="16">
        <v>26</v>
      </c>
      <c r="L44" s="16">
        <v>9</v>
      </c>
      <c r="M44" s="81">
        <v>11.375</v>
      </c>
      <c r="N44" s="96">
        <v>12</v>
      </c>
      <c r="O44" s="64">
        <v>2530</v>
      </c>
      <c r="P44" s="65">
        <f>Table22457891011234567[[#This Row],[PEMBULATAN]]*O44</f>
        <v>30360</v>
      </c>
    </row>
    <row r="45" spans="1:16" ht="26.25" customHeight="1" x14ac:dyDescent="0.2">
      <c r="A45" s="14"/>
      <c r="B45" s="75"/>
      <c r="C45" s="73" t="s">
        <v>749</v>
      </c>
      <c r="D45" s="78" t="s">
        <v>127</v>
      </c>
      <c r="E45" s="13">
        <v>44547</v>
      </c>
      <c r="F45" s="76" t="s">
        <v>705</v>
      </c>
      <c r="G45" s="13">
        <v>44552</v>
      </c>
      <c r="H45" s="77" t="s">
        <v>533</v>
      </c>
      <c r="I45" s="16">
        <v>115</v>
      </c>
      <c r="J45" s="16">
        <v>21</v>
      </c>
      <c r="K45" s="16">
        <v>21</v>
      </c>
      <c r="L45" s="16">
        <v>9</v>
      </c>
      <c r="M45" s="81">
        <v>12.678750000000001</v>
      </c>
      <c r="N45" s="96">
        <v>12.678750000000001</v>
      </c>
      <c r="O45" s="64">
        <v>2530</v>
      </c>
      <c r="P45" s="65">
        <f>Table22457891011234567[[#This Row],[PEMBULATAN]]*O45</f>
        <v>32077.237500000003</v>
      </c>
    </row>
    <row r="46" spans="1:16" ht="26.25" customHeight="1" x14ac:dyDescent="0.2">
      <c r="A46" s="14"/>
      <c r="B46" s="75"/>
      <c r="C46" s="73" t="s">
        <v>750</v>
      </c>
      <c r="D46" s="78" t="s">
        <v>127</v>
      </c>
      <c r="E46" s="13">
        <v>44547</v>
      </c>
      <c r="F46" s="76" t="s">
        <v>705</v>
      </c>
      <c r="G46" s="13">
        <v>44552</v>
      </c>
      <c r="H46" s="77" t="s">
        <v>533</v>
      </c>
      <c r="I46" s="16">
        <v>50</v>
      </c>
      <c r="J46" s="16">
        <v>35</v>
      </c>
      <c r="K46" s="16">
        <v>19</v>
      </c>
      <c r="L46" s="16">
        <v>8</v>
      </c>
      <c r="M46" s="81">
        <v>8.3125</v>
      </c>
      <c r="N46" s="96">
        <v>9</v>
      </c>
      <c r="O46" s="64">
        <v>2530</v>
      </c>
      <c r="P46" s="65">
        <f>Table22457891011234567[[#This Row],[PEMBULATAN]]*O46</f>
        <v>22770</v>
      </c>
    </row>
    <row r="47" spans="1:16" ht="26.25" customHeight="1" x14ac:dyDescent="0.2">
      <c r="A47" s="14"/>
      <c r="B47" s="75"/>
      <c r="C47" s="73" t="s">
        <v>751</v>
      </c>
      <c r="D47" s="78" t="s">
        <v>127</v>
      </c>
      <c r="E47" s="13">
        <v>44547</v>
      </c>
      <c r="F47" s="76" t="s">
        <v>705</v>
      </c>
      <c r="G47" s="13">
        <v>44552</v>
      </c>
      <c r="H47" s="77" t="s">
        <v>533</v>
      </c>
      <c r="I47" s="16">
        <v>55</v>
      </c>
      <c r="J47" s="16">
        <v>40</v>
      </c>
      <c r="K47" s="16">
        <v>40</v>
      </c>
      <c r="L47" s="16">
        <v>29</v>
      </c>
      <c r="M47" s="81">
        <v>22</v>
      </c>
      <c r="N47" s="96">
        <v>29</v>
      </c>
      <c r="O47" s="64">
        <v>2530</v>
      </c>
      <c r="P47" s="65">
        <f>Table22457891011234567[[#This Row],[PEMBULATAN]]*O47</f>
        <v>73370</v>
      </c>
    </row>
    <row r="48" spans="1:16" ht="26.25" customHeight="1" x14ac:dyDescent="0.2">
      <c r="A48" s="14"/>
      <c r="B48" s="75"/>
      <c r="C48" s="73" t="s">
        <v>752</v>
      </c>
      <c r="D48" s="78" t="s">
        <v>127</v>
      </c>
      <c r="E48" s="13">
        <v>44547</v>
      </c>
      <c r="F48" s="76" t="s">
        <v>705</v>
      </c>
      <c r="G48" s="13">
        <v>44552</v>
      </c>
      <c r="H48" s="77" t="s">
        <v>533</v>
      </c>
      <c r="I48" s="16">
        <v>85</v>
      </c>
      <c r="J48" s="16">
        <v>50</v>
      </c>
      <c r="K48" s="16">
        <v>24</v>
      </c>
      <c r="L48" s="16">
        <v>14</v>
      </c>
      <c r="M48" s="81">
        <v>25.5</v>
      </c>
      <c r="N48" s="96">
        <v>26</v>
      </c>
      <c r="O48" s="64">
        <v>2530</v>
      </c>
      <c r="P48" s="65">
        <f>Table22457891011234567[[#This Row],[PEMBULATAN]]*O48</f>
        <v>65780</v>
      </c>
    </row>
    <row r="49" spans="1:16" ht="26.25" customHeight="1" x14ac:dyDescent="0.2">
      <c r="A49" s="14"/>
      <c r="B49" s="75"/>
      <c r="C49" s="73" t="s">
        <v>753</v>
      </c>
      <c r="D49" s="78" t="s">
        <v>127</v>
      </c>
      <c r="E49" s="13">
        <v>44547</v>
      </c>
      <c r="F49" s="76" t="s">
        <v>705</v>
      </c>
      <c r="G49" s="13">
        <v>44552</v>
      </c>
      <c r="H49" s="77" t="s">
        <v>533</v>
      </c>
      <c r="I49" s="16">
        <v>55</v>
      </c>
      <c r="J49" s="16">
        <v>44</v>
      </c>
      <c r="K49" s="16">
        <v>13</v>
      </c>
      <c r="L49" s="16">
        <v>5</v>
      </c>
      <c r="M49" s="81">
        <v>7.8650000000000002</v>
      </c>
      <c r="N49" s="96">
        <v>7.8650000000000002</v>
      </c>
      <c r="O49" s="64">
        <v>2530</v>
      </c>
      <c r="P49" s="65">
        <f>Table22457891011234567[[#This Row],[PEMBULATAN]]*O49</f>
        <v>19898.45</v>
      </c>
    </row>
    <row r="50" spans="1:16" ht="26.25" customHeight="1" x14ac:dyDescent="0.2">
      <c r="A50" s="14"/>
      <c r="B50" s="75"/>
      <c r="C50" s="73" t="s">
        <v>754</v>
      </c>
      <c r="D50" s="78" t="s">
        <v>127</v>
      </c>
      <c r="E50" s="13">
        <v>44547</v>
      </c>
      <c r="F50" s="76" t="s">
        <v>705</v>
      </c>
      <c r="G50" s="13">
        <v>44552</v>
      </c>
      <c r="H50" s="77" t="s">
        <v>533</v>
      </c>
      <c r="I50" s="16">
        <v>70</v>
      </c>
      <c r="J50" s="16">
        <v>35</v>
      </c>
      <c r="K50" s="16">
        <v>17</v>
      </c>
      <c r="L50" s="16">
        <v>7</v>
      </c>
      <c r="M50" s="81">
        <v>10.4125</v>
      </c>
      <c r="N50" s="96">
        <v>11</v>
      </c>
      <c r="O50" s="64">
        <v>2530</v>
      </c>
      <c r="P50" s="65">
        <f>Table22457891011234567[[#This Row],[PEMBULATAN]]*O50</f>
        <v>27830</v>
      </c>
    </row>
    <row r="51" spans="1:16" ht="26.25" customHeight="1" x14ac:dyDescent="0.2">
      <c r="A51" s="14"/>
      <c r="B51" s="75"/>
      <c r="C51" s="73" t="s">
        <v>755</v>
      </c>
      <c r="D51" s="78" t="s">
        <v>127</v>
      </c>
      <c r="E51" s="13">
        <v>44547</v>
      </c>
      <c r="F51" s="76" t="s">
        <v>705</v>
      </c>
      <c r="G51" s="13">
        <v>44552</v>
      </c>
      <c r="H51" s="77" t="s">
        <v>533</v>
      </c>
      <c r="I51" s="16">
        <v>66</v>
      </c>
      <c r="J51" s="16">
        <v>44</v>
      </c>
      <c r="K51" s="16">
        <v>10</v>
      </c>
      <c r="L51" s="16">
        <v>2</v>
      </c>
      <c r="M51" s="81">
        <v>7.26</v>
      </c>
      <c r="N51" s="96">
        <v>7.26</v>
      </c>
      <c r="O51" s="64">
        <v>2530</v>
      </c>
      <c r="P51" s="65">
        <f>Table22457891011234567[[#This Row],[PEMBULATAN]]*O51</f>
        <v>18367.8</v>
      </c>
    </row>
    <row r="52" spans="1:16" ht="26.25" customHeight="1" x14ac:dyDescent="0.2">
      <c r="A52" s="14"/>
      <c r="B52" s="75"/>
      <c r="C52" s="73" t="s">
        <v>756</v>
      </c>
      <c r="D52" s="78" t="s">
        <v>127</v>
      </c>
      <c r="E52" s="13">
        <v>44547</v>
      </c>
      <c r="F52" s="76" t="s">
        <v>705</v>
      </c>
      <c r="G52" s="13">
        <v>44552</v>
      </c>
      <c r="H52" s="77" t="s">
        <v>533</v>
      </c>
      <c r="I52" s="16">
        <v>66</v>
      </c>
      <c r="J52" s="16">
        <v>44</v>
      </c>
      <c r="K52" s="16">
        <v>10</v>
      </c>
      <c r="L52" s="16">
        <v>2</v>
      </c>
      <c r="M52" s="81">
        <v>7.26</v>
      </c>
      <c r="N52" s="96">
        <v>7.26</v>
      </c>
      <c r="O52" s="64">
        <v>2530</v>
      </c>
      <c r="P52" s="65">
        <f>Table22457891011234567[[#This Row],[PEMBULATAN]]*O52</f>
        <v>18367.8</v>
      </c>
    </row>
    <row r="53" spans="1:16" ht="26.25" customHeight="1" x14ac:dyDescent="0.2">
      <c r="A53" s="14"/>
      <c r="B53" s="75"/>
      <c r="C53" s="73" t="s">
        <v>757</v>
      </c>
      <c r="D53" s="78" t="s">
        <v>127</v>
      </c>
      <c r="E53" s="13">
        <v>44547</v>
      </c>
      <c r="F53" s="76" t="s">
        <v>705</v>
      </c>
      <c r="G53" s="13">
        <v>44552</v>
      </c>
      <c r="H53" s="77" t="s">
        <v>533</v>
      </c>
      <c r="I53" s="16">
        <v>66</v>
      </c>
      <c r="J53" s="16">
        <v>44</v>
      </c>
      <c r="K53" s="16">
        <v>10</v>
      </c>
      <c r="L53" s="16">
        <v>2</v>
      </c>
      <c r="M53" s="81">
        <v>7.26</v>
      </c>
      <c r="N53" s="96">
        <v>7.26</v>
      </c>
      <c r="O53" s="64">
        <v>2530</v>
      </c>
      <c r="P53" s="65">
        <f>Table22457891011234567[[#This Row],[PEMBULATAN]]*O53</f>
        <v>18367.8</v>
      </c>
    </row>
    <row r="54" spans="1:16" ht="26.25" customHeight="1" x14ac:dyDescent="0.2">
      <c r="A54" s="14"/>
      <c r="B54" s="75"/>
      <c r="C54" s="73" t="s">
        <v>758</v>
      </c>
      <c r="D54" s="78" t="s">
        <v>127</v>
      </c>
      <c r="E54" s="13">
        <v>44547</v>
      </c>
      <c r="F54" s="76" t="s">
        <v>705</v>
      </c>
      <c r="G54" s="13">
        <v>44552</v>
      </c>
      <c r="H54" s="77" t="s">
        <v>533</v>
      </c>
      <c r="I54" s="16">
        <v>66</v>
      </c>
      <c r="J54" s="16">
        <v>44</v>
      </c>
      <c r="K54" s="16">
        <v>10</v>
      </c>
      <c r="L54" s="16">
        <v>2</v>
      </c>
      <c r="M54" s="81">
        <v>7.26</v>
      </c>
      <c r="N54" s="96">
        <v>7.26</v>
      </c>
      <c r="O54" s="64">
        <v>2530</v>
      </c>
      <c r="P54" s="65">
        <f>Table22457891011234567[[#This Row],[PEMBULATAN]]*O54</f>
        <v>18367.8</v>
      </c>
    </row>
    <row r="55" spans="1:16" ht="26.25" customHeight="1" x14ac:dyDescent="0.2">
      <c r="A55" s="14"/>
      <c r="B55" s="75"/>
      <c r="C55" s="73" t="s">
        <v>759</v>
      </c>
      <c r="D55" s="78" t="s">
        <v>127</v>
      </c>
      <c r="E55" s="13">
        <v>44547</v>
      </c>
      <c r="F55" s="76" t="s">
        <v>705</v>
      </c>
      <c r="G55" s="13">
        <v>44552</v>
      </c>
      <c r="H55" s="77" t="s">
        <v>533</v>
      </c>
      <c r="I55" s="16">
        <v>66</v>
      </c>
      <c r="J55" s="16">
        <v>44</v>
      </c>
      <c r="K55" s="16">
        <v>10</v>
      </c>
      <c r="L55" s="16">
        <v>2</v>
      </c>
      <c r="M55" s="81">
        <v>7.26</v>
      </c>
      <c r="N55" s="96">
        <v>7.26</v>
      </c>
      <c r="O55" s="64">
        <v>2530</v>
      </c>
      <c r="P55" s="65">
        <f>Table22457891011234567[[#This Row],[PEMBULATAN]]*O55</f>
        <v>18367.8</v>
      </c>
    </row>
    <row r="56" spans="1:16" ht="26.25" customHeight="1" x14ac:dyDescent="0.2">
      <c r="A56" s="14"/>
      <c r="B56" s="75"/>
      <c r="C56" s="73" t="s">
        <v>760</v>
      </c>
      <c r="D56" s="78" t="s">
        <v>127</v>
      </c>
      <c r="E56" s="13">
        <v>44547</v>
      </c>
      <c r="F56" s="76" t="s">
        <v>705</v>
      </c>
      <c r="G56" s="13">
        <v>44552</v>
      </c>
      <c r="H56" s="77" t="s">
        <v>533</v>
      </c>
      <c r="I56" s="16">
        <v>66</v>
      </c>
      <c r="J56" s="16">
        <v>44</v>
      </c>
      <c r="K56" s="16">
        <v>10</v>
      </c>
      <c r="L56" s="16">
        <v>2</v>
      </c>
      <c r="M56" s="81">
        <v>7.26</v>
      </c>
      <c r="N56" s="96">
        <v>7.26</v>
      </c>
      <c r="O56" s="64">
        <v>2530</v>
      </c>
      <c r="P56" s="65">
        <f>Table22457891011234567[[#This Row],[PEMBULATAN]]*O56</f>
        <v>18367.8</v>
      </c>
    </row>
    <row r="57" spans="1:16" ht="26.25" customHeight="1" x14ac:dyDescent="0.2">
      <c r="A57" s="14"/>
      <c r="B57" s="75"/>
      <c r="C57" s="73" t="s">
        <v>761</v>
      </c>
      <c r="D57" s="78" t="s">
        <v>127</v>
      </c>
      <c r="E57" s="13">
        <v>44547</v>
      </c>
      <c r="F57" s="76" t="s">
        <v>705</v>
      </c>
      <c r="G57" s="13">
        <v>44552</v>
      </c>
      <c r="H57" s="77" t="s">
        <v>533</v>
      </c>
      <c r="I57" s="16">
        <v>66</v>
      </c>
      <c r="J57" s="16">
        <v>44</v>
      </c>
      <c r="K57" s="16">
        <v>10</v>
      </c>
      <c r="L57" s="16">
        <v>2</v>
      </c>
      <c r="M57" s="81">
        <v>7.26</v>
      </c>
      <c r="N57" s="96">
        <v>7.26</v>
      </c>
      <c r="O57" s="64">
        <v>2530</v>
      </c>
      <c r="P57" s="65">
        <f>Table22457891011234567[[#This Row],[PEMBULATAN]]*O57</f>
        <v>18367.8</v>
      </c>
    </row>
    <row r="58" spans="1:16" ht="26.25" customHeight="1" x14ac:dyDescent="0.2">
      <c r="A58" s="14"/>
      <c r="B58" s="75"/>
      <c r="C58" s="73" t="s">
        <v>762</v>
      </c>
      <c r="D58" s="78" t="s">
        <v>127</v>
      </c>
      <c r="E58" s="13">
        <v>44547</v>
      </c>
      <c r="F58" s="76" t="s">
        <v>705</v>
      </c>
      <c r="G58" s="13">
        <v>44552</v>
      </c>
      <c r="H58" s="77" t="s">
        <v>533</v>
      </c>
      <c r="I58" s="16">
        <v>66</v>
      </c>
      <c r="J58" s="16">
        <v>44</v>
      </c>
      <c r="K58" s="16">
        <v>10</v>
      </c>
      <c r="L58" s="16">
        <v>2</v>
      </c>
      <c r="M58" s="81">
        <v>7.26</v>
      </c>
      <c r="N58" s="96">
        <v>7.26</v>
      </c>
      <c r="O58" s="64">
        <v>2530</v>
      </c>
      <c r="P58" s="65">
        <f>Table22457891011234567[[#This Row],[PEMBULATAN]]*O58</f>
        <v>18367.8</v>
      </c>
    </row>
    <row r="59" spans="1:16" ht="26.25" customHeight="1" x14ac:dyDescent="0.2">
      <c r="A59" s="14"/>
      <c r="B59" s="75"/>
      <c r="C59" s="73" t="s">
        <v>763</v>
      </c>
      <c r="D59" s="78" t="s">
        <v>127</v>
      </c>
      <c r="E59" s="13">
        <v>44547</v>
      </c>
      <c r="F59" s="76" t="s">
        <v>705</v>
      </c>
      <c r="G59" s="13">
        <v>44552</v>
      </c>
      <c r="H59" s="77" t="s">
        <v>533</v>
      </c>
      <c r="I59" s="16">
        <v>75</v>
      </c>
      <c r="J59" s="16">
        <v>45</v>
      </c>
      <c r="K59" s="16">
        <v>10</v>
      </c>
      <c r="L59" s="16">
        <v>1</v>
      </c>
      <c r="M59" s="81">
        <v>8.4375</v>
      </c>
      <c r="N59" s="96">
        <v>9</v>
      </c>
      <c r="O59" s="64">
        <v>2530</v>
      </c>
      <c r="P59" s="65">
        <f>Table22457891011234567[[#This Row],[PEMBULATAN]]*O59</f>
        <v>22770</v>
      </c>
    </row>
    <row r="60" spans="1:16" ht="26.25" customHeight="1" x14ac:dyDescent="0.2">
      <c r="A60" s="14"/>
      <c r="B60" s="75"/>
      <c r="C60" s="73" t="s">
        <v>764</v>
      </c>
      <c r="D60" s="78" t="s">
        <v>127</v>
      </c>
      <c r="E60" s="13">
        <v>44547</v>
      </c>
      <c r="F60" s="76" t="s">
        <v>705</v>
      </c>
      <c r="G60" s="13">
        <v>44552</v>
      </c>
      <c r="H60" s="77" t="s">
        <v>533</v>
      </c>
      <c r="I60" s="16">
        <v>65</v>
      </c>
      <c r="J60" s="16">
        <v>40</v>
      </c>
      <c r="K60" s="16">
        <v>25</v>
      </c>
      <c r="L60" s="16">
        <v>4</v>
      </c>
      <c r="M60" s="81">
        <v>16.25</v>
      </c>
      <c r="N60" s="96">
        <v>16.25</v>
      </c>
      <c r="O60" s="64">
        <v>2530</v>
      </c>
      <c r="P60" s="65">
        <f>Table22457891011234567[[#This Row],[PEMBULATAN]]*O60</f>
        <v>41112.5</v>
      </c>
    </row>
    <row r="61" spans="1:16" ht="26.25" customHeight="1" x14ac:dyDescent="0.2">
      <c r="A61" s="14"/>
      <c r="B61" s="75"/>
      <c r="C61" s="73" t="s">
        <v>765</v>
      </c>
      <c r="D61" s="78" t="s">
        <v>127</v>
      </c>
      <c r="E61" s="13">
        <v>44547</v>
      </c>
      <c r="F61" s="76" t="s">
        <v>705</v>
      </c>
      <c r="G61" s="13">
        <v>44552</v>
      </c>
      <c r="H61" s="77" t="s">
        <v>533</v>
      </c>
      <c r="I61" s="16">
        <v>100</v>
      </c>
      <c r="J61" s="16">
        <v>60</v>
      </c>
      <c r="K61" s="16">
        <v>28</v>
      </c>
      <c r="L61" s="16">
        <v>9</v>
      </c>
      <c r="M61" s="81">
        <v>42</v>
      </c>
      <c r="N61" s="96">
        <v>42</v>
      </c>
      <c r="O61" s="64">
        <v>2530</v>
      </c>
      <c r="P61" s="65">
        <f>Table22457891011234567[[#This Row],[PEMBULATAN]]*O61</f>
        <v>106260</v>
      </c>
    </row>
    <row r="62" spans="1:16" ht="26.25" customHeight="1" x14ac:dyDescent="0.2">
      <c r="A62" s="14"/>
      <c r="B62" s="75"/>
      <c r="C62" s="73" t="s">
        <v>766</v>
      </c>
      <c r="D62" s="78" t="s">
        <v>127</v>
      </c>
      <c r="E62" s="13">
        <v>44547</v>
      </c>
      <c r="F62" s="76" t="s">
        <v>705</v>
      </c>
      <c r="G62" s="13">
        <v>44552</v>
      </c>
      <c r="H62" s="77" t="s">
        <v>533</v>
      </c>
      <c r="I62" s="16">
        <v>64</v>
      </c>
      <c r="J62" s="16">
        <v>30</v>
      </c>
      <c r="K62" s="16">
        <v>33</v>
      </c>
      <c r="L62" s="16">
        <v>5</v>
      </c>
      <c r="M62" s="81">
        <v>15.84</v>
      </c>
      <c r="N62" s="96">
        <v>15.84</v>
      </c>
      <c r="O62" s="64">
        <v>2530</v>
      </c>
      <c r="P62" s="65">
        <f>Table22457891011234567[[#This Row],[PEMBULATAN]]*O62</f>
        <v>40075.199999999997</v>
      </c>
    </row>
    <row r="63" spans="1:16" ht="26.25" customHeight="1" x14ac:dyDescent="0.2">
      <c r="A63" s="14"/>
      <c r="B63" s="75"/>
      <c r="C63" s="73" t="s">
        <v>767</v>
      </c>
      <c r="D63" s="78" t="s">
        <v>127</v>
      </c>
      <c r="E63" s="13">
        <v>44547</v>
      </c>
      <c r="F63" s="76" t="s">
        <v>705</v>
      </c>
      <c r="G63" s="13">
        <v>44552</v>
      </c>
      <c r="H63" s="77" t="s">
        <v>533</v>
      </c>
      <c r="I63" s="16">
        <v>100</v>
      </c>
      <c r="J63" s="16">
        <v>55</v>
      </c>
      <c r="K63" s="16">
        <v>30</v>
      </c>
      <c r="L63" s="16">
        <v>20</v>
      </c>
      <c r="M63" s="81">
        <v>41.25</v>
      </c>
      <c r="N63" s="96">
        <v>41.25</v>
      </c>
      <c r="O63" s="64">
        <v>2530</v>
      </c>
      <c r="P63" s="65">
        <f>Table22457891011234567[[#This Row],[PEMBULATAN]]*O63</f>
        <v>104362.5</v>
      </c>
    </row>
    <row r="64" spans="1:16" ht="26.25" customHeight="1" x14ac:dyDescent="0.2">
      <c r="A64" s="14"/>
      <c r="B64" s="75"/>
      <c r="C64" s="73" t="s">
        <v>768</v>
      </c>
      <c r="D64" s="78" t="s">
        <v>127</v>
      </c>
      <c r="E64" s="13">
        <v>44547</v>
      </c>
      <c r="F64" s="76" t="s">
        <v>705</v>
      </c>
      <c r="G64" s="13">
        <v>44552</v>
      </c>
      <c r="H64" s="77" t="s">
        <v>533</v>
      </c>
      <c r="I64" s="16">
        <v>50</v>
      </c>
      <c r="J64" s="16">
        <v>45</v>
      </c>
      <c r="K64" s="16">
        <v>8</v>
      </c>
      <c r="L64" s="16">
        <v>2</v>
      </c>
      <c r="M64" s="81">
        <v>4.5</v>
      </c>
      <c r="N64" s="96">
        <v>5</v>
      </c>
      <c r="O64" s="64">
        <v>2530</v>
      </c>
      <c r="P64" s="65">
        <f>Table22457891011234567[[#This Row],[PEMBULATAN]]*O64</f>
        <v>12650</v>
      </c>
    </row>
    <row r="65" spans="1:16" ht="26.25" customHeight="1" x14ac:dyDescent="0.2">
      <c r="A65" s="14"/>
      <c r="B65" s="75"/>
      <c r="C65" s="73" t="s">
        <v>769</v>
      </c>
      <c r="D65" s="78" t="s">
        <v>127</v>
      </c>
      <c r="E65" s="13">
        <v>44547</v>
      </c>
      <c r="F65" s="76" t="s">
        <v>705</v>
      </c>
      <c r="G65" s="13">
        <v>44552</v>
      </c>
      <c r="H65" s="77" t="s">
        <v>533</v>
      </c>
      <c r="I65" s="16">
        <v>115</v>
      </c>
      <c r="J65" s="16">
        <v>25</v>
      </c>
      <c r="K65" s="16">
        <v>25</v>
      </c>
      <c r="L65" s="16">
        <v>3</v>
      </c>
      <c r="M65" s="81">
        <v>17.96875</v>
      </c>
      <c r="N65" s="96">
        <v>17.96875</v>
      </c>
      <c r="O65" s="64">
        <v>2530</v>
      </c>
      <c r="P65" s="65">
        <f>Table22457891011234567[[#This Row],[PEMBULATAN]]*O65</f>
        <v>45460.9375</v>
      </c>
    </row>
    <row r="66" spans="1:16" ht="26.25" customHeight="1" x14ac:dyDescent="0.2">
      <c r="A66" s="14"/>
      <c r="B66" s="75"/>
      <c r="C66" s="73" t="s">
        <v>770</v>
      </c>
      <c r="D66" s="78" t="s">
        <v>127</v>
      </c>
      <c r="E66" s="13">
        <v>44547</v>
      </c>
      <c r="F66" s="76" t="s">
        <v>705</v>
      </c>
      <c r="G66" s="13">
        <v>44552</v>
      </c>
      <c r="H66" s="77" t="s">
        <v>533</v>
      </c>
      <c r="I66" s="16">
        <v>35</v>
      </c>
      <c r="J66" s="16">
        <v>25</v>
      </c>
      <c r="K66" s="16">
        <v>19</v>
      </c>
      <c r="L66" s="16">
        <v>7</v>
      </c>
      <c r="M66" s="81">
        <v>4.15625</v>
      </c>
      <c r="N66" s="96">
        <v>7</v>
      </c>
      <c r="O66" s="64">
        <v>2530</v>
      </c>
      <c r="P66" s="65">
        <f>Table22457891011234567[[#This Row],[PEMBULATAN]]*O66</f>
        <v>17710</v>
      </c>
    </row>
    <row r="67" spans="1:16" ht="26.25" customHeight="1" x14ac:dyDescent="0.2">
      <c r="A67" s="14"/>
      <c r="B67" s="75"/>
      <c r="C67" s="73" t="s">
        <v>771</v>
      </c>
      <c r="D67" s="78" t="s">
        <v>127</v>
      </c>
      <c r="E67" s="13">
        <v>44547</v>
      </c>
      <c r="F67" s="76" t="s">
        <v>705</v>
      </c>
      <c r="G67" s="13">
        <v>44552</v>
      </c>
      <c r="H67" s="77" t="s">
        <v>533</v>
      </c>
      <c r="I67" s="16">
        <v>60</v>
      </c>
      <c r="J67" s="16">
        <v>26</v>
      </c>
      <c r="K67" s="16">
        <v>20</v>
      </c>
      <c r="L67" s="16">
        <v>5</v>
      </c>
      <c r="M67" s="81">
        <v>7.8</v>
      </c>
      <c r="N67" s="96">
        <v>7.8</v>
      </c>
      <c r="O67" s="64">
        <v>2530</v>
      </c>
      <c r="P67" s="65">
        <f>Table22457891011234567[[#This Row],[PEMBULATAN]]*O67</f>
        <v>19734</v>
      </c>
    </row>
    <row r="68" spans="1:16" ht="26.25" customHeight="1" x14ac:dyDescent="0.2">
      <c r="A68" s="14"/>
      <c r="B68" s="75"/>
      <c r="C68" s="73" t="s">
        <v>772</v>
      </c>
      <c r="D68" s="78" t="s">
        <v>127</v>
      </c>
      <c r="E68" s="13">
        <v>44547</v>
      </c>
      <c r="F68" s="76" t="s">
        <v>705</v>
      </c>
      <c r="G68" s="13">
        <v>44552</v>
      </c>
      <c r="H68" s="77" t="s">
        <v>533</v>
      </c>
      <c r="I68" s="16">
        <v>20</v>
      </c>
      <c r="J68" s="16">
        <v>33</v>
      </c>
      <c r="K68" s="16">
        <v>8</v>
      </c>
      <c r="L68" s="16">
        <v>2</v>
      </c>
      <c r="M68" s="81">
        <v>1.32</v>
      </c>
      <c r="N68" s="96">
        <v>3</v>
      </c>
      <c r="O68" s="64">
        <v>2530</v>
      </c>
      <c r="P68" s="65">
        <f>Table22457891011234567[[#This Row],[PEMBULATAN]]*O68</f>
        <v>7590</v>
      </c>
    </row>
    <row r="69" spans="1:16" ht="26.25" customHeight="1" x14ac:dyDescent="0.2">
      <c r="A69" s="14"/>
      <c r="B69" s="75"/>
      <c r="C69" s="73" t="s">
        <v>773</v>
      </c>
      <c r="D69" s="78" t="s">
        <v>127</v>
      </c>
      <c r="E69" s="13">
        <v>44547</v>
      </c>
      <c r="F69" s="76" t="s">
        <v>705</v>
      </c>
      <c r="G69" s="13">
        <v>44552</v>
      </c>
      <c r="H69" s="77" t="s">
        <v>533</v>
      </c>
      <c r="I69" s="16">
        <v>48</v>
      </c>
      <c r="J69" s="16">
        <v>40</v>
      </c>
      <c r="K69" s="16">
        <v>8</v>
      </c>
      <c r="L69" s="16">
        <v>1</v>
      </c>
      <c r="M69" s="81">
        <v>3.84</v>
      </c>
      <c r="N69" s="96">
        <v>3.84</v>
      </c>
      <c r="O69" s="64">
        <v>2530</v>
      </c>
      <c r="P69" s="65">
        <f>Table22457891011234567[[#This Row],[PEMBULATAN]]*O69</f>
        <v>9715.1999999999989</v>
      </c>
    </row>
    <row r="70" spans="1:16" ht="26.25" customHeight="1" x14ac:dyDescent="0.2">
      <c r="A70" s="14"/>
      <c r="B70" s="75"/>
      <c r="C70" s="73" t="s">
        <v>774</v>
      </c>
      <c r="D70" s="78" t="s">
        <v>127</v>
      </c>
      <c r="E70" s="13">
        <v>44547</v>
      </c>
      <c r="F70" s="76" t="s">
        <v>705</v>
      </c>
      <c r="G70" s="13">
        <v>44552</v>
      </c>
      <c r="H70" s="77" t="s">
        <v>533</v>
      </c>
      <c r="I70" s="16">
        <v>90</v>
      </c>
      <c r="J70" s="16">
        <v>50</v>
      </c>
      <c r="K70" s="16">
        <v>30</v>
      </c>
      <c r="L70" s="16">
        <v>12</v>
      </c>
      <c r="M70" s="81">
        <v>33.75</v>
      </c>
      <c r="N70" s="96">
        <v>33.75</v>
      </c>
      <c r="O70" s="64">
        <v>2530</v>
      </c>
      <c r="P70" s="65">
        <f>Table22457891011234567[[#This Row],[PEMBULATAN]]*O70</f>
        <v>85387.5</v>
      </c>
    </row>
    <row r="71" spans="1:16" ht="26.25" customHeight="1" x14ac:dyDescent="0.2">
      <c r="A71" s="14"/>
      <c r="B71" s="75"/>
      <c r="C71" s="73" t="s">
        <v>775</v>
      </c>
      <c r="D71" s="78" t="s">
        <v>127</v>
      </c>
      <c r="E71" s="13">
        <v>44547</v>
      </c>
      <c r="F71" s="76" t="s">
        <v>705</v>
      </c>
      <c r="G71" s="13">
        <v>44552</v>
      </c>
      <c r="H71" s="77" t="s">
        <v>533</v>
      </c>
      <c r="I71" s="16">
        <v>100</v>
      </c>
      <c r="J71" s="16">
        <v>42</v>
      </c>
      <c r="K71" s="16">
        <v>33</v>
      </c>
      <c r="L71" s="16">
        <v>16</v>
      </c>
      <c r="M71" s="81">
        <v>34.65</v>
      </c>
      <c r="N71" s="96">
        <v>34.65</v>
      </c>
      <c r="O71" s="64">
        <v>2530</v>
      </c>
      <c r="P71" s="65">
        <f>Table22457891011234567[[#This Row],[PEMBULATAN]]*O71</f>
        <v>87664.5</v>
      </c>
    </row>
    <row r="72" spans="1:16" ht="26.25" customHeight="1" x14ac:dyDescent="0.2">
      <c r="A72" s="14"/>
      <c r="B72" s="98"/>
      <c r="C72" s="73" t="s">
        <v>776</v>
      </c>
      <c r="D72" s="78" t="s">
        <v>127</v>
      </c>
      <c r="E72" s="13">
        <v>44547</v>
      </c>
      <c r="F72" s="76" t="s">
        <v>705</v>
      </c>
      <c r="G72" s="13">
        <v>44552</v>
      </c>
      <c r="H72" s="77" t="s">
        <v>533</v>
      </c>
      <c r="I72" s="16">
        <v>66</v>
      </c>
      <c r="J72" s="16">
        <v>44</v>
      </c>
      <c r="K72" s="16">
        <v>10</v>
      </c>
      <c r="L72" s="16">
        <v>2</v>
      </c>
      <c r="M72" s="81">
        <v>7.26</v>
      </c>
      <c r="N72" s="96">
        <v>7.26</v>
      </c>
      <c r="O72" s="64">
        <v>2530</v>
      </c>
      <c r="P72" s="65">
        <f>Table22457891011234567[[#This Row],[PEMBULATAN]]*O72</f>
        <v>18367.8</v>
      </c>
    </row>
    <row r="73" spans="1:16" ht="26.25" customHeight="1" x14ac:dyDescent="0.2">
      <c r="A73" s="14"/>
      <c r="B73" s="75" t="s">
        <v>777</v>
      </c>
      <c r="C73" s="73" t="s">
        <v>778</v>
      </c>
      <c r="D73" s="78" t="s">
        <v>127</v>
      </c>
      <c r="E73" s="13">
        <v>44547</v>
      </c>
      <c r="F73" s="76" t="s">
        <v>705</v>
      </c>
      <c r="G73" s="13">
        <v>44552</v>
      </c>
      <c r="H73" s="77" t="s">
        <v>533</v>
      </c>
      <c r="I73" s="16">
        <v>24</v>
      </c>
      <c r="J73" s="16">
        <v>30</v>
      </c>
      <c r="K73" s="16">
        <v>13</v>
      </c>
      <c r="L73" s="16">
        <v>7</v>
      </c>
      <c r="M73" s="81">
        <v>2.34</v>
      </c>
      <c r="N73" s="72">
        <v>8</v>
      </c>
      <c r="O73" s="64">
        <v>2530</v>
      </c>
      <c r="P73" s="65">
        <f>Table22457891011234567[[#This Row],[PEMBULATAN]]*O73</f>
        <v>20240</v>
      </c>
    </row>
    <row r="74" spans="1:16" ht="22.5" customHeight="1" x14ac:dyDescent="0.2">
      <c r="A74" s="123" t="s">
        <v>30</v>
      </c>
      <c r="B74" s="124"/>
      <c r="C74" s="124"/>
      <c r="D74" s="124"/>
      <c r="E74" s="124"/>
      <c r="F74" s="124"/>
      <c r="G74" s="124"/>
      <c r="H74" s="124"/>
      <c r="I74" s="124"/>
      <c r="J74" s="124"/>
      <c r="K74" s="124"/>
      <c r="L74" s="125"/>
      <c r="M74" s="79">
        <f>SUBTOTAL(109,Table22457891011234567[KG VOLUME])</f>
        <v>907.38875000000007</v>
      </c>
      <c r="N74" s="68">
        <f>SUM(N3:N73)</f>
        <v>954.06949999999995</v>
      </c>
      <c r="O74" s="126">
        <f>SUM(P3:P73)</f>
        <v>2413795.835</v>
      </c>
      <c r="P74" s="127"/>
    </row>
    <row r="75" spans="1:16" ht="18" customHeight="1" x14ac:dyDescent="0.2">
      <c r="A75" s="86"/>
      <c r="B75" s="56" t="s">
        <v>42</v>
      </c>
      <c r="C75" s="55"/>
      <c r="D75" s="57" t="s">
        <v>43</v>
      </c>
      <c r="E75" s="86"/>
      <c r="F75" s="86"/>
      <c r="G75" s="86"/>
      <c r="H75" s="86"/>
      <c r="I75" s="86"/>
      <c r="J75" s="86"/>
      <c r="K75" s="86"/>
      <c r="L75" s="86"/>
      <c r="M75" s="87"/>
      <c r="N75" s="88" t="s">
        <v>51</v>
      </c>
      <c r="O75" s="89"/>
      <c r="P75" s="89">
        <f>O74*10%</f>
        <v>241379.58350000001</v>
      </c>
    </row>
    <row r="76" spans="1:16" ht="18" customHeight="1" thickBot="1" x14ac:dyDescent="0.25">
      <c r="A76" s="86"/>
      <c r="B76" s="56"/>
      <c r="C76" s="55"/>
      <c r="D76" s="57"/>
      <c r="E76" s="86"/>
      <c r="F76" s="86"/>
      <c r="G76" s="86"/>
      <c r="H76" s="86"/>
      <c r="I76" s="86"/>
      <c r="J76" s="86"/>
      <c r="K76" s="86"/>
      <c r="L76" s="86"/>
      <c r="M76" s="87"/>
      <c r="N76" s="90" t="s">
        <v>52</v>
      </c>
      <c r="O76" s="91"/>
      <c r="P76" s="91">
        <f>O74-P75</f>
        <v>2172416.2514999998</v>
      </c>
    </row>
    <row r="77" spans="1:16" ht="18" customHeight="1" x14ac:dyDescent="0.2">
      <c r="A77" s="11"/>
      <c r="H77" s="63"/>
      <c r="N77" s="62" t="s">
        <v>31</v>
      </c>
      <c r="P77" s="69">
        <f>P76*1%</f>
        <v>21724.162515</v>
      </c>
    </row>
    <row r="78" spans="1:16" ht="18" customHeight="1" thickBot="1" x14ac:dyDescent="0.25">
      <c r="A78" s="11"/>
      <c r="H78" s="63"/>
      <c r="N78" s="62" t="s">
        <v>53</v>
      </c>
      <c r="P78" s="71">
        <f>P76*2%</f>
        <v>43448.32503</v>
      </c>
    </row>
    <row r="79" spans="1:16" ht="18" customHeight="1" x14ac:dyDescent="0.2">
      <c r="A79" s="11"/>
      <c r="H79" s="63"/>
      <c r="N79" s="66" t="s">
        <v>32</v>
      </c>
      <c r="O79" s="67"/>
      <c r="P79" s="70">
        <f>P76+P77-P78</f>
        <v>2150692.0889849998</v>
      </c>
    </row>
    <row r="81" spans="1:16" x14ac:dyDescent="0.2">
      <c r="A81" s="11"/>
      <c r="H81" s="63"/>
      <c r="P81" s="71"/>
    </row>
    <row r="82" spans="1:16" x14ac:dyDescent="0.2">
      <c r="A82" s="11"/>
      <c r="H82" s="63"/>
      <c r="O82" s="58"/>
      <c r="P82" s="71"/>
    </row>
    <row r="83" spans="1:16" s="3" customFormat="1" x14ac:dyDescent="0.25">
      <c r="A83" s="11"/>
      <c r="B83" s="2"/>
      <c r="C83" s="2"/>
      <c r="E83" s="12"/>
      <c r="H83" s="63"/>
      <c r="N83" s="15"/>
      <c r="O83" s="15"/>
      <c r="P83" s="15"/>
    </row>
    <row r="84" spans="1:16" s="3" customFormat="1" x14ac:dyDescent="0.25">
      <c r="A84" s="11"/>
      <c r="B84" s="2"/>
      <c r="C84" s="2"/>
      <c r="E84" s="12"/>
      <c r="H84" s="63"/>
      <c r="N84" s="15"/>
      <c r="O84" s="15"/>
      <c r="P84" s="15"/>
    </row>
    <row r="85" spans="1:16" s="3" customFormat="1" x14ac:dyDescent="0.25">
      <c r="A85" s="11"/>
      <c r="B85" s="2"/>
      <c r="C85" s="2"/>
      <c r="E85" s="12"/>
      <c r="H85" s="63"/>
      <c r="N85" s="15"/>
      <c r="O85" s="15"/>
      <c r="P85" s="15"/>
    </row>
    <row r="86" spans="1:16" s="3" customFormat="1" x14ac:dyDescent="0.25">
      <c r="A86" s="11"/>
      <c r="B86" s="2"/>
      <c r="C86" s="2"/>
      <c r="E86" s="12"/>
      <c r="H86" s="63"/>
      <c r="N86" s="15"/>
      <c r="O86" s="15"/>
      <c r="P86" s="15"/>
    </row>
    <row r="87" spans="1:16" s="3" customFormat="1" x14ac:dyDescent="0.25">
      <c r="A87" s="11"/>
      <c r="B87" s="2"/>
      <c r="C87" s="2"/>
      <c r="E87" s="12"/>
      <c r="H87" s="63"/>
      <c r="N87" s="15"/>
      <c r="O87" s="15"/>
      <c r="P87" s="15"/>
    </row>
    <row r="88" spans="1:16" s="3" customFormat="1" x14ac:dyDescent="0.25">
      <c r="A88" s="11"/>
      <c r="B88" s="2"/>
      <c r="C88" s="2"/>
      <c r="E88" s="12"/>
      <c r="H88" s="63"/>
      <c r="N88" s="15"/>
      <c r="O88" s="15"/>
      <c r="P88" s="15"/>
    </row>
    <row r="89" spans="1:16" s="3" customFormat="1" x14ac:dyDescent="0.25">
      <c r="A89" s="11"/>
      <c r="B89" s="2"/>
      <c r="C89" s="2"/>
      <c r="E89" s="12"/>
      <c r="H89" s="63"/>
      <c r="N89" s="15"/>
      <c r="O89" s="15"/>
      <c r="P89" s="15"/>
    </row>
    <row r="90" spans="1:16" s="3" customFormat="1" x14ac:dyDescent="0.25">
      <c r="A90" s="11"/>
      <c r="B90" s="2"/>
      <c r="C90" s="2"/>
      <c r="E90" s="12"/>
      <c r="H90" s="63"/>
      <c r="N90" s="15"/>
      <c r="O90" s="15"/>
      <c r="P90" s="15"/>
    </row>
    <row r="91" spans="1:16" s="3" customFormat="1" x14ac:dyDescent="0.25">
      <c r="A91" s="11"/>
      <c r="B91" s="2"/>
      <c r="C91" s="2"/>
      <c r="E91" s="12"/>
      <c r="H91" s="63"/>
      <c r="N91" s="15"/>
      <c r="O91" s="15"/>
      <c r="P91" s="15"/>
    </row>
    <row r="92" spans="1:16" s="3" customFormat="1" x14ac:dyDescent="0.25">
      <c r="A92" s="11"/>
      <c r="B92" s="2"/>
      <c r="C92" s="2"/>
      <c r="E92" s="12"/>
      <c r="H92" s="63"/>
      <c r="N92" s="15"/>
      <c r="O92" s="15"/>
      <c r="P92" s="15"/>
    </row>
    <row r="93" spans="1:16" s="3" customFormat="1" x14ac:dyDescent="0.25">
      <c r="A93" s="11"/>
      <c r="B93" s="2"/>
      <c r="C93" s="2"/>
      <c r="E93" s="12"/>
      <c r="H93" s="63"/>
      <c r="N93" s="15"/>
      <c r="O93" s="15"/>
      <c r="P93" s="15"/>
    </row>
    <row r="94" spans="1:16" s="3" customFormat="1" x14ac:dyDescent="0.25">
      <c r="A94" s="11"/>
      <c r="B94" s="2"/>
      <c r="C94" s="2"/>
      <c r="E94" s="12"/>
      <c r="H94" s="63"/>
      <c r="N94" s="15"/>
      <c r="O94" s="15"/>
      <c r="P94" s="15"/>
    </row>
  </sheetData>
  <mergeCells count="2">
    <mergeCell ref="A74:L74"/>
    <mergeCell ref="O74:P74"/>
  </mergeCells>
  <conditionalFormatting sqref="B3:B73">
    <cfRule type="duplicateValues" dxfId="833" priority="33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rgb="FF92D050"/>
  </sheetPr>
  <dimension ref="A1:P257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N236" sqref="N3:N236"/>
    </sheetView>
  </sheetViews>
  <sheetFormatPr defaultRowHeight="15" x14ac:dyDescent="0.2"/>
  <cols>
    <col min="1" max="1" width="8" style="4" customWidth="1"/>
    <col min="2" max="2" width="19.5703125" style="2" customWidth="1"/>
    <col min="3" max="3" width="14.5703125" style="2" customWidth="1"/>
    <col min="4" max="4" width="9.85546875" style="3" customWidth="1"/>
    <col min="5" max="5" width="8" style="12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5" customWidth="1"/>
    <col min="15" max="15" width="8.140625" style="15" customWidth="1"/>
    <col min="16" max="16" width="12.28515625" style="15" customWidth="1"/>
    <col min="17" max="16384" width="9.140625" style="4"/>
  </cols>
  <sheetData>
    <row r="1" spans="1:16" x14ac:dyDescent="0.2">
      <c r="H1" s="5"/>
    </row>
    <row r="2" spans="1:16" ht="25.5" x14ac:dyDescent="0.2">
      <c r="A2" s="59" t="s">
        <v>44</v>
      </c>
      <c r="B2" s="7" t="s">
        <v>7</v>
      </c>
      <c r="C2" s="7" t="s">
        <v>0</v>
      </c>
      <c r="D2" s="7" t="s">
        <v>1</v>
      </c>
      <c r="E2" s="60" t="s">
        <v>4</v>
      </c>
      <c r="F2" s="7" t="s">
        <v>3</v>
      </c>
      <c r="G2" s="7" t="s">
        <v>5</v>
      </c>
      <c r="H2" s="60" t="s">
        <v>2</v>
      </c>
      <c r="I2" s="7" t="s">
        <v>39</v>
      </c>
      <c r="J2" s="7" t="s">
        <v>40</v>
      </c>
      <c r="K2" s="7" t="s">
        <v>41</v>
      </c>
      <c r="L2" s="61" t="s">
        <v>45</v>
      </c>
      <c r="M2" s="61" t="s">
        <v>46</v>
      </c>
      <c r="N2" s="61" t="s">
        <v>6</v>
      </c>
      <c r="O2" s="61" t="s">
        <v>47</v>
      </c>
      <c r="P2" s="61" t="s">
        <v>48</v>
      </c>
    </row>
    <row r="3" spans="1:16" ht="26.25" customHeight="1" x14ac:dyDescent="0.2">
      <c r="A3" s="83">
        <v>402675</v>
      </c>
      <c r="B3" s="74" t="s">
        <v>779</v>
      </c>
      <c r="C3" s="9" t="s">
        <v>780</v>
      </c>
      <c r="D3" s="76" t="s">
        <v>127</v>
      </c>
      <c r="E3" s="13">
        <v>44547</v>
      </c>
      <c r="F3" s="76" t="s">
        <v>705</v>
      </c>
      <c r="G3" s="13">
        <v>44552</v>
      </c>
      <c r="H3" s="10" t="s">
        <v>1018</v>
      </c>
      <c r="I3" s="1">
        <v>48</v>
      </c>
      <c r="J3" s="1">
        <v>42</v>
      </c>
      <c r="K3" s="1">
        <v>62</v>
      </c>
      <c r="L3" s="1">
        <v>22</v>
      </c>
      <c r="M3" s="80">
        <v>31.248000000000001</v>
      </c>
      <c r="N3" s="96">
        <v>31.248000000000001</v>
      </c>
      <c r="O3" s="64">
        <v>2530</v>
      </c>
      <c r="P3" s="65">
        <f>Table224578910112345678[[#This Row],[PEMBULATAN]]*O3</f>
        <v>79057.440000000002</v>
      </c>
    </row>
    <row r="4" spans="1:16" ht="26.25" customHeight="1" x14ac:dyDescent="0.2">
      <c r="A4" s="14"/>
      <c r="B4" s="75"/>
      <c r="C4" s="73" t="s">
        <v>781</v>
      </c>
      <c r="D4" s="78" t="s">
        <v>127</v>
      </c>
      <c r="E4" s="13">
        <v>44547</v>
      </c>
      <c r="F4" s="76" t="s">
        <v>705</v>
      </c>
      <c r="G4" s="13">
        <v>44552</v>
      </c>
      <c r="H4" s="77" t="s">
        <v>1018</v>
      </c>
      <c r="I4" s="16">
        <v>24</v>
      </c>
      <c r="J4" s="16">
        <v>24</v>
      </c>
      <c r="K4" s="16">
        <v>12</v>
      </c>
      <c r="L4" s="16">
        <v>6</v>
      </c>
      <c r="M4" s="81">
        <v>1.728</v>
      </c>
      <c r="N4" s="96">
        <v>6</v>
      </c>
      <c r="O4" s="64">
        <v>2530</v>
      </c>
      <c r="P4" s="65">
        <f>Table224578910112345678[[#This Row],[PEMBULATAN]]*O4</f>
        <v>15180</v>
      </c>
    </row>
    <row r="5" spans="1:16" ht="26.25" customHeight="1" x14ac:dyDescent="0.2">
      <c r="A5" s="14"/>
      <c r="B5" s="75"/>
      <c r="C5" s="73" t="s">
        <v>782</v>
      </c>
      <c r="D5" s="78" t="s">
        <v>127</v>
      </c>
      <c r="E5" s="13">
        <v>44547</v>
      </c>
      <c r="F5" s="76" t="s">
        <v>705</v>
      </c>
      <c r="G5" s="13">
        <v>44552</v>
      </c>
      <c r="H5" s="77" t="s">
        <v>1018</v>
      </c>
      <c r="I5" s="16">
        <v>44</v>
      </c>
      <c r="J5" s="16">
        <v>25</v>
      </c>
      <c r="K5" s="16">
        <v>25</v>
      </c>
      <c r="L5" s="16">
        <v>5</v>
      </c>
      <c r="M5" s="81">
        <v>6.875</v>
      </c>
      <c r="N5" s="96">
        <v>6.875</v>
      </c>
      <c r="O5" s="64">
        <v>2530</v>
      </c>
      <c r="P5" s="65">
        <f>Table224578910112345678[[#This Row],[PEMBULATAN]]*O5</f>
        <v>17393.75</v>
      </c>
    </row>
    <row r="6" spans="1:16" ht="26.25" customHeight="1" x14ac:dyDescent="0.2">
      <c r="A6" s="14"/>
      <c r="B6" s="75"/>
      <c r="C6" s="73" t="s">
        <v>783</v>
      </c>
      <c r="D6" s="78" t="s">
        <v>127</v>
      </c>
      <c r="E6" s="13">
        <v>44547</v>
      </c>
      <c r="F6" s="76" t="s">
        <v>705</v>
      </c>
      <c r="G6" s="13">
        <v>44552</v>
      </c>
      <c r="H6" s="77" t="s">
        <v>1018</v>
      </c>
      <c r="I6" s="16">
        <v>37</v>
      </c>
      <c r="J6" s="16">
        <v>35</v>
      </c>
      <c r="K6" s="16">
        <v>27</v>
      </c>
      <c r="L6" s="16">
        <v>7</v>
      </c>
      <c r="M6" s="81">
        <v>8.7412500000000009</v>
      </c>
      <c r="N6" s="96">
        <v>8.7412500000000009</v>
      </c>
      <c r="O6" s="64">
        <v>2530</v>
      </c>
      <c r="P6" s="65">
        <f>Table224578910112345678[[#This Row],[PEMBULATAN]]*O6</f>
        <v>22115.362500000003</v>
      </c>
    </row>
    <row r="7" spans="1:16" ht="26.25" customHeight="1" x14ac:dyDescent="0.2">
      <c r="A7" s="14"/>
      <c r="B7" s="75"/>
      <c r="C7" s="73" t="s">
        <v>784</v>
      </c>
      <c r="D7" s="78" t="s">
        <v>127</v>
      </c>
      <c r="E7" s="13">
        <v>44547</v>
      </c>
      <c r="F7" s="76" t="s">
        <v>705</v>
      </c>
      <c r="G7" s="13">
        <v>44552</v>
      </c>
      <c r="H7" s="77" t="s">
        <v>1018</v>
      </c>
      <c r="I7" s="16">
        <v>60</v>
      </c>
      <c r="J7" s="16">
        <v>35</v>
      </c>
      <c r="K7" s="16">
        <v>27</v>
      </c>
      <c r="L7" s="16">
        <v>8</v>
      </c>
      <c r="M7" s="81">
        <v>14.175000000000001</v>
      </c>
      <c r="N7" s="96">
        <v>14.175000000000001</v>
      </c>
      <c r="O7" s="64">
        <v>2530</v>
      </c>
      <c r="P7" s="65">
        <f>Table224578910112345678[[#This Row],[PEMBULATAN]]*O7</f>
        <v>35862.75</v>
      </c>
    </row>
    <row r="8" spans="1:16" ht="26.25" customHeight="1" x14ac:dyDescent="0.2">
      <c r="A8" s="14"/>
      <c r="B8" s="75"/>
      <c r="C8" s="73" t="s">
        <v>785</v>
      </c>
      <c r="D8" s="78" t="s">
        <v>127</v>
      </c>
      <c r="E8" s="13">
        <v>44547</v>
      </c>
      <c r="F8" s="76" t="s">
        <v>705</v>
      </c>
      <c r="G8" s="13">
        <v>44552</v>
      </c>
      <c r="H8" s="77" t="s">
        <v>1018</v>
      </c>
      <c r="I8" s="16">
        <v>42</v>
      </c>
      <c r="J8" s="16">
        <v>35</v>
      </c>
      <c r="K8" s="16">
        <v>22</v>
      </c>
      <c r="L8" s="16">
        <v>5</v>
      </c>
      <c r="M8" s="81">
        <v>8.0850000000000009</v>
      </c>
      <c r="N8" s="96">
        <v>8.0850000000000009</v>
      </c>
      <c r="O8" s="64">
        <v>2530</v>
      </c>
      <c r="P8" s="65">
        <f>Table224578910112345678[[#This Row],[PEMBULATAN]]*O8</f>
        <v>20455.050000000003</v>
      </c>
    </row>
    <row r="9" spans="1:16" ht="26.25" customHeight="1" x14ac:dyDescent="0.2">
      <c r="A9" s="14"/>
      <c r="B9" s="75"/>
      <c r="C9" s="73" t="s">
        <v>786</v>
      </c>
      <c r="D9" s="78" t="s">
        <v>127</v>
      </c>
      <c r="E9" s="13">
        <v>44547</v>
      </c>
      <c r="F9" s="76" t="s">
        <v>705</v>
      </c>
      <c r="G9" s="13">
        <v>44552</v>
      </c>
      <c r="H9" s="77" t="s">
        <v>1018</v>
      </c>
      <c r="I9" s="16">
        <v>38</v>
      </c>
      <c r="J9" s="16">
        <v>28</v>
      </c>
      <c r="K9" s="16">
        <v>34</v>
      </c>
      <c r="L9" s="16">
        <v>5</v>
      </c>
      <c r="M9" s="81">
        <v>9.0440000000000005</v>
      </c>
      <c r="N9" s="96">
        <v>9.0440000000000005</v>
      </c>
      <c r="O9" s="64">
        <v>2530</v>
      </c>
      <c r="P9" s="65">
        <f>Table224578910112345678[[#This Row],[PEMBULATAN]]*O9</f>
        <v>22881.32</v>
      </c>
    </row>
    <row r="10" spans="1:16" ht="26.25" customHeight="1" x14ac:dyDescent="0.2">
      <c r="A10" s="14"/>
      <c r="B10" s="75"/>
      <c r="C10" s="73" t="s">
        <v>787</v>
      </c>
      <c r="D10" s="78" t="s">
        <v>127</v>
      </c>
      <c r="E10" s="13">
        <v>44547</v>
      </c>
      <c r="F10" s="76" t="s">
        <v>705</v>
      </c>
      <c r="G10" s="13">
        <v>44552</v>
      </c>
      <c r="H10" s="77" t="s">
        <v>1018</v>
      </c>
      <c r="I10" s="16">
        <v>51</v>
      </c>
      <c r="J10" s="16">
        <v>48</v>
      </c>
      <c r="K10" s="16">
        <v>23</v>
      </c>
      <c r="L10" s="16">
        <v>5</v>
      </c>
      <c r="M10" s="81">
        <v>14.076000000000001</v>
      </c>
      <c r="N10" s="96">
        <v>14.076000000000001</v>
      </c>
      <c r="O10" s="64">
        <v>2530</v>
      </c>
      <c r="P10" s="65">
        <f>Table224578910112345678[[#This Row],[PEMBULATAN]]*O10</f>
        <v>35612.28</v>
      </c>
    </row>
    <row r="11" spans="1:16" ht="26.25" customHeight="1" x14ac:dyDescent="0.2">
      <c r="A11" s="14"/>
      <c r="B11" s="75"/>
      <c r="C11" s="73" t="s">
        <v>788</v>
      </c>
      <c r="D11" s="78" t="s">
        <v>127</v>
      </c>
      <c r="E11" s="13">
        <v>44547</v>
      </c>
      <c r="F11" s="76" t="s">
        <v>705</v>
      </c>
      <c r="G11" s="13">
        <v>44552</v>
      </c>
      <c r="H11" s="77" t="s">
        <v>1018</v>
      </c>
      <c r="I11" s="16">
        <v>52</v>
      </c>
      <c r="J11" s="16">
        <v>40</v>
      </c>
      <c r="K11" s="16">
        <v>33</v>
      </c>
      <c r="L11" s="16">
        <v>8</v>
      </c>
      <c r="M11" s="81">
        <v>17.16</v>
      </c>
      <c r="N11" s="96">
        <v>17.16</v>
      </c>
      <c r="O11" s="64">
        <v>2530</v>
      </c>
      <c r="P11" s="65">
        <f>Table224578910112345678[[#This Row],[PEMBULATAN]]*O11</f>
        <v>43414.8</v>
      </c>
    </row>
    <row r="12" spans="1:16" ht="26.25" customHeight="1" x14ac:dyDescent="0.2">
      <c r="A12" s="14"/>
      <c r="B12" s="75"/>
      <c r="C12" s="73" t="s">
        <v>789</v>
      </c>
      <c r="D12" s="78" t="s">
        <v>127</v>
      </c>
      <c r="E12" s="13">
        <v>44547</v>
      </c>
      <c r="F12" s="76" t="s">
        <v>705</v>
      </c>
      <c r="G12" s="13">
        <v>44552</v>
      </c>
      <c r="H12" s="77" t="s">
        <v>1018</v>
      </c>
      <c r="I12" s="16">
        <v>86</v>
      </c>
      <c r="J12" s="16">
        <v>26</v>
      </c>
      <c r="K12" s="16">
        <v>58</v>
      </c>
      <c r="L12" s="16">
        <v>9</v>
      </c>
      <c r="M12" s="81">
        <v>32.421999999999997</v>
      </c>
      <c r="N12" s="96">
        <v>33</v>
      </c>
      <c r="O12" s="64">
        <v>2530</v>
      </c>
      <c r="P12" s="65">
        <f>Table224578910112345678[[#This Row],[PEMBULATAN]]*O12</f>
        <v>83490</v>
      </c>
    </row>
    <row r="13" spans="1:16" ht="26.25" customHeight="1" x14ac:dyDescent="0.2">
      <c r="A13" s="14"/>
      <c r="B13" s="75"/>
      <c r="C13" s="73" t="s">
        <v>790</v>
      </c>
      <c r="D13" s="78" t="s">
        <v>127</v>
      </c>
      <c r="E13" s="13">
        <v>44547</v>
      </c>
      <c r="F13" s="76" t="s">
        <v>705</v>
      </c>
      <c r="G13" s="13">
        <v>44552</v>
      </c>
      <c r="H13" s="77" t="s">
        <v>1018</v>
      </c>
      <c r="I13" s="16">
        <v>36</v>
      </c>
      <c r="J13" s="16">
        <v>28</v>
      </c>
      <c r="K13" s="16">
        <v>25</v>
      </c>
      <c r="L13" s="16">
        <v>10</v>
      </c>
      <c r="M13" s="81">
        <v>6.3</v>
      </c>
      <c r="N13" s="96">
        <v>11</v>
      </c>
      <c r="O13" s="64">
        <v>2530</v>
      </c>
      <c r="P13" s="65">
        <f>Table224578910112345678[[#This Row],[PEMBULATAN]]*O13</f>
        <v>27830</v>
      </c>
    </row>
    <row r="14" spans="1:16" ht="26.25" customHeight="1" x14ac:dyDescent="0.2">
      <c r="A14" s="14"/>
      <c r="B14" s="75"/>
      <c r="C14" s="73" t="s">
        <v>791</v>
      </c>
      <c r="D14" s="78" t="s">
        <v>127</v>
      </c>
      <c r="E14" s="13">
        <v>44547</v>
      </c>
      <c r="F14" s="76" t="s">
        <v>705</v>
      </c>
      <c r="G14" s="13">
        <v>44552</v>
      </c>
      <c r="H14" s="77" t="s">
        <v>1018</v>
      </c>
      <c r="I14" s="16">
        <v>52</v>
      </c>
      <c r="J14" s="16">
        <v>25</v>
      </c>
      <c r="K14" s="16">
        <v>24</v>
      </c>
      <c r="L14" s="16">
        <v>4</v>
      </c>
      <c r="M14" s="81">
        <v>7.8</v>
      </c>
      <c r="N14" s="96">
        <v>7.8</v>
      </c>
      <c r="O14" s="64">
        <v>2530</v>
      </c>
      <c r="P14" s="65">
        <f>Table224578910112345678[[#This Row],[PEMBULATAN]]*O14</f>
        <v>19734</v>
      </c>
    </row>
    <row r="15" spans="1:16" ht="26.25" customHeight="1" x14ac:dyDescent="0.2">
      <c r="A15" s="14"/>
      <c r="B15" s="75"/>
      <c r="C15" s="73" t="s">
        <v>792</v>
      </c>
      <c r="D15" s="78" t="s">
        <v>127</v>
      </c>
      <c r="E15" s="13">
        <v>44547</v>
      </c>
      <c r="F15" s="76" t="s">
        <v>705</v>
      </c>
      <c r="G15" s="13">
        <v>44552</v>
      </c>
      <c r="H15" s="77" t="s">
        <v>1018</v>
      </c>
      <c r="I15" s="16">
        <v>44</v>
      </c>
      <c r="J15" s="16">
        <v>41</v>
      </c>
      <c r="K15" s="16">
        <v>38</v>
      </c>
      <c r="L15" s="16">
        <v>9</v>
      </c>
      <c r="M15" s="81">
        <v>17.138000000000002</v>
      </c>
      <c r="N15" s="96">
        <v>17.138000000000002</v>
      </c>
      <c r="O15" s="64">
        <v>2530</v>
      </c>
      <c r="P15" s="65">
        <f>Table224578910112345678[[#This Row],[PEMBULATAN]]*O15</f>
        <v>43359.140000000007</v>
      </c>
    </row>
    <row r="16" spans="1:16" ht="26.25" customHeight="1" x14ac:dyDescent="0.2">
      <c r="A16" s="14"/>
      <c r="B16" s="75"/>
      <c r="C16" s="73" t="s">
        <v>793</v>
      </c>
      <c r="D16" s="78" t="s">
        <v>127</v>
      </c>
      <c r="E16" s="13">
        <v>44547</v>
      </c>
      <c r="F16" s="76" t="s">
        <v>705</v>
      </c>
      <c r="G16" s="13">
        <v>44552</v>
      </c>
      <c r="H16" s="77" t="s">
        <v>1018</v>
      </c>
      <c r="I16" s="16">
        <v>47</v>
      </c>
      <c r="J16" s="16">
        <v>38</v>
      </c>
      <c r="K16" s="16">
        <v>20</v>
      </c>
      <c r="L16" s="16">
        <v>5</v>
      </c>
      <c r="M16" s="81">
        <v>8.93</v>
      </c>
      <c r="N16" s="96">
        <v>8.93</v>
      </c>
      <c r="O16" s="64">
        <v>2530</v>
      </c>
      <c r="P16" s="65">
        <f>Table224578910112345678[[#This Row],[PEMBULATAN]]*O16</f>
        <v>22592.899999999998</v>
      </c>
    </row>
    <row r="17" spans="1:16" ht="26.25" customHeight="1" x14ac:dyDescent="0.2">
      <c r="A17" s="14"/>
      <c r="B17" s="75"/>
      <c r="C17" s="73" t="s">
        <v>794</v>
      </c>
      <c r="D17" s="78" t="s">
        <v>127</v>
      </c>
      <c r="E17" s="13">
        <v>44547</v>
      </c>
      <c r="F17" s="76" t="s">
        <v>705</v>
      </c>
      <c r="G17" s="13">
        <v>44552</v>
      </c>
      <c r="H17" s="77" t="s">
        <v>1018</v>
      </c>
      <c r="I17" s="16">
        <v>35</v>
      </c>
      <c r="J17" s="16">
        <v>37</v>
      </c>
      <c r="K17" s="16">
        <v>30</v>
      </c>
      <c r="L17" s="16">
        <v>5</v>
      </c>
      <c r="M17" s="81">
        <v>9.7125000000000004</v>
      </c>
      <c r="N17" s="96">
        <v>9.7125000000000004</v>
      </c>
      <c r="O17" s="64">
        <v>2530</v>
      </c>
      <c r="P17" s="65">
        <f>Table224578910112345678[[#This Row],[PEMBULATAN]]*O17</f>
        <v>24572.625</v>
      </c>
    </row>
    <row r="18" spans="1:16" ht="26.25" customHeight="1" x14ac:dyDescent="0.2">
      <c r="A18" s="14"/>
      <c r="B18" s="75"/>
      <c r="C18" s="73" t="s">
        <v>795</v>
      </c>
      <c r="D18" s="78" t="s">
        <v>127</v>
      </c>
      <c r="E18" s="13">
        <v>44547</v>
      </c>
      <c r="F18" s="76" t="s">
        <v>705</v>
      </c>
      <c r="G18" s="13">
        <v>44552</v>
      </c>
      <c r="H18" s="77" t="s">
        <v>1018</v>
      </c>
      <c r="I18" s="16">
        <v>52</v>
      </c>
      <c r="J18" s="16">
        <v>42</v>
      </c>
      <c r="K18" s="16">
        <v>22</v>
      </c>
      <c r="L18" s="16">
        <v>10</v>
      </c>
      <c r="M18" s="81">
        <v>12.012</v>
      </c>
      <c r="N18" s="96">
        <v>12.012</v>
      </c>
      <c r="O18" s="64">
        <v>2530</v>
      </c>
      <c r="P18" s="65">
        <f>Table224578910112345678[[#This Row],[PEMBULATAN]]*O18</f>
        <v>30390.36</v>
      </c>
    </row>
    <row r="19" spans="1:16" ht="26.25" customHeight="1" x14ac:dyDescent="0.2">
      <c r="A19" s="14"/>
      <c r="B19" s="75"/>
      <c r="C19" s="73" t="s">
        <v>796</v>
      </c>
      <c r="D19" s="78" t="s">
        <v>127</v>
      </c>
      <c r="E19" s="13">
        <v>44547</v>
      </c>
      <c r="F19" s="76" t="s">
        <v>705</v>
      </c>
      <c r="G19" s="13">
        <v>44552</v>
      </c>
      <c r="H19" s="77" t="s">
        <v>1018</v>
      </c>
      <c r="I19" s="16">
        <v>44</v>
      </c>
      <c r="J19" s="16">
        <v>33</v>
      </c>
      <c r="K19" s="16">
        <v>20</v>
      </c>
      <c r="L19" s="16">
        <v>8</v>
      </c>
      <c r="M19" s="81">
        <v>7.26</v>
      </c>
      <c r="N19" s="96">
        <v>8</v>
      </c>
      <c r="O19" s="64">
        <v>2530</v>
      </c>
      <c r="P19" s="65">
        <f>Table224578910112345678[[#This Row],[PEMBULATAN]]*O19</f>
        <v>20240</v>
      </c>
    </row>
    <row r="20" spans="1:16" ht="26.25" customHeight="1" x14ac:dyDescent="0.2">
      <c r="A20" s="14"/>
      <c r="B20" s="75"/>
      <c r="C20" s="73" t="s">
        <v>797</v>
      </c>
      <c r="D20" s="78" t="s">
        <v>127</v>
      </c>
      <c r="E20" s="13">
        <v>44547</v>
      </c>
      <c r="F20" s="76" t="s">
        <v>705</v>
      </c>
      <c r="G20" s="13">
        <v>44552</v>
      </c>
      <c r="H20" s="77" t="s">
        <v>1018</v>
      </c>
      <c r="I20" s="16">
        <v>40</v>
      </c>
      <c r="J20" s="16">
        <v>38</v>
      </c>
      <c r="K20" s="16">
        <v>12</v>
      </c>
      <c r="L20" s="16">
        <v>4</v>
      </c>
      <c r="M20" s="81">
        <v>4.5599999999999996</v>
      </c>
      <c r="N20" s="96">
        <v>4.5599999999999996</v>
      </c>
      <c r="O20" s="64">
        <v>2530</v>
      </c>
      <c r="P20" s="65">
        <f>Table224578910112345678[[#This Row],[PEMBULATAN]]*O20</f>
        <v>11536.8</v>
      </c>
    </row>
    <row r="21" spans="1:16" ht="26.25" customHeight="1" x14ac:dyDescent="0.2">
      <c r="A21" s="14"/>
      <c r="B21" s="75"/>
      <c r="C21" s="73" t="s">
        <v>798</v>
      </c>
      <c r="D21" s="78" t="s">
        <v>127</v>
      </c>
      <c r="E21" s="13">
        <v>44547</v>
      </c>
      <c r="F21" s="76" t="s">
        <v>705</v>
      </c>
      <c r="G21" s="13">
        <v>44552</v>
      </c>
      <c r="H21" s="77" t="s">
        <v>1018</v>
      </c>
      <c r="I21" s="16">
        <v>64</v>
      </c>
      <c r="J21" s="16">
        <v>37</v>
      </c>
      <c r="K21" s="16">
        <v>40</v>
      </c>
      <c r="L21" s="16">
        <v>10</v>
      </c>
      <c r="M21" s="81">
        <v>23.68</v>
      </c>
      <c r="N21" s="96">
        <v>23.68</v>
      </c>
      <c r="O21" s="64">
        <v>2530</v>
      </c>
      <c r="P21" s="65">
        <f>Table224578910112345678[[#This Row],[PEMBULATAN]]*O21</f>
        <v>59910.400000000001</v>
      </c>
    </row>
    <row r="22" spans="1:16" ht="26.25" customHeight="1" x14ac:dyDescent="0.2">
      <c r="A22" s="14"/>
      <c r="B22" s="75"/>
      <c r="C22" s="73" t="s">
        <v>799</v>
      </c>
      <c r="D22" s="78" t="s">
        <v>127</v>
      </c>
      <c r="E22" s="13">
        <v>44547</v>
      </c>
      <c r="F22" s="76" t="s">
        <v>705</v>
      </c>
      <c r="G22" s="13">
        <v>44552</v>
      </c>
      <c r="H22" s="77" t="s">
        <v>1018</v>
      </c>
      <c r="I22" s="16">
        <v>45</v>
      </c>
      <c r="J22" s="16">
        <v>37</v>
      </c>
      <c r="K22" s="16">
        <v>17</v>
      </c>
      <c r="L22" s="16">
        <v>2</v>
      </c>
      <c r="M22" s="81">
        <v>7.0762499999999999</v>
      </c>
      <c r="N22" s="96">
        <v>7.0762499999999999</v>
      </c>
      <c r="O22" s="64">
        <v>2530</v>
      </c>
      <c r="P22" s="65">
        <f>Table224578910112345678[[#This Row],[PEMBULATAN]]*O22</f>
        <v>17902.912499999999</v>
      </c>
    </row>
    <row r="23" spans="1:16" ht="26.25" customHeight="1" x14ac:dyDescent="0.2">
      <c r="A23" s="14"/>
      <c r="B23" s="75"/>
      <c r="C23" s="73" t="s">
        <v>800</v>
      </c>
      <c r="D23" s="78" t="s">
        <v>127</v>
      </c>
      <c r="E23" s="13">
        <v>44547</v>
      </c>
      <c r="F23" s="76" t="s">
        <v>705</v>
      </c>
      <c r="G23" s="13">
        <v>44552</v>
      </c>
      <c r="H23" s="77" t="s">
        <v>1018</v>
      </c>
      <c r="I23" s="16">
        <v>55</v>
      </c>
      <c r="J23" s="16">
        <v>36</v>
      </c>
      <c r="K23" s="16">
        <v>14</v>
      </c>
      <c r="L23" s="16">
        <v>5</v>
      </c>
      <c r="M23" s="81">
        <v>6.93</v>
      </c>
      <c r="N23" s="96">
        <v>6.93</v>
      </c>
      <c r="O23" s="64">
        <v>2530</v>
      </c>
      <c r="P23" s="65">
        <f>Table224578910112345678[[#This Row],[PEMBULATAN]]*O23</f>
        <v>17532.899999999998</v>
      </c>
    </row>
    <row r="24" spans="1:16" ht="26.25" customHeight="1" x14ac:dyDescent="0.2">
      <c r="A24" s="14"/>
      <c r="B24" s="75"/>
      <c r="C24" s="73" t="s">
        <v>801</v>
      </c>
      <c r="D24" s="78" t="s">
        <v>127</v>
      </c>
      <c r="E24" s="13">
        <v>44547</v>
      </c>
      <c r="F24" s="76" t="s">
        <v>705</v>
      </c>
      <c r="G24" s="13">
        <v>44552</v>
      </c>
      <c r="H24" s="77" t="s">
        <v>1018</v>
      </c>
      <c r="I24" s="16">
        <v>57</v>
      </c>
      <c r="J24" s="16">
        <v>43</v>
      </c>
      <c r="K24" s="16">
        <v>35</v>
      </c>
      <c r="L24" s="16">
        <v>18</v>
      </c>
      <c r="M24" s="81">
        <v>21.446249999999999</v>
      </c>
      <c r="N24" s="96">
        <v>22</v>
      </c>
      <c r="O24" s="64">
        <v>2530</v>
      </c>
      <c r="P24" s="65">
        <f>Table224578910112345678[[#This Row],[PEMBULATAN]]*O24</f>
        <v>55660</v>
      </c>
    </row>
    <row r="25" spans="1:16" ht="26.25" customHeight="1" x14ac:dyDescent="0.2">
      <c r="A25" s="14"/>
      <c r="B25" s="75"/>
      <c r="C25" s="73" t="s">
        <v>802</v>
      </c>
      <c r="D25" s="78" t="s">
        <v>127</v>
      </c>
      <c r="E25" s="13">
        <v>44547</v>
      </c>
      <c r="F25" s="76" t="s">
        <v>705</v>
      </c>
      <c r="G25" s="13">
        <v>44552</v>
      </c>
      <c r="H25" s="77" t="s">
        <v>1018</v>
      </c>
      <c r="I25" s="16">
        <v>68</v>
      </c>
      <c r="J25" s="16">
        <v>26</v>
      </c>
      <c r="K25" s="16">
        <v>18</v>
      </c>
      <c r="L25" s="16">
        <v>6</v>
      </c>
      <c r="M25" s="81">
        <v>7.9560000000000004</v>
      </c>
      <c r="N25" s="96">
        <v>7.9560000000000004</v>
      </c>
      <c r="O25" s="64">
        <v>2530</v>
      </c>
      <c r="P25" s="65">
        <f>Table224578910112345678[[#This Row],[PEMBULATAN]]*O25</f>
        <v>20128.68</v>
      </c>
    </row>
    <row r="26" spans="1:16" ht="26.25" customHeight="1" x14ac:dyDescent="0.2">
      <c r="A26" s="14"/>
      <c r="B26" s="75"/>
      <c r="C26" s="73" t="s">
        <v>803</v>
      </c>
      <c r="D26" s="78" t="s">
        <v>127</v>
      </c>
      <c r="E26" s="13">
        <v>44547</v>
      </c>
      <c r="F26" s="76" t="s">
        <v>705</v>
      </c>
      <c r="G26" s="13">
        <v>44552</v>
      </c>
      <c r="H26" s="77" t="s">
        <v>1018</v>
      </c>
      <c r="I26" s="16">
        <v>48</v>
      </c>
      <c r="J26" s="16">
        <v>36</v>
      </c>
      <c r="K26" s="16">
        <v>20</v>
      </c>
      <c r="L26" s="16">
        <v>7</v>
      </c>
      <c r="M26" s="81">
        <v>8.64</v>
      </c>
      <c r="N26" s="96">
        <v>8.64</v>
      </c>
      <c r="O26" s="64">
        <v>2530</v>
      </c>
      <c r="P26" s="65">
        <f>Table224578910112345678[[#This Row],[PEMBULATAN]]*O26</f>
        <v>21859.200000000001</v>
      </c>
    </row>
    <row r="27" spans="1:16" ht="26.25" customHeight="1" x14ac:dyDescent="0.2">
      <c r="A27" s="14"/>
      <c r="B27" s="75"/>
      <c r="C27" s="73" t="s">
        <v>804</v>
      </c>
      <c r="D27" s="78" t="s">
        <v>127</v>
      </c>
      <c r="E27" s="13">
        <v>44547</v>
      </c>
      <c r="F27" s="76" t="s">
        <v>705</v>
      </c>
      <c r="G27" s="13">
        <v>44552</v>
      </c>
      <c r="H27" s="77" t="s">
        <v>1018</v>
      </c>
      <c r="I27" s="16">
        <v>62</v>
      </c>
      <c r="J27" s="16">
        <v>64</v>
      </c>
      <c r="K27" s="16">
        <v>22</v>
      </c>
      <c r="L27" s="16">
        <v>6</v>
      </c>
      <c r="M27" s="81">
        <v>21.824000000000002</v>
      </c>
      <c r="N27" s="96">
        <v>21.824000000000002</v>
      </c>
      <c r="O27" s="64">
        <v>2530</v>
      </c>
      <c r="P27" s="65">
        <f>Table224578910112345678[[#This Row],[PEMBULATAN]]*O27</f>
        <v>55214.720000000001</v>
      </c>
    </row>
    <row r="28" spans="1:16" ht="26.25" customHeight="1" x14ac:dyDescent="0.2">
      <c r="A28" s="14"/>
      <c r="B28" s="75"/>
      <c r="C28" s="73" t="s">
        <v>805</v>
      </c>
      <c r="D28" s="78" t="s">
        <v>127</v>
      </c>
      <c r="E28" s="13">
        <v>44547</v>
      </c>
      <c r="F28" s="76" t="s">
        <v>705</v>
      </c>
      <c r="G28" s="13">
        <v>44552</v>
      </c>
      <c r="H28" s="77" t="s">
        <v>1018</v>
      </c>
      <c r="I28" s="16">
        <v>45</v>
      </c>
      <c r="J28" s="16">
        <v>38</v>
      </c>
      <c r="K28" s="16">
        <v>17</v>
      </c>
      <c r="L28" s="16">
        <v>3</v>
      </c>
      <c r="M28" s="81">
        <v>7.2675000000000001</v>
      </c>
      <c r="N28" s="96">
        <v>7.2675000000000001</v>
      </c>
      <c r="O28" s="64">
        <v>2530</v>
      </c>
      <c r="P28" s="65">
        <f>Table224578910112345678[[#This Row],[PEMBULATAN]]*O28</f>
        <v>18386.775000000001</v>
      </c>
    </row>
    <row r="29" spans="1:16" ht="26.25" customHeight="1" x14ac:dyDescent="0.2">
      <c r="A29" s="14"/>
      <c r="B29" s="75"/>
      <c r="C29" s="73" t="s">
        <v>806</v>
      </c>
      <c r="D29" s="78" t="s">
        <v>127</v>
      </c>
      <c r="E29" s="13">
        <v>44547</v>
      </c>
      <c r="F29" s="76" t="s">
        <v>705</v>
      </c>
      <c r="G29" s="13">
        <v>44552</v>
      </c>
      <c r="H29" s="77" t="s">
        <v>1018</v>
      </c>
      <c r="I29" s="16">
        <v>33</v>
      </c>
      <c r="J29" s="16">
        <v>22</v>
      </c>
      <c r="K29" s="16">
        <v>22</v>
      </c>
      <c r="L29" s="16">
        <v>7</v>
      </c>
      <c r="M29" s="81">
        <v>3.9929999999999999</v>
      </c>
      <c r="N29" s="96">
        <v>7</v>
      </c>
      <c r="O29" s="64">
        <v>2530</v>
      </c>
      <c r="P29" s="65">
        <f>Table224578910112345678[[#This Row],[PEMBULATAN]]*O29</f>
        <v>17710</v>
      </c>
    </row>
    <row r="30" spans="1:16" ht="26.25" customHeight="1" x14ac:dyDescent="0.2">
      <c r="A30" s="14"/>
      <c r="B30" s="75"/>
      <c r="C30" s="73" t="s">
        <v>807</v>
      </c>
      <c r="D30" s="78" t="s">
        <v>127</v>
      </c>
      <c r="E30" s="13">
        <v>44547</v>
      </c>
      <c r="F30" s="76" t="s">
        <v>705</v>
      </c>
      <c r="G30" s="13">
        <v>44552</v>
      </c>
      <c r="H30" s="77" t="s">
        <v>1018</v>
      </c>
      <c r="I30" s="16">
        <v>47</v>
      </c>
      <c r="J30" s="16">
        <v>28</v>
      </c>
      <c r="K30" s="16">
        <v>22</v>
      </c>
      <c r="L30" s="16">
        <v>4</v>
      </c>
      <c r="M30" s="81">
        <v>7.2380000000000004</v>
      </c>
      <c r="N30" s="96">
        <v>7.2380000000000004</v>
      </c>
      <c r="O30" s="64">
        <v>2530</v>
      </c>
      <c r="P30" s="65">
        <f>Table224578910112345678[[#This Row],[PEMBULATAN]]*O30</f>
        <v>18312.14</v>
      </c>
    </row>
    <row r="31" spans="1:16" ht="26.25" customHeight="1" x14ac:dyDescent="0.2">
      <c r="A31" s="14"/>
      <c r="B31" s="75"/>
      <c r="C31" s="73" t="s">
        <v>808</v>
      </c>
      <c r="D31" s="78" t="s">
        <v>127</v>
      </c>
      <c r="E31" s="13">
        <v>44547</v>
      </c>
      <c r="F31" s="76" t="s">
        <v>705</v>
      </c>
      <c r="G31" s="13">
        <v>44552</v>
      </c>
      <c r="H31" s="77" t="s">
        <v>1018</v>
      </c>
      <c r="I31" s="16">
        <v>130</v>
      </c>
      <c r="J31" s="16">
        <v>36</v>
      </c>
      <c r="K31" s="16">
        <v>15</v>
      </c>
      <c r="L31" s="16">
        <v>10</v>
      </c>
      <c r="M31" s="81">
        <v>17.55</v>
      </c>
      <c r="N31" s="96">
        <v>17.55</v>
      </c>
      <c r="O31" s="64">
        <v>2530</v>
      </c>
      <c r="P31" s="65">
        <f>Table224578910112345678[[#This Row],[PEMBULATAN]]*O31</f>
        <v>44401.5</v>
      </c>
    </row>
    <row r="32" spans="1:16" ht="26.25" customHeight="1" x14ac:dyDescent="0.2">
      <c r="A32" s="14"/>
      <c r="B32" s="75"/>
      <c r="C32" s="73" t="s">
        <v>809</v>
      </c>
      <c r="D32" s="78" t="s">
        <v>127</v>
      </c>
      <c r="E32" s="13">
        <v>44547</v>
      </c>
      <c r="F32" s="76" t="s">
        <v>705</v>
      </c>
      <c r="G32" s="13">
        <v>44552</v>
      </c>
      <c r="H32" s="77" t="s">
        <v>1018</v>
      </c>
      <c r="I32" s="16">
        <v>58</v>
      </c>
      <c r="J32" s="16">
        <v>44</v>
      </c>
      <c r="K32" s="16">
        <v>35</v>
      </c>
      <c r="L32" s="16">
        <v>12</v>
      </c>
      <c r="M32" s="81">
        <v>22.33</v>
      </c>
      <c r="N32" s="96">
        <v>23</v>
      </c>
      <c r="O32" s="64">
        <v>2530</v>
      </c>
      <c r="P32" s="65">
        <f>Table224578910112345678[[#This Row],[PEMBULATAN]]*O32</f>
        <v>58190</v>
      </c>
    </row>
    <row r="33" spans="1:16" ht="26.25" customHeight="1" x14ac:dyDescent="0.2">
      <c r="A33" s="14"/>
      <c r="B33" s="75"/>
      <c r="C33" s="73" t="s">
        <v>810</v>
      </c>
      <c r="D33" s="78" t="s">
        <v>127</v>
      </c>
      <c r="E33" s="13">
        <v>44547</v>
      </c>
      <c r="F33" s="76" t="s">
        <v>705</v>
      </c>
      <c r="G33" s="13">
        <v>44552</v>
      </c>
      <c r="H33" s="77" t="s">
        <v>1018</v>
      </c>
      <c r="I33" s="16">
        <v>72</v>
      </c>
      <c r="J33" s="16">
        <v>72</v>
      </c>
      <c r="K33" s="16">
        <v>16</v>
      </c>
      <c r="L33" s="16">
        <v>4</v>
      </c>
      <c r="M33" s="81">
        <v>20.736000000000001</v>
      </c>
      <c r="N33" s="96">
        <v>20.736000000000001</v>
      </c>
      <c r="O33" s="64">
        <v>2530</v>
      </c>
      <c r="P33" s="65">
        <f>Table224578910112345678[[#This Row],[PEMBULATAN]]*O33</f>
        <v>52462.080000000002</v>
      </c>
    </row>
    <row r="34" spans="1:16" ht="26.25" customHeight="1" x14ac:dyDescent="0.2">
      <c r="A34" s="14"/>
      <c r="B34" s="75"/>
      <c r="C34" s="73" t="s">
        <v>811</v>
      </c>
      <c r="D34" s="78" t="s">
        <v>127</v>
      </c>
      <c r="E34" s="13">
        <v>44547</v>
      </c>
      <c r="F34" s="76" t="s">
        <v>705</v>
      </c>
      <c r="G34" s="13">
        <v>44552</v>
      </c>
      <c r="H34" s="77" t="s">
        <v>1018</v>
      </c>
      <c r="I34" s="16">
        <v>62</v>
      </c>
      <c r="J34" s="16">
        <v>64</v>
      </c>
      <c r="K34" s="16">
        <v>25</v>
      </c>
      <c r="L34" s="16">
        <v>9</v>
      </c>
      <c r="M34" s="81">
        <v>24.8</v>
      </c>
      <c r="N34" s="96">
        <v>24.8</v>
      </c>
      <c r="O34" s="64">
        <v>2530</v>
      </c>
      <c r="P34" s="65">
        <f>Table224578910112345678[[#This Row],[PEMBULATAN]]*O34</f>
        <v>62744</v>
      </c>
    </row>
    <row r="35" spans="1:16" ht="26.25" customHeight="1" x14ac:dyDescent="0.2">
      <c r="A35" s="14"/>
      <c r="B35" s="75"/>
      <c r="C35" s="73" t="s">
        <v>812</v>
      </c>
      <c r="D35" s="78" t="s">
        <v>127</v>
      </c>
      <c r="E35" s="13">
        <v>44547</v>
      </c>
      <c r="F35" s="76" t="s">
        <v>705</v>
      </c>
      <c r="G35" s="13">
        <v>44552</v>
      </c>
      <c r="H35" s="77" t="s">
        <v>1018</v>
      </c>
      <c r="I35" s="16">
        <v>72</v>
      </c>
      <c r="J35" s="16">
        <v>62</v>
      </c>
      <c r="K35" s="16">
        <v>24</v>
      </c>
      <c r="L35" s="16">
        <v>9</v>
      </c>
      <c r="M35" s="81">
        <v>26.783999999999999</v>
      </c>
      <c r="N35" s="96">
        <v>26.783999999999999</v>
      </c>
      <c r="O35" s="64">
        <v>2530</v>
      </c>
      <c r="P35" s="65">
        <f>Table224578910112345678[[#This Row],[PEMBULATAN]]*O35</f>
        <v>67763.520000000004</v>
      </c>
    </row>
    <row r="36" spans="1:16" ht="26.25" customHeight="1" x14ac:dyDescent="0.2">
      <c r="A36" s="14"/>
      <c r="B36" s="75"/>
      <c r="C36" s="73" t="s">
        <v>813</v>
      </c>
      <c r="D36" s="78" t="s">
        <v>127</v>
      </c>
      <c r="E36" s="13">
        <v>44547</v>
      </c>
      <c r="F36" s="76" t="s">
        <v>705</v>
      </c>
      <c r="G36" s="13">
        <v>44552</v>
      </c>
      <c r="H36" s="77" t="s">
        <v>1018</v>
      </c>
      <c r="I36" s="16">
        <v>61</v>
      </c>
      <c r="J36" s="16">
        <v>48</v>
      </c>
      <c r="K36" s="16">
        <v>28</v>
      </c>
      <c r="L36" s="16">
        <v>11</v>
      </c>
      <c r="M36" s="81">
        <v>20.495999999999999</v>
      </c>
      <c r="N36" s="96">
        <v>21</v>
      </c>
      <c r="O36" s="64">
        <v>2530</v>
      </c>
      <c r="P36" s="65">
        <f>Table224578910112345678[[#This Row],[PEMBULATAN]]*O36</f>
        <v>53130</v>
      </c>
    </row>
    <row r="37" spans="1:16" ht="26.25" customHeight="1" x14ac:dyDescent="0.2">
      <c r="A37" s="14"/>
      <c r="B37" s="75"/>
      <c r="C37" s="73" t="s">
        <v>814</v>
      </c>
      <c r="D37" s="78" t="s">
        <v>127</v>
      </c>
      <c r="E37" s="13">
        <v>44547</v>
      </c>
      <c r="F37" s="76" t="s">
        <v>705</v>
      </c>
      <c r="G37" s="13">
        <v>44552</v>
      </c>
      <c r="H37" s="77" t="s">
        <v>1018</v>
      </c>
      <c r="I37" s="16">
        <v>35</v>
      </c>
      <c r="J37" s="16">
        <v>33</v>
      </c>
      <c r="K37" s="16">
        <v>26</v>
      </c>
      <c r="L37" s="16">
        <v>12</v>
      </c>
      <c r="M37" s="81">
        <v>7.5075000000000003</v>
      </c>
      <c r="N37" s="96">
        <v>12</v>
      </c>
      <c r="O37" s="64">
        <v>2530</v>
      </c>
      <c r="P37" s="65">
        <f>Table224578910112345678[[#This Row],[PEMBULATAN]]*O37</f>
        <v>30360</v>
      </c>
    </row>
    <row r="38" spans="1:16" ht="26.25" customHeight="1" x14ac:dyDescent="0.2">
      <c r="A38" s="14"/>
      <c r="B38" s="75"/>
      <c r="C38" s="73" t="s">
        <v>815</v>
      </c>
      <c r="D38" s="78" t="s">
        <v>127</v>
      </c>
      <c r="E38" s="13">
        <v>44547</v>
      </c>
      <c r="F38" s="76" t="s">
        <v>705</v>
      </c>
      <c r="G38" s="13">
        <v>44552</v>
      </c>
      <c r="H38" s="77" t="s">
        <v>1018</v>
      </c>
      <c r="I38" s="16">
        <v>48</v>
      </c>
      <c r="J38" s="16">
        <v>38</v>
      </c>
      <c r="K38" s="16">
        <v>26</v>
      </c>
      <c r="L38" s="16">
        <v>8</v>
      </c>
      <c r="M38" s="81">
        <v>11.856</v>
      </c>
      <c r="N38" s="96">
        <v>11.856</v>
      </c>
      <c r="O38" s="64">
        <v>2530</v>
      </c>
      <c r="P38" s="65">
        <f>Table224578910112345678[[#This Row],[PEMBULATAN]]*O38</f>
        <v>29995.68</v>
      </c>
    </row>
    <row r="39" spans="1:16" ht="26.25" customHeight="1" x14ac:dyDescent="0.2">
      <c r="A39" s="14"/>
      <c r="B39" s="75"/>
      <c r="C39" s="73" t="s">
        <v>816</v>
      </c>
      <c r="D39" s="78" t="s">
        <v>127</v>
      </c>
      <c r="E39" s="13">
        <v>44547</v>
      </c>
      <c r="F39" s="76" t="s">
        <v>705</v>
      </c>
      <c r="G39" s="13">
        <v>44552</v>
      </c>
      <c r="H39" s="77" t="s">
        <v>1018</v>
      </c>
      <c r="I39" s="16">
        <v>60</v>
      </c>
      <c r="J39" s="16">
        <v>44</v>
      </c>
      <c r="K39" s="16">
        <v>37</v>
      </c>
      <c r="L39" s="16">
        <v>6</v>
      </c>
      <c r="M39" s="81">
        <v>24.42</v>
      </c>
      <c r="N39" s="96">
        <v>25</v>
      </c>
      <c r="O39" s="64">
        <v>2530</v>
      </c>
      <c r="P39" s="65">
        <f>Table224578910112345678[[#This Row],[PEMBULATAN]]*O39</f>
        <v>63250</v>
      </c>
    </row>
    <row r="40" spans="1:16" ht="26.25" customHeight="1" x14ac:dyDescent="0.2">
      <c r="A40" s="14"/>
      <c r="B40" s="75"/>
      <c r="C40" s="73" t="s">
        <v>817</v>
      </c>
      <c r="D40" s="78" t="s">
        <v>127</v>
      </c>
      <c r="E40" s="13">
        <v>44547</v>
      </c>
      <c r="F40" s="76" t="s">
        <v>705</v>
      </c>
      <c r="G40" s="13">
        <v>44552</v>
      </c>
      <c r="H40" s="77" t="s">
        <v>1018</v>
      </c>
      <c r="I40" s="16">
        <v>47</v>
      </c>
      <c r="J40" s="16">
        <v>34</v>
      </c>
      <c r="K40" s="16">
        <v>10</v>
      </c>
      <c r="L40" s="16">
        <v>2</v>
      </c>
      <c r="M40" s="81">
        <v>3.9950000000000001</v>
      </c>
      <c r="N40" s="96">
        <v>3.9950000000000001</v>
      </c>
      <c r="O40" s="64">
        <v>2530</v>
      </c>
      <c r="P40" s="65">
        <f>Table224578910112345678[[#This Row],[PEMBULATAN]]*O40</f>
        <v>10107.35</v>
      </c>
    </row>
    <row r="41" spans="1:16" ht="26.25" customHeight="1" x14ac:dyDescent="0.2">
      <c r="A41" s="14"/>
      <c r="B41" s="75"/>
      <c r="C41" s="73" t="s">
        <v>818</v>
      </c>
      <c r="D41" s="78" t="s">
        <v>127</v>
      </c>
      <c r="E41" s="13">
        <v>44547</v>
      </c>
      <c r="F41" s="76" t="s">
        <v>705</v>
      </c>
      <c r="G41" s="13">
        <v>44552</v>
      </c>
      <c r="H41" s="77" t="s">
        <v>1018</v>
      </c>
      <c r="I41" s="16">
        <v>77</v>
      </c>
      <c r="J41" s="16">
        <v>52</v>
      </c>
      <c r="K41" s="16">
        <v>24</v>
      </c>
      <c r="L41" s="16">
        <v>9</v>
      </c>
      <c r="M41" s="81">
        <v>24.024000000000001</v>
      </c>
      <c r="N41" s="96">
        <v>24.024000000000001</v>
      </c>
      <c r="O41" s="64">
        <v>2530</v>
      </c>
      <c r="P41" s="65">
        <f>Table224578910112345678[[#This Row],[PEMBULATAN]]*O41</f>
        <v>60780.72</v>
      </c>
    </row>
    <row r="42" spans="1:16" ht="26.25" customHeight="1" x14ac:dyDescent="0.2">
      <c r="A42" s="14"/>
      <c r="B42" s="75"/>
      <c r="C42" s="73" t="s">
        <v>819</v>
      </c>
      <c r="D42" s="78" t="s">
        <v>127</v>
      </c>
      <c r="E42" s="13">
        <v>44547</v>
      </c>
      <c r="F42" s="76" t="s">
        <v>705</v>
      </c>
      <c r="G42" s="13">
        <v>44552</v>
      </c>
      <c r="H42" s="77" t="s">
        <v>1018</v>
      </c>
      <c r="I42" s="16">
        <v>52</v>
      </c>
      <c r="J42" s="16">
        <v>34</v>
      </c>
      <c r="K42" s="16">
        <v>24</v>
      </c>
      <c r="L42" s="16">
        <v>21</v>
      </c>
      <c r="M42" s="81">
        <v>10.608000000000001</v>
      </c>
      <c r="N42" s="96">
        <v>21</v>
      </c>
      <c r="O42" s="64">
        <v>2530</v>
      </c>
      <c r="P42" s="65">
        <f>Table224578910112345678[[#This Row],[PEMBULATAN]]*O42</f>
        <v>53130</v>
      </c>
    </row>
    <row r="43" spans="1:16" ht="26.25" customHeight="1" x14ac:dyDescent="0.2">
      <c r="A43" s="14"/>
      <c r="B43" s="75"/>
      <c r="C43" s="73" t="s">
        <v>820</v>
      </c>
      <c r="D43" s="78" t="s">
        <v>127</v>
      </c>
      <c r="E43" s="13">
        <v>44547</v>
      </c>
      <c r="F43" s="76" t="s">
        <v>705</v>
      </c>
      <c r="G43" s="13">
        <v>44552</v>
      </c>
      <c r="H43" s="77" t="s">
        <v>1018</v>
      </c>
      <c r="I43" s="16">
        <v>72</v>
      </c>
      <c r="J43" s="16">
        <v>39</v>
      </c>
      <c r="K43" s="16">
        <v>45</v>
      </c>
      <c r="L43" s="16">
        <v>2</v>
      </c>
      <c r="M43" s="81">
        <v>31.59</v>
      </c>
      <c r="N43" s="96">
        <v>31.59</v>
      </c>
      <c r="O43" s="64">
        <v>2530</v>
      </c>
      <c r="P43" s="65">
        <f>Table224578910112345678[[#This Row],[PEMBULATAN]]*O43</f>
        <v>79922.7</v>
      </c>
    </row>
    <row r="44" spans="1:16" ht="26.25" customHeight="1" x14ac:dyDescent="0.2">
      <c r="A44" s="14"/>
      <c r="B44" s="75"/>
      <c r="C44" s="73" t="s">
        <v>821</v>
      </c>
      <c r="D44" s="78" t="s">
        <v>127</v>
      </c>
      <c r="E44" s="13">
        <v>44547</v>
      </c>
      <c r="F44" s="76" t="s">
        <v>705</v>
      </c>
      <c r="G44" s="13">
        <v>44552</v>
      </c>
      <c r="H44" s="77" t="s">
        <v>1018</v>
      </c>
      <c r="I44" s="16">
        <v>75</v>
      </c>
      <c r="J44" s="16">
        <v>41</v>
      </c>
      <c r="K44" s="16">
        <v>59</v>
      </c>
      <c r="L44" s="16">
        <v>4</v>
      </c>
      <c r="M44" s="81">
        <v>45.356250000000003</v>
      </c>
      <c r="N44" s="96">
        <v>46</v>
      </c>
      <c r="O44" s="64">
        <v>2530</v>
      </c>
      <c r="P44" s="65">
        <f>Table224578910112345678[[#This Row],[PEMBULATAN]]*O44</f>
        <v>116380</v>
      </c>
    </row>
    <row r="45" spans="1:16" ht="26.25" customHeight="1" x14ac:dyDescent="0.2">
      <c r="A45" s="14"/>
      <c r="B45" s="75"/>
      <c r="C45" s="73" t="s">
        <v>822</v>
      </c>
      <c r="D45" s="78" t="s">
        <v>127</v>
      </c>
      <c r="E45" s="13">
        <v>44547</v>
      </c>
      <c r="F45" s="76" t="s">
        <v>705</v>
      </c>
      <c r="G45" s="13">
        <v>44552</v>
      </c>
      <c r="H45" s="77" t="s">
        <v>1018</v>
      </c>
      <c r="I45" s="16">
        <v>32</v>
      </c>
      <c r="J45" s="16">
        <v>30</v>
      </c>
      <c r="K45" s="16">
        <v>20</v>
      </c>
      <c r="L45" s="16">
        <v>4</v>
      </c>
      <c r="M45" s="81">
        <v>4.8</v>
      </c>
      <c r="N45" s="96">
        <v>4.8</v>
      </c>
      <c r="O45" s="64">
        <v>2530</v>
      </c>
      <c r="P45" s="65">
        <f>Table224578910112345678[[#This Row],[PEMBULATAN]]*O45</f>
        <v>12144</v>
      </c>
    </row>
    <row r="46" spans="1:16" ht="26.25" customHeight="1" x14ac:dyDescent="0.2">
      <c r="A46" s="14"/>
      <c r="B46" s="75"/>
      <c r="C46" s="73" t="s">
        <v>823</v>
      </c>
      <c r="D46" s="78" t="s">
        <v>127</v>
      </c>
      <c r="E46" s="13">
        <v>44547</v>
      </c>
      <c r="F46" s="76" t="s">
        <v>705</v>
      </c>
      <c r="G46" s="13">
        <v>44552</v>
      </c>
      <c r="H46" s="77" t="s">
        <v>1018</v>
      </c>
      <c r="I46" s="16">
        <v>50</v>
      </c>
      <c r="J46" s="16">
        <v>28</v>
      </c>
      <c r="K46" s="16">
        <v>18</v>
      </c>
      <c r="L46" s="16">
        <v>5</v>
      </c>
      <c r="M46" s="81">
        <v>6.3</v>
      </c>
      <c r="N46" s="96">
        <v>7</v>
      </c>
      <c r="O46" s="64">
        <v>2530</v>
      </c>
      <c r="P46" s="65">
        <f>Table224578910112345678[[#This Row],[PEMBULATAN]]*O46</f>
        <v>17710</v>
      </c>
    </row>
    <row r="47" spans="1:16" ht="26.25" customHeight="1" x14ac:dyDescent="0.2">
      <c r="A47" s="14"/>
      <c r="B47" s="75"/>
      <c r="C47" s="73" t="s">
        <v>824</v>
      </c>
      <c r="D47" s="78" t="s">
        <v>127</v>
      </c>
      <c r="E47" s="13">
        <v>44547</v>
      </c>
      <c r="F47" s="76" t="s">
        <v>705</v>
      </c>
      <c r="G47" s="13">
        <v>44552</v>
      </c>
      <c r="H47" s="77" t="s">
        <v>1018</v>
      </c>
      <c r="I47" s="16">
        <v>105</v>
      </c>
      <c r="J47" s="16">
        <v>57</v>
      </c>
      <c r="K47" s="16">
        <v>24</v>
      </c>
      <c r="L47" s="16">
        <v>18</v>
      </c>
      <c r="M47" s="81">
        <v>35.909999999999997</v>
      </c>
      <c r="N47" s="96">
        <v>35.909999999999997</v>
      </c>
      <c r="O47" s="64">
        <v>2530</v>
      </c>
      <c r="P47" s="65">
        <f>Table224578910112345678[[#This Row],[PEMBULATAN]]*O47</f>
        <v>90852.299999999988</v>
      </c>
    </row>
    <row r="48" spans="1:16" ht="26.25" customHeight="1" x14ac:dyDescent="0.2">
      <c r="A48" s="14"/>
      <c r="B48" s="75"/>
      <c r="C48" s="73" t="s">
        <v>825</v>
      </c>
      <c r="D48" s="78" t="s">
        <v>127</v>
      </c>
      <c r="E48" s="13">
        <v>44547</v>
      </c>
      <c r="F48" s="76" t="s">
        <v>705</v>
      </c>
      <c r="G48" s="13">
        <v>44552</v>
      </c>
      <c r="H48" s="77" t="s">
        <v>1018</v>
      </c>
      <c r="I48" s="16">
        <v>47</v>
      </c>
      <c r="J48" s="16">
        <v>28</v>
      </c>
      <c r="K48" s="16">
        <v>16</v>
      </c>
      <c r="L48" s="16">
        <v>4</v>
      </c>
      <c r="M48" s="81">
        <v>5.2640000000000002</v>
      </c>
      <c r="N48" s="96">
        <v>5.2640000000000002</v>
      </c>
      <c r="O48" s="64">
        <v>2530</v>
      </c>
      <c r="P48" s="65">
        <f>Table224578910112345678[[#This Row],[PEMBULATAN]]*O48</f>
        <v>13317.92</v>
      </c>
    </row>
    <row r="49" spans="1:16" ht="26.25" customHeight="1" x14ac:dyDescent="0.2">
      <c r="A49" s="14"/>
      <c r="B49" s="75"/>
      <c r="C49" s="73" t="s">
        <v>826</v>
      </c>
      <c r="D49" s="78" t="s">
        <v>127</v>
      </c>
      <c r="E49" s="13">
        <v>44547</v>
      </c>
      <c r="F49" s="76" t="s">
        <v>705</v>
      </c>
      <c r="G49" s="13">
        <v>44552</v>
      </c>
      <c r="H49" s="77" t="s">
        <v>1018</v>
      </c>
      <c r="I49" s="16">
        <v>75</v>
      </c>
      <c r="J49" s="16">
        <v>61</v>
      </c>
      <c r="K49" s="16">
        <v>25</v>
      </c>
      <c r="L49" s="16">
        <v>5</v>
      </c>
      <c r="M49" s="81">
        <v>28.59375</v>
      </c>
      <c r="N49" s="96">
        <v>28.59375</v>
      </c>
      <c r="O49" s="64">
        <v>2530</v>
      </c>
      <c r="P49" s="65">
        <f>Table224578910112345678[[#This Row],[PEMBULATAN]]*O49</f>
        <v>72342.1875</v>
      </c>
    </row>
    <row r="50" spans="1:16" ht="26.25" customHeight="1" x14ac:dyDescent="0.2">
      <c r="A50" s="14"/>
      <c r="B50" s="75"/>
      <c r="C50" s="73" t="s">
        <v>827</v>
      </c>
      <c r="D50" s="78" t="s">
        <v>127</v>
      </c>
      <c r="E50" s="13">
        <v>44547</v>
      </c>
      <c r="F50" s="76" t="s">
        <v>705</v>
      </c>
      <c r="G50" s="13">
        <v>44552</v>
      </c>
      <c r="H50" s="77" t="s">
        <v>1018</v>
      </c>
      <c r="I50" s="16">
        <v>48</v>
      </c>
      <c r="J50" s="16">
        <v>40</v>
      </c>
      <c r="K50" s="16">
        <v>18</v>
      </c>
      <c r="L50" s="16">
        <v>7</v>
      </c>
      <c r="M50" s="81">
        <v>8.64</v>
      </c>
      <c r="N50" s="96">
        <v>8.64</v>
      </c>
      <c r="O50" s="64">
        <v>2530</v>
      </c>
      <c r="P50" s="65">
        <f>Table224578910112345678[[#This Row],[PEMBULATAN]]*O50</f>
        <v>21859.200000000001</v>
      </c>
    </row>
    <row r="51" spans="1:16" ht="26.25" customHeight="1" x14ac:dyDescent="0.2">
      <c r="A51" s="14"/>
      <c r="B51" s="75"/>
      <c r="C51" s="73" t="s">
        <v>828</v>
      </c>
      <c r="D51" s="78" t="s">
        <v>127</v>
      </c>
      <c r="E51" s="13">
        <v>44547</v>
      </c>
      <c r="F51" s="76" t="s">
        <v>705</v>
      </c>
      <c r="G51" s="13">
        <v>44552</v>
      </c>
      <c r="H51" s="77" t="s">
        <v>1018</v>
      </c>
      <c r="I51" s="16">
        <v>55</v>
      </c>
      <c r="J51" s="16">
        <v>44</v>
      </c>
      <c r="K51" s="16">
        <v>21</v>
      </c>
      <c r="L51" s="16">
        <v>6</v>
      </c>
      <c r="M51" s="81">
        <v>12.705</v>
      </c>
      <c r="N51" s="96">
        <v>12.705</v>
      </c>
      <c r="O51" s="64">
        <v>2530</v>
      </c>
      <c r="P51" s="65">
        <f>Table224578910112345678[[#This Row],[PEMBULATAN]]*O51</f>
        <v>32143.65</v>
      </c>
    </row>
    <row r="52" spans="1:16" ht="26.25" customHeight="1" x14ac:dyDescent="0.2">
      <c r="A52" s="14"/>
      <c r="B52" s="75"/>
      <c r="C52" s="73" t="s">
        <v>829</v>
      </c>
      <c r="D52" s="78" t="s">
        <v>127</v>
      </c>
      <c r="E52" s="13">
        <v>44547</v>
      </c>
      <c r="F52" s="76" t="s">
        <v>705</v>
      </c>
      <c r="G52" s="13">
        <v>44552</v>
      </c>
      <c r="H52" s="77" t="s">
        <v>1018</v>
      </c>
      <c r="I52" s="16">
        <v>95</v>
      </c>
      <c r="J52" s="16">
        <v>30</v>
      </c>
      <c r="K52" s="16">
        <v>11</v>
      </c>
      <c r="L52" s="16">
        <v>5</v>
      </c>
      <c r="M52" s="81">
        <v>7.8375000000000004</v>
      </c>
      <c r="N52" s="96">
        <v>7.8375000000000004</v>
      </c>
      <c r="O52" s="64">
        <v>2530</v>
      </c>
      <c r="P52" s="65">
        <f>Table224578910112345678[[#This Row],[PEMBULATAN]]*O52</f>
        <v>19828.875</v>
      </c>
    </row>
    <row r="53" spans="1:16" ht="26.25" customHeight="1" x14ac:dyDescent="0.2">
      <c r="A53" s="14"/>
      <c r="B53" s="75"/>
      <c r="C53" s="73" t="s">
        <v>830</v>
      </c>
      <c r="D53" s="78" t="s">
        <v>127</v>
      </c>
      <c r="E53" s="13">
        <v>44547</v>
      </c>
      <c r="F53" s="76" t="s">
        <v>705</v>
      </c>
      <c r="G53" s="13">
        <v>44552</v>
      </c>
      <c r="H53" s="77" t="s">
        <v>1018</v>
      </c>
      <c r="I53" s="16">
        <v>105</v>
      </c>
      <c r="J53" s="16">
        <v>5</v>
      </c>
      <c r="K53" s="16">
        <v>5</v>
      </c>
      <c r="L53" s="16">
        <v>1</v>
      </c>
      <c r="M53" s="81">
        <v>0.65625</v>
      </c>
      <c r="N53" s="96">
        <v>1</v>
      </c>
      <c r="O53" s="64">
        <v>2530</v>
      </c>
      <c r="P53" s="65">
        <f>Table224578910112345678[[#This Row],[PEMBULATAN]]*O53</f>
        <v>2530</v>
      </c>
    </row>
    <row r="54" spans="1:16" ht="26.25" customHeight="1" x14ac:dyDescent="0.2">
      <c r="A54" s="14"/>
      <c r="B54" s="75"/>
      <c r="C54" s="73" t="s">
        <v>831</v>
      </c>
      <c r="D54" s="78" t="s">
        <v>127</v>
      </c>
      <c r="E54" s="13">
        <v>44547</v>
      </c>
      <c r="F54" s="76" t="s">
        <v>705</v>
      </c>
      <c r="G54" s="13">
        <v>44552</v>
      </c>
      <c r="H54" s="77" t="s">
        <v>1018</v>
      </c>
      <c r="I54" s="16">
        <v>87</v>
      </c>
      <c r="J54" s="16">
        <v>55</v>
      </c>
      <c r="K54" s="16">
        <v>42</v>
      </c>
      <c r="L54" s="16">
        <v>12</v>
      </c>
      <c r="M54" s="81">
        <v>50.2425</v>
      </c>
      <c r="N54" s="96">
        <v>50.2425</v>
      </c>
      <c r="O54" s="64">
        <v>2530</v>
      </c>
      <c r="P54" s="65">
        <f>Table224578910112345678[[#This Row],[PEMBULATAN]]*O54</f>
        <v>127113.52499999999</v>
      </c>
    </row>
    <row r="55" spans="1:16" ht="26.25" customHeight="1" x14ac:dyDescent="0.2">
      <c r="A55" s="14"/>
      <c r="B55" s="75"/>
      <c r="C55" s="73" t="s">
        <v>832</v>
      </c>
      <c r="D55" s="78" t="s">
        <v>127</v>
      </c>
      <c r="E55" s="13">
        <v>44547</v>
      </c>
      <c r="F55" s="76" t="s">
        <v>705</v>
      </c>
      <c r="G55" s="13">
        <v>44552</v>
      </c>
      <c r="H55" s="77" t="s">
        <v>1018</v>
      </c>
      <c r="I55" s="16">
        <v>62</v>
      </c>
      <c r="J55" s="16">
        <v>17</v>
      </c>
      <c r="K55" s="16">
        <v>17</v>
      </c>
      <c r="L55" s="16">
        <v>6</v>
      </c>
      <c r="M55" s="81">
        <v>4.4794999999999998</v>
      </c>
      <c r="N55" s="96">
        <v>7</v>
      </c>
      <c r="O55" s="64">
        <v>2530</v>
      </c>
      <c r="P55" s="65">
        <f>Table224578910112345678[[#This Row],[PEMBULATAN]]*O55</f>
        <v>17710</v>
      </c>
    </row>
    <row r="56" spans="1:16" ht="26.25" customHeight="1" x14ac:dyDescent="0.2">
      <c r="A56" s="14"/>
      <c r="B56" s="75"/>
      <c r="C56" s="73" t="s">
        <v>833</v>
      </c>
      <c r="D56" s="78" t="s">
        <v>127</v>
      </c>
      <c r="E56" s="13">
        <v>44547</v>
      </c>
      <c r="F56" s="76" t="s">
        <v>705</v>
      </c>
      <c r="G56" s="13">
        <v>44552</v>
      </c>
      <c r="H56" s="77" t="s">
        <v>1018</v>
      </c>
      <c r="I56" s="16">
        <v>66</v>
      </c>
      <c r="J56" s="16">
        <v>47</v>
      </c>
      <c r="K56" s="16">
        <v>27</v>
      </c>
      <c r="L56" s="16">
        <v>1</v>
      </c>
      <c r="M56" s="81">
        <v>20.938500000000001</v>
      </c>
      <c r="N56" s="96">
        <v>20.938500000000001</v>
      </c>
      <c r="O56" s="64">
        <v>2530</v>
      </c>
      <c r="P56" s="65">
        <f>Table224578910112345678[[#This Row],[PEMBULATAN]]*O56</f>
        <v>52974.405000000006</v>
      </c>
    </row>
    <row r="57" spans="1:16" ht="26.25" customHeight="1" x14ac:dyDescent="0.2">
      <c r="A57" s="14"/>
      <c r="B57" s="75"/>
      <c r="C57" s="73" t="s">
        <v>834</v>
      </c>
      <c r="D57" s="78" t="s">
        <v>127</v>
      </c>
      <c r="E57" s="13">
        <v>44547</v>
      </c>
      <c r="F57" s="76" t="s">
        <v>705</v>
      </c>
      <c r="G57" s="13">
        <v>44552</v>
      </c>
      <c r="H57" s="77" t="s">
        <v>1018</v>
      </c>
      <c r="I57" s="16">
        <v>85</v>
      </c>
      <c r="J57" s="16">
        <v>62</v>
      </c>
      <c r="K57" s="16">
        <v>17</v>
      </c>
      <c r="L57" s="16">
        <v>9</v>
      </c>
      <c r="M57" s="81">
        <v>22.397500000000001</v>
      </c>
      <c r="N57" s="96">
        <v>23</v>
      </c>
      <c r="O57" s="64">
        <v>2530</v>
      </c>
      <c r="P57" s="65">
        <f>Table224578910112345678[[#This Row],[PEMBULATAN]]*O57</f>
        <v>58190</v>
      </c>
    </row>
    <row r="58" spans="1:16" ht="26.25" customHeight="1" x14ac:dyDescent="0.2">
      <c r="A58" s="14"/>
      <c r="B58" s="75"/>
      <c r="C58" s="73" t="s">
        <v>835</v>
      </c>
      <c r="D58" s="78" t="s">
        <v>127</v>
      </c>
      <c r="E58" s="13">
        <v>44547</v>
      </c>
      <c r="F58" s="76" t="s">
        <v>705</v>
      </c>
      <c r="G58" s="13">
        <v>44552</v>
      </c>
      <c r="H58" s="77" t="s">
        <v>1018</v>
      </c>
      <c r="I58" s="16">
        <v>57</v>
      </c>
      <c r="J58" s="16">
        <v>57</v>
      </c>
      <c r="K58" s="16">
        <v>30</v>
      </c>
      <c r="L58" s="16">
        <v>18</v>
      </c>
      <c r="M58" s="81">
        <v>24.3675</v>
      </c>
      <c r="N58" s="96">
        <v>25</v>
      </c>
      <c r="O58" s="64">
        <v>2530</v>
      </c>
      <c r="P58" s="65">
        <f>Table224578910112345678[[#This Row],[PEMBULATAN]]*O58</f>
        <v>63250</v>
      </c>
    </row>
    <row r="59" spans="1:16" ht="26.25" customHeight="1" x14ac:dyDescent="0.2">
      <c r="A59" s="14"/>
      <c r="B59" s="75"/>
      <c r="C59" s="73" t="s">
        <v>836</v>
      </c>
      <c r="D59" s="78" t="s">
        <v>127</v>
      </c>
      <c r="E59" s="13">
        <v>44547</v>
      </c>
      <c r="F59" s="76" t="s">
        <v>705</v>
      </c>
      <c r="G59" s="13">
        <v>44552</v>
      </c>
      <c r="H59" s="77" t="s">
        <v>1018</v>
      </c>
      <c r="I59" s="16">
        <v>30</v>
      </c>
      <c r="J59" s="16">
        <v>30</v>
      </c>
      <c r="K59" s="16">
        <v>17</v>
      </c>
      <c r="L59" s="16">
        <v>1</v>
      </c>
      <c r="M59" s="81">
        <v>3.8250000000000002</v>
      </c>
      <c r="N59" s="96">
        <v>3.8250000000000002</v>
      </c>
      <c r="O59" s="64">
        <v>2530</v>
      </c>
      <c r="P59" s="65">
        <f>Table224578910112345678[[#This Row],[PEMBULATAN]]*O59</f>
        <v>9677.25</v>
      </c>
    </row>
    <row r="60" spans="1:16" ht="26.25" customHeight="1" x14ac:dyDescent="0.2">
      <c r="A60" s="14"/>
      <c r="B60" s="75"/>
      <c r="C60" s="73" t="s">
        <v>837</v>
      </c>
      <c r="D60" s="78" t="s">
        <v>127</v>
      </c>
      <c r="E60" s="13">
        <v>44547</v>
      </c>
      <c r="F60" s="76" t="s">
        <v>705</v>
      </c>
      <c r="G60" s="13">
        <v>44552</v>
      </c>
      <c r="H60" s="77" t="s">
        <v>1018</v>
      </c>
      <c r="I60" s="16">
        <v>83</v>
      </c>
      <c r="J60" s="16">
        <v>20</v>
      </c>
      <c r="K60" s="16">
        <v>20</v>
      </c>
      <c r="L60" s="16">
        <v>5</v>
      </c>
      <c r="M60" s="81">
        <v>8.3000000000000007</v>
      </c>
      <c r="N60" s="96">
        <v>9</v>
      </c>
      <c r="O60" s="64">
        <v>2530</v>
      </c>
      <c r="P60" s="65">
        <f>Table224578910112345678[[#This Row],[PEMBULATAN]]*O60</f>
        <v>22770</v>
      </c>
    </row>
    <row r="61" spans="1:16" ht="26.25" customHeight="1" x14ac:dyDescent="0.2">
      <c r="A61" s="14"/>
      <c r="B61" s="75"/>
      <c r="C61" s="73" t="s">
        <v>838</v>
      </c>
      <c r="D61" s="78" t="s">
        <v>127</v>
      </c>
      <c r="E61" s="13">
        <v>44547</v>
      </c>
      <c r="F61" s="76" t="s">
        <v>705</v>
      </c>
      <c r="G61" s="13">
        <v>44552</v>
      </c>
      <c r="H61" s="77" t="s">
        <v>1018</v>
      </c>
      <c r="I61" s="16">
        <v>77</v>
      </c>
      <c r="J61" s="16">
        <v>36</v>
      </c>
      <c r="K61" s="16">
        <v>14</v>
      </c>
      <c r="L61" s="16">
        <v>5</v>
      </c>
      <c r="M61" s="81">
        <v>9.702</v>
      </c>
      <c r="N61" s="96">
        <v>9.702</v>
      </c>
      <c r="O61" s="64">
        <v>2530</v>
      </c>
      <c r="P61" s="65">
        <f>Table224578910112345678[[#This Row],[PEMBULATAN]]*O61</f>
        <v>24546.06</v>
      </c>
    </row>
    <row r="62" spans="1:16" ht="26.25" customHeight="1" x14ac:dyDescent="0.2">
      <c r="A62" s="14"/>
      <c r="B62" s="75"/>
      <c r="C62" s="73" t="s">
        <v>839</v>
      </c>
      <c r="D62" s="78" t="s">
        <v>127</v>
      </c>
      <c r="E62" s="13">
        <v>44547</v>
      </c>
      <c r="F62" s="76" t="s">
        <v>705</v>
      </c>
      <c r="G62" s="13">
        <v>44552</v>
      </c>
      <c r="H62" s="77" t="s">
        <v>1018</v>
      </c>
      <c r="I62" s="16">
        <v>55</v>
      </c>
      <c r="J62" s="16">
        <v>47</v>
      </c>
      <c r="K62" s="16">
        <v>2</v>
      </c>
      <c r="L62" s="16">
        <v>1</v>
      </c>
      <c r="M62" s="81">
        <v>1.2925</v>
      </c>
      <c r="N62" s="96">
        <v>1.2925</v>
      </c>
      <c r="O62" s="64">
        <v>2530</v>
      </c>
      <c r="P62" s="65">
        <f>Table224578910112345678[[#This Row],[PEMBULATAN]]*O62</f>
        <v>3270.0250000000001</v>
      </c>
    </row>
    <row r="63" spans="1:16" ht="26.25" customHeight="1" x14ac:dyDescent="0.2">
      <c r="A63" s="14"/>
      <c r="B63" s="75"/>
      <c r="C63" s="73" t="s">
        <v>840</v>
      </c>
      <c r="D63" s="78" t="s">
        <v>127</v>
      </c>
      <c r="E63" s="13">
        <v>44547</v>
      </c>
      <c r="F63" s="76" t="s">
        <v>705</v>
      </c>
      <c r="G63" s="13">
        <v>44552</v>
      </c>
      <c r="H63" s="77" t="s">
        <v>1018</v>
      </c>
      <c r="I63" s="16">
        <v>42</v>
      </c>
      <c r="J63" s="16">
        <v>42</v>
      </c>
      <c r="K63" s="16">
        <v>12</v>
      </c>
      <c r="L63" s="16">
        <v>5</v>
      </c>
      <c r="M63" s="81">
        <v>5.2919999999999998</v>
      </c>
      <c r="N63" s="96">
        <v>5.2919999999999998</v>
      </c>
      <c r="O63" s="64">
        <v>2530</v>
      </c>
      <c r="P63" s="65">
        <f>Table224578910112345678[[#This Row],[PEMBULATAN]]*O63</f>
        <v>13388.76</v>
      </c>
    </row>
    <row r="64" spans="1:16" ht="26.25" customHeight="1" x14ac:dyDescent="0.2">
      <c r="A64" s="14"/>
      <c r="B64" s="75"/>
      <c r="C64" s="73" t="s">
        <v>841</v>
      </c>
      <c r="D64" s="78" t="s">
        <v>127</v>
      </c>
      <c r="E64" s="13">
        <v>44547</v>
      </c>
      <c r="F64" s="76" t="s">
        <v>705</v>
      </c>
      <c r="G64" s="13">
        <v>44552</v>
      </c>
      <c r="H64" s="77" t="s">
        <v>1018</v>
      </c>
      <c r="I64" s="16">
        <v>48</v>
      </c>
      <c r="J64" s="16">
        <v>48</v>
      </c>
      <c r="K64" s="16">
        <v>21</v>
      </c>
      <c r="L64" s="16">
        <v>1</v>
      </c>
      <c r="M64" s="81">
        <v>12.096</v>
      </c>
      <c r="N64" s="96">
        <v>12.096</v>
      </c>
      <c r="O64" s="64">
        <v>2530</v>
      </c>
      <c r="P64" s="65">
        <f>Table224578910112345678[[#This Row],[PEMBULATAN]]*O64</f>
        <v>30602.880000000001</v>
      </c>
    </row>
    <row r="65" spans="1:16" ht="26.25" customHeight="1" x14ac:dyDescent="0.2">
      <c r="A65" s="14"/>
      <c r="B65" s="75"/>
      <c r="C65" s="73" t="s">
        <v>842</v>
      </c>
      <c r="D65" s="78" t="s">
        <v>127</v>
      </c>
      <c r="E65" s="13">
        <v>44547</v>
      </c>
      <c r="F65" s="76" t="s">
        <v>705</v>
      </c>
      <c r="G65" s="13">
        <v>44552</v>
      </c>
      <c r="H65" s="77" t="s">
        <v>1018</v>
      </c>
      <c r="I65" s="16">
        <v>70</v>
      </c>
      <c r="J65" s="16">
        <v>55</v>
      </c>
      <c r="K65" s="16">
        <v>8</v>
      </c>
      <c r="L65" s="16">
        <v>5</v>
      </c>
      <c r="M65" s="81">
        <v>7.7</v>
      </c>
      <c r="N65" s="96">
        <v>7.7</v>
      </c>
      <c r="O65" s="64">
        <v>2530</v>
      </c>
      <c r="P65" s="65">
        <f>Table224578910112345678[[#This Row],[PEMBULATAN]]*O65</f>
        <v>19481</v>
      </c>
    </row>
    <row r="66" spans="1:16" ht="26.25" customHeight="1" x14ac:dyDescent="0.2">
      <c r="A66" s="14"/>
      <c r="B66" s="75"/>
      <c r="C66" s="73" t="s">
        <v>843</v>
      </c>
      <c r="D66" s="78" t="s">
        <v>127</v>
      </c>
      <c r="E66" s="13">
        <v>44547</v>
      </c>
      <c r="F66" s="76" t="s">
        <v>705</v>
      </c>
      <c r="G66" s="13">
        <v>44552</v>
      </c>
      <c r="H66" s="77" t="s">
        <v>1018</v>
      </c>
      <c r="I66" s="16">
        <v>64</v>
      </c>
      <c r="J66" s="16">
        <v>47</v>
      </c>
      <c r="K66" s="16">
        <v>18</v>
      </c>
      <c r="L66" s="16">
        <v>1</v>
      </c>
      <c r="M66" s="81">
        <v>13.536</v>
      </c>
      <c r="N66" s="96">
        <v>13.536</v>
      </c>
      <c r="O66" s="64">
        <v>2530</v>
      </c>
      <c r="P66" s="65">
        <f>Table224578910112345678[[#This Row],[PEMBULATAN]]*O66</f>
        <v>34246.080000000002</v>
      </c>
    </row>
    <row r="67" spans="1:16" ht="26.25" customHeight="1" x14ac:dyDescent="0.2">
      <c r="A67" s="14"/>
      <c r="B67" s="75"/>
      <c r="C67" s="73" t="s">
        <v>844</v>
      </c>
      <c r="D67" s="78" t="s">
        <v>127</v>
      </c>
      <c r="E67" s="13">
        <v>44547</v>
      </c>
      <c r="F67" s="76" t="s">
        <v>705</v>
      </c>
      <c r="G67" s="13">
        <v>44552</v>
      </c>
      <c r="H67" s="77" t="s">
        <v>1018</v>
      </c>
      <c r="I67" s="16">
        <v>82</v>
      </c>
      <c r="J67" s="16">
        <v>36</v>
      </c>
      <c r="K67" s="16">
        <v>21</v>
      </c>
      <c r="L67" s="16">
        <v>3</v>
      </c>
      <c r="M67" s="81">
        <v>15.497999999999999</v>
      </c>
      <c r="N67" s="96">
        <v>16</v>
      </c>
      <c r="O67" s="64">
        <v>2530</v>
      </c>
      <c r="P67" s="65">
        <f>Table224578910112345678[[#This Row],[PEMBULATAN]]*O67</f>
        <v>40480</v>
      </c>
    </row>
    <row r="68" spans="1:16" ht="26.25" customHeight="1" x14ac:dyDescent="0.2">
      <c r="A68" s="14"/>
      <c r="B68" s="75"/>
      <c r="C68" s="73" t="s">
        <v>845</v>
      </c>
      <c r="D68" s="78" t="s">
        <v>127</v>
      </c>
      <c r="E68" s="13">
        <v>44547</v>
      </c>
      <c r="F68" s="76" t="s">
        <v>705</v>
      </c>
      <c r="G68" s="13">
        <v>44552</v>
      </c>
      <c r="H68" s="77" t="s">
        <v>1018</v>
      </c>
      <c r="I68" s="16">
        <v>70</v>
      </c>
      <c r="J68" s="16">
        <v>7</v>
      </c>
      <c r="K68" s="16">
        <v>7</v>
      </c>
      <c r="L68" s="16">
        <v>1</v>
      </c>
      <c r="M68" s="81">
        <v>0.85750000000000004</v>
      </c>
      <c r="N68" s="96">
        <v>1</v>
      </c>
      <c r="O68" s="64">
        <v>2530</v>
      </c>
      <c r="P68" s="65">
        <f>Table224578910112345678[[#This Row],[PEMBULATAN]]*O68</f>
        <v>2530</v>
      </c>
    </row>
    <row r="69" spans="1:16" ht="26.25" customHeight="1" x14ac:dyDescent="0.2">
      <c r="A69" s="14"/>
      <c r="B69" s="75"/>
      <c r="C69" s="73" t="s">
        <v>846</v>
      </c>
      <c r="D69" s="78" t="s">
        <v>127</v>
      </c>
      <c r="E69" s="13">
        <v>44547</v>
      </c>
      <c r="F69" s="76" t="s">
        <v>705</v>
      </c>
      <c r="G69" s="13">
        <v>44552</v>
      </c>
      <c r="H69" s="77" t="s">
        <v>1018</v>
      </c>
      <c r="I69" s="16">
        <v>62</v>
      </c>
      <c r="J69" s="16">
        <v>62</v>
      </c>
      <c r="K69" s="16">
        <v>27</v>
      </c>
      <c r="L69" s="16">
        <v>15</v>
      </c>
      <c r="M69" s="81">
        <v>25.946999999999999</v>
      </c>
      <c r="N69" s="96">
        <v>25.946999999999999</v>
      </c>
      <c r="O69" s="64">
        <v>2530</v>
      </c>
      <c r="P69" s="65">
        <f>Table224578910112345678[[#This Row],[PEMBULATAN]]*O69</f>
        <v>65645.91</v>
      </c>
    </row>
    <row r="70" spans="1:16" ht="26.25" customHeight="1" x14ac:dyDescent="0.2">
      <c r="A70" s="14"/>
      <c r="B70" s="75"/>
      <c r="C70" s="73" t="s">
        <v>847</v>
      </c>
      <c r="D70" s="78" t="s">
        <v>127</v>
      </c>
      <c r="E70" s="13">
        <v>44547</v>
      </c>
      <c r="F70" s="76" t="s">
        <v>705</v>
      </c>
      <c r="G70" s="13">
        <v>44552</v>
      </c>
      <c r="H70" s="77" t="s">
        <v>1018</v>
      </c>
      <c r="I70" s="16">
        <v>52</v>
      </c>
      <c r="J70" s="16">
        <v>32</v>
      </c>
      <c r="K70" s="16">
        <v>24</v>
      </c>
      <c r="L70" s="16">
        <v>6</v>
      </c>
      <c r="M70" s="81">
        <v>9.984</v>
      </c>
      <c r="N70" s="96">
        <v>9.984</v>
      </c>
      <c r="O70" s="64">
        <v>2530</v>
      </c>
      <c r="P70" s="65">
        <f>Table224578910112345678[[#This Row],[PEMBULATAN]]*O70</f>
        <v>25259.52</v>
      </c>
    </row>
    <row r="71" spans="1:16" ht="26.25" customHeight="1" x14ac:dyDescent="0.2">
      <c r="A71" s="14"/>
      <c r="B71" s="75"/>
      <c r="C71" s="73" t="s">
        <v>848</v>
      </c>
      <c r="D71" s="78" t="s">
        <v>127</v>
      </c>
      <c r="E71" s="13">
        <v>44547</v>
      </c>
      <c r="F71" s="76" t="s">
        <v>705</v>
      </c>
      <c r="G71" s="13">
        <v>44552</v>
      </c>
      <c r="H71" s="77" t="s">
        <v>1018</v>
      </c>
      <c r="I71" s="16">
        <v>55</v>
      </c>
      <c r="J71" s="16">
        <v>55</v>
      </c>
      <c r="K71" s="16">
        <v>24</v>
      </c>
      <c r="L71" s="16">
        <v>9</v>
      </c>
      <c r="M71" s="81">
        <v>18.149999999999999</v>
      </c>
      <c r="N71" s="96">
        <v>18.149999999999999</v>
      </c>
      <c r="O71" s="64">
        <v>2530</v>
      </c>
      <c r="P71" s="65">
        <f>Table224578910112345678[[#This Row],[PEMBULATAN]]*O71</f>
        <v>45919.5</v>
      </c>
    </row>
    <row r="72" spans="1:16" ht="26.25" customHeight="1" x14ac:dyDescent="0.2">
      <c r="A72" s="14"/>
      <c r="B72" s="75"/>
      <c r="C72" s="73" t="s">
        <v>849</v>
      </c>
      <c r="D72" s="78" t="s">
        <v>127</v>
      </c>
      <c r="E72" s="13">
        <v>44547</v>
      </c>
      <c r="F72" s="76" t="s">
        <v>705</v>
      </c>
      <c r="G72" s="13">
        <v>44552</v>
      </c>
      <c r="H72" s="77" t="s">
        <v>1018</v>
      </c>
      <c r="I72" s="16">
        <v>52</v>
      </c>
      <c r="J72" s="16">
        <v>42</v>
      </c>
      <c r="K72" s="16">
        <v>16</v>
      </c>
      <c r="L72" s="16">
        <v>4</v>
      </c>
      <c r="M72" s="81">
        <v>8.7360000000000007</v>
      </c>
      <c r="N72" s="96">
        <v>8.7360000000000007</v>
      </c>
      <c r="O72" s="64">
        <v>2530</v>
      </c>
      <c r="P72" s="65">
        <f>Table224578910112345678[[#This Row],[PEMBULATAN]]*O72</f>
        <v>22102.080000000002</v>
      </c>
    </row>
    <row r="73" spans="1:16" ht="26.25" customHeight="1" x14ac:dyDescent="0.2">
      <c r="A73" s="14"/>
      <c r="B73" s="75"/>
      <c r="C73" s="73" t="s">
        <v>850</v>
      </c>
      <c r="D73" s="78" t="s">
        <v>127</v>
      </c>
      <c r="E73" s="13">
        <v>44547</v>
      </c>
      <c r="F73" s="76" t="s">
        <v>705</v>
      </c>
      <c r="G73" s="13">
        <v>44552</v>
      </c>
      <c r="H73" s="77" t="s">
        <v>1018</v>
      </c>
      <c r="I73" s="16">
        <v>33</v>
      </c>
      <c r="J73" s="16">
        <v>33</v>
      </c>
      <c r="K73" s="16">
        <v>33</v>
      </c>
      <c r="L73" s="16">
        <v>4</v>
      </c>
      <c r="M73" s="81">
        <v>8.9842499999999994</v>
      </c>
      <c r="N73" s="96">
        <v>8.9842499999999994</v>
      </c>
      <c r="O73" s="64">
        <v>2530</v>
      </c>
      <c r="P73" s="65">
        <f>Table224578910112345678[[#This Row],[PEMBULATAN]]*O73</f>
        <v>22730.1525</v>
      </c>
    </row>
    <row r="74" spans="1:16" ht="26.25" customHeight="1" x14ac:dyDescent="0.2">
      <c r="A74" s="14"/>
      <c r="B74" s="75"/>
      <c r="C74" s="73" t="s">
        <v>851</v>
      </c>
      <c r="D74" s="78" t="s">
        <v>127</v>
      </c>
      <c r="E74" s="13">
        <v>44547</v>
      </c>
      <c r="F74" s="76" t="s">
        <v>705</v>
      </c>
      <c r="G74" s="13">
        <v>44552</v>
      </c>
      <c r="H74" s="77" t="s">
        <v>1018</v>
      </c>
      <c r="I74" s="16">
        <v>50</v>
      </c>
      <c r="J74" s="16">
        <v>40</v>
      </c>
      <c r="K74" s="16">
        <v>24</v>
      </c>
      <c r="L74" s="16">
        <v>2</v>
      </c>
      <c r="M74" s="81">
        <v>12</v>
      </c>
      <c r="N74" s="96">
        <v>12</v>
      </c>
      <c r="O74" s="64">
        <v>2530</v>
      </c>
      <c r="P74" s="65">
        <f>Table224578910112345678[[#This Row],[PEMBULATAN]]*O74</f>
        <v>30360</v>
      </c>
    </row>
    <row r="75" spans="1:16" ht="26.25" customHeight="1" x14ac:dyDescent="0.2">
      <c r="A75" s="14"/>
      <c r="B75" s="75"/>
      <c r="C75" s="73" t="s">
        <v>852</v>
      </c>
      <c r="D75" s="78" t="s">
        <v>127</v>
      </c>
      <c r="E75" s="13">
        <v>44547</v>
      </c>
      <c r="F75" s="76" t="s">
        <v>705</v>
      </c>
      <c r="G75" s="13">
        <v>44552</v>
      </c>
      <c r="H75" s="77" t="s">
        <v>1018</v>
      </c>
      <c r="I75" s="16">
        <v>72</v>
      </c>
      <c r="J75" s="16">
        <v>52</v>
      </c>
      <c r="K75" s="16">
        <v>22</v>
      </c>
      <c r="L75" s="16">
        <v>1</v>
      </c>
      <c r="M75" s="81">
        <v>20.591999999999999</v>
      </c>
      <c r="N75" s="96">
        <v>20.591999999999999</v>
      </c>
      <c r="O75" s="64">
        <v>2530</v>
      </c>
      <c r="P75" s="65">
        <f>Table224578910112345678[[#This Row],[PEMBULATAN]]*O75</f>
        <v>52097.759999999995</v>
      </c>
    </row>
    <row r="76" spans="1:16" ht="26.25" customHeight="1" x14ac:dyDescent="0.2">
      <c r="A76" s="14"/>
      <c r="B76" s="75"/>
      <c r="C76" s="73" t="s">
        <v>853</v>
      </c>
      <c r="D76" s="78" t="s">
        <v>127</v>
      </c>
      <c r="E76" s="13">
        <v>44547</v>
      </c>
      <c r="F76" s="76" t="s">
        <v>705</v>
      </c>
      <c r="G76" s="13">
        <v>44552</v>
      </c>
      <c r="H76" s="77" t="s">
        <v>1018</v>
      </c>
      <c r="I76" s="16">
        <v>80</v>
      </c>
      <c r="J76" s="16">
        <v>70</v>
      </c>
      <c r="K76" s="16">
        <v>25</v>
      </c>
      <c r="L76" s="16">
        <v>8</v>
      </c>
      <c r="M76" s="81">
        <v>35</v>
      </c>
      <c r="N76" s="96">
        <v>35</v>
      </c>
      <c r="O76" s="64">
        <v>2530</v>
      </c>
      <c r="P76" s="65">
        <f>Table224578910112345678[[#This Row],[PEMBULATAN]]*O76</f>
        <v>88550</v>
      </c>
    </row>
    <row r="77" spans="1:16" ht="26.25" customHeight="1" x14ac:dyDescent="0.2">
      <c r="A77" s="14"/>
      <c r="B77" s="75"/>
      <c r="C77" s="73" t="s">
        <v>854</v>
      </c>
      <c r="D77" s="78" t="s">
        <v>127</v>
      </c>
      <c r="E77" s="13">
        <v>44547</v>
      </c>
      <c r="F77" s="76" t="s">
        <v>705</v>
      </c>
      <c r="G77" s="13">
        <v>44552</v>
      </c>
      <c r="H77" s="77" t="s">
        <v>1018</v>
      </c>
      <c r="I77" s="16">
        <v>64</v>
      </c>
      <c r="J77" s="16">
        <v>58</v>
      </c>
      <c r="K77" s="16">
        <v>12</v>
      </c>
      <c r="L77" s="16">
        <v>5</v>
      </c>
      <c r="M77" s="81">
        <v>11.135999999999999</v>
      </c>
      <c r="N77" s="96">
        <v>11.135999999999999</v>
      </c>
      <c r="O77" s="64">
        <v>2530</v>
      </c>
      <c r="P77" s="65">
        <f>Table224578910112345678[[#This Row],[PEMBULATAN]]*O77</f>
        <v>28174.079999999998</v>
      </c>
    </row>
    <row r="78" spans="1:16" ht="26.25" customHeight="1" x14ac:dyDescent="0.2">
      <c r="A78" s="14"/>
      <c r="B78" s="75"/>
      <c r="C78" s="73" t="s">
        <v>855</v>
      </c>
      <c r="D78" s="78" t="s">
        <v>127</v>
      </c>
      <c r="E78" s="13">
        <v>44547</v>
      </c>
      <c r="F78" s="76" t="s">
        <v>705</v>
      </c>
      <c r="G78" s="13">
        <v>44552</v>
      </c>
      <c r="H78" s="77" t="s">
        <v>1018</v>
      </c>
      <c r="I78" s="16">
        <v>42</v>
      </c>
      <c r="J78" s="16">
        <v>42</v>
      </c>
      <c r="K78" s="16">
        <v>18</v>
      </c>
      <c r="L78" s="16">
        <v>8</v>
      </c>
      <c r="M78" s="81">
        <v>7.9379999999999997</v>
      </c>
      <c r="N78" s="96">
        <v>8</v>
      </c>
      <c r="O78" s="64">
        <v>2530</v>
      </c>
      <c r="P78" s="65">
        <f>Table224578910112345678[[#This Row],[PEMBULATAN]]*O78</f>
        <v>20240</v>
      </c>
    </row>
    <row r="79" spans="1:16" ht="26.25" customHeight="1" x14ac:dyDescent="0.2">
      <c r="A79" s="14"/>
      <c r="B79" s="75"/>
      <c r="C79" s="73" t="s">
        <v>856</v>
      </c>
      <c r="D79" s="78" t="s">
        <v>127</v>
      </c>
      <c r="E79" s="13">
        <v>44547</v>
      </c>
      <c r="F79" s="76" t="s">
        <v>705</v>
      </c>
      <c r="G79" s="13">
        <v>44552</v>
      </c>
      <c r="H79" s="77" t="s">
        <v>1018</v>
      </c>
      <c r="I79" s="16">
        <v>54</v>
      </c>
      <c r="J79" s="16">
        <v>58</v>
      </c>
      <c r="K79" s="16">
        <v>22</v>
      </c>
      <c r="L79" s="16">
        <v>8</v>
      </c>
      <c r="M79" s="81">
        <v>17.225999999999999</v>
      </c>
      <c r="N79" s="96">
        <v>17.225999999999999</v>
      </c>
      <c r="O79" s="64">
        <v>2530</v>
      </c>
      <c r="P79" s="65">
        <f>Table224578910112345678[[#This Row],[PEMBULATAN]]*O79</f>
        <v>43581.78</v>
      </c>
    </row>
    <row r="80" spans="1:16" ht="26.25" customHeight="1" x14ac:dyDescent="0.2">
      <c r="A80" s="14"/>
      <c r="B80" s="75"/>
      <c r="C80" s="73" t="s">
        <v>857</v>
      </c>
      <c r="D80" s="78" t="s">
        <v>127</v>
      </c>
      <c r="E80" s="13">
        <v>44547</v>
      </c>
      <c r="F80" s="76" t="s">
        <v>705</v>
      </c>
      <c r="G80" s="13">
        <v>44552</v>
      </c>
      <c r="H80" s="77" t="s">
        <v>1018</v>
      </c>
      <c r="I80" s="16">
        <v>52</v>
      </c>
      <c r="J80" s="16">
        <v>52</v>
      </c>
      <c r="K80" s="16">
        <v>17</v>
      </c>
      <c r="L80" s="16">
        <v>5</v>
      </c>
      <c r="M80" s="81">
        <v>11.492000000000001</v>
      </c>
      <c r="N80" s="96">
        <v>12</v>
      </c>
      <c r="O80" s="64">
        <v>2530</v>
      </c>
      <c r="P80" s="65">
        <f>Table224578910112345678[[#This Row],[PEMBULATAN]]*O80</f>
        <v>30360</v>
      </c>
    </row>
    <row r="81" spans="1:16" ht="26.25" customHeight="1" x14ac:dyDescent="0.2">
      <c r="A81" s="14"/>
      <c r="B81" s="75"/>
      <c r="C81" s="73" t="s">
        <v>858</v>
      </c>
      <c r="D81" s="78" t="s">
        <v>127</v>
      </c>
      <c r="E81" s="13">
        <v>44547</v>
      </c>
      <c r="F81" s="76" t="s">
        <v>705</v>
      </c>
      <c r="G81" s="13">
        <v>44552</v>
      </c>
      <c r="H81" s="77" t="s">
        <v>1018</v>
      </c>
      <c r="I81" s="16">
        <v>42</v>
      </c>
      <c r="J81" s="16">
        <v>38</v>
      </c>
      <c r="K81" s="16">
        <v>15</v>
      </c>
      <c r="L81" s="16">
        <v>4</v>
      </c>
      <c r="M81" s="81">
        <v>5.9850000000000003</v>
      </c>
      <c r="N81" s="96">
        <v>5.9850000000000003</v>
      </c>
      <c r="O81" s="64">
        <v>2530</v>
      </c>
      <c r="P81" s="65">
        <f>Table224578910112345678[[#This Row],[PEMBULATAN]]*O81</f>
        <v>15142.050000000001</v>
      </c>
    </row>
    <row r="82" spans="1:16" ht="26.25" customHeight="1" x14ac:dyDescent="0.2">
      <c r="A82" s="14"/>
      <c r="B82" s="75"/>
      <c r="C82" s="73" t="s">
        <v>859</v>
      </c>
      <c r="D82" s="78" t="s">
        <v>127</v>
      </c>
      <c r="E82" s="13">
        <v>44547</v>
      </c>
      <c r="F82" s="76" t="s">
        <v>705</v>
      </c>
      <c r="G82" s="13">
        <v>44552</v>
      </c>
      <c r="H82" s="77" t="s">
        <v>1018</v>
      </c>
      <c r="I82" s="16">
        <v>88</v>
      </c>
      <c r="J82" s="16">
        <v>42</v>
      </c>
      <c r="K82" s="16">
        <v>38</v>
      </c>
      <c r="L82" s="16">
        <v>20</v>
      </c>
      <c r="M82" s="81">
        <v>35.112000000000002</v>
      </c>
      <c r="N82" s="96">
        <v>35.112000000000002</v>
      </c>
      <c r="O82" s="64">
        <v>2530</v>
      </c>
      <c r="P82" s="65">
        <f>Table224578910112345678[[#This Row],[PEMBULATAN]]*O82</f>
        <v>88833.36</v>
      </c>
    </row>
    <row r="83" spans="1:16" ht="26.25" customHeight="1" x14ac:dyDescent="0.2">
      <c r="A83" s="14"/>
      <c r="B83" s="75"/>
      <c r="C83" s="73" t="s">
        <v>860</v>
      </c>
      <c r="D83" s="78" t="s">
        <v>127</v>
      </c>
      <c r="E83" s="13">
        <v>44547</v>
      </c>
      <c r="F83" s="76" t="s">
        <v>705</v>
      </c>
      <c r="G83" s="13">
        <v>44552</v>
      </c>
      <c r="H83" s="77" t="s">
        <v>1018</v>
      </c>
      <c r="I83" s="16">
        <v>55</v>
      </c>
      <c r="J83" s="16">
        <v>42</v>
      </c>
      <c r="K83" s="16">
        <v>44</v>
      </c>
      <c r="L83" s="16">
        <v>18</v>
      </c>
      <c r="M83" s="81">
        <v>25.41</v>
      </c>
      <c r="N83" s="96">
        <v>26</v>
      </c>
      <c r="O83" s="64">
        <v>2530</v>
      </c>
      <c r="P83" s="65">
        <f>Table224578910112345678[[#This Row],[PEMBULATAN]]*O83</f>
        <v>65780</v>
      </c>
    </row>
    <row r="84" spans="1:16" ht="26.25" customHeight="1" x14ac:dyDescent="0.2">
      <c r="A84" s="14"/>
      <c r="B84" s="75"/>
      <c r="C84" s="73" t="s">
        <v>861</v>
      </c>
      <c r="D84" s="78" t="s">
        <v>127</v>
      </c>
      <c r="E84" s="13">
        <v>44547</v>
      </c>
      <c r="F84" s="76" t="s">
        <v>705</v>
      </c>
      <c r="G84" s="13">
        <v>44552</v>
      </c>
      <c r="H84" s="77" t="s">
        <v>1018</v>
      </c>
      <c r="I84" s="16">
        <v>62</v>
      </c>
      <c r="J84" s="16">
        <v>62</v>
      </c>
      <c r="K84" s="16">
        <v>18</v>
      </c>
      <c r="L84" s="16">
        <v>1</v>
      </c>
      <c r="M84" s="81">
        <v>17.297999999999998</v>
      </c>
      <c r="N84" s="96">
        <v>18</v>
      </c>
      <c r="O84" s="64">
        <v>2530</v>
      </c>
      <c r="P84" s="65">
        <f>Table224578910112345678[[#This Row],[PEMBULATAN]]*O84</f>
        <v>45540</v>
      </c>
    </row>
    <row r="85" spans="1:16" ht="26.25" customHeight="1" x14ac:dyDescent="0.2">
      <c r="A85" s="14"/>
      <c r="B85" s="75"/>
      <c r="C85" s="73" t="s">
        <v>862</v>
      </c>
      <c r="D85" s="78" t="s">
        <v>127</v>
      </c>
      <c r="E85" s="13">
        <v>44547</v>
      </c>
      <c r="F85" s="76" t="s">
        <v>705</v>
      </c>
      <c r="G85" s="13">
        <v>44552</v>
      </c>
      <c r="H85" s="77" t="s">
        <v>1018</v>
      </c>
      <c r="I85" s="16">
        <v>40</v>
      </c>
      <c r="J85" s="16">
        <v>25</v>
      </c>
      <c r="K85" s="16">
        <v>16</v>
      </c>
      <c r="L85" s="16">
        <v>1</v>
      </c>
      <c r="M85" s="81">
        <v>4</v>
      </c>
      <c r="N85" s="96">
        <v>4</v>
      </c>
      <c r="O85" s="64">
        <v>2530</v>
      </c>
      <c r="P85" s="65">
        <f>Table224578910112345678[[#This Row],[PEMBULATAN]]*O85</f>
        <v>10120</v>
      </c>
    </row>
    <row r="86" spans="1:16" ht="26.25" customHeight="1" x14ac:dyDescent="0.2">
      <c r="A86" s="14"/>
      <c r="B86" s="75"/>
      <c r="C86" s="73" t="s">
        <v>863</v>
      </c>
      <c r="D86" s="78" t="s">
        <v>127</v>
      </c>
      <c r="E86" s="13">
        <v>44547</v>
      </c>
      <c r="F86" s="76" t="s">
        <v>705</v>
      </c>
      <c r="G86" s="13">
        <v>44552</v>
      </c>
      <c r="H86" s="77" t="s">
        <v>1018</v>
      </c>
      <c r="I86" s="16">
        <v>60</v>
      </c>
      <c r="J86" s="16">
        <v>42</v>
      </c>
      <c r="K86" s="16">
        <v>23</v>
      </c>
      <c r="L86" s="16">
        <v>2</v>
      </c>
      <c r="M86" s="81">
        <v>14.49</v>
      </c>
      <c r="N86" s="96">
        <v>15</v>
      </c>
      <c r="O86" s="64">
        <v>2530</v>
      </c>
      <c r="P86" s="65">
        <f>Table224578910112345678[[#This Row],[PEMBULATAN]]*O86</f>
        <v>37950</v>
      </c>
    </row>
    <row r="87" spans="1:16" ht="26.25" customHeight="1" x14ac:dyDescent="0.2">
      <c r="A87" s="14"/>
      <c r="B87" s="75"/>
      <c r="C87" s="73" t="s">
        <v>864</v>
      </c>
      <c r="D87" s="78" t="s">
        <v>127</v>
      </c>
      <c r="E87" s="13">
        <v>44547</v>
      </c>
      <c r="F87" s="76" t="s">
        <v>705</v>
      </c>
      <c r="G87" s="13">
        <v>44552</v>
      </c>
      <c r="H87" s="77" t="s">
        <v>1018</v>
      </c>
      <c r="I87" s="16">
        <v>77</v>
      </c>
      <c r="J87" s="16">
        <v>24</v>
      </c>
      <c r="K87" s="16">
        <v>6</v>
      </c>
      <c r="L87" s="16">
        <v>1</v>
      </c>
      <c r="M87" s="81">
        <v>2.7719999999999998</v>
      </c>
      <c r="N87" s="96">
        <v>2.7719999999999998</v>
      </c>
      <c r="O87" s="64">
        <v>2530</v>
      </c>
      <c r="P87" s="65">
        <f>Table224578910112345678[[#This Row],[PEMBULATAN]]*O87</f>
        <v>7013.16</v>
      </c>
    </row>
    <row r="88" spans="1:16" ht="26.25" customHeight="1" x14ac:dyDescent="0.2">
      <c r="A88" s="14"/>
      <c r="B88" s="75"/>
      <c r="C88" s="73" t="s">
        <v>865</v>
      </c>
      <c r="D88" s="78" t="s">
        <v>127</v>
      </c>
      <c r="E88" s="13">
        <v>44547</v>
      </c>
      <c r="F88" s="76" t="s">
        <v>705</v>
      </c>
      <c r="G88" s="13">
        <v>44552</v>
      </c>
      <c r="H88" s="77" t="s">
        <v>1018</v>
      </c>
      <c r="I88" s="16">
        <v>216</v>
      </c>
      <c r="J88" s="16">
        <v>5</v>
      </c>
      <c r="K88" s="16">
        <v>5</v>
      </c>
      <c r="L88" s="16">
        <v>1</v>
      </c>
      <c r="M88" s="81">
        <v>1.35</v>
      </c>
      <c r="N88" s="96">
        <v>2</v>
      </c>
      <c r="O88" s="64">
        <v>2530</v>
      </c>
      <c r="P88" s="65">
        <f>Table224578910112345678[[#This Row],[PEMBULATAN]]*O88</f>
        <v>5060</v>
      </c>
    </row>
    <row r="89" spans="1:16" ht="26.25" customHeight="1" x14ac:dyDescent="0.2">
      <c r="A89" s="14"/>
      <c r="B89" s="75"/>
      <c r="C89" s="73" t="s">
        <v>866</v>
      </c>
      <c r="D89" s="78" t="s">
        <v>127</v>
      </c>
      <c r="E89" s="13">
        <v>44547</v>
      </c>
      <c r="F89" s="76" t="s">
        <v>705</v>
      </c>
      <c r="G89" s="13">
        <v>44552</v>
      </c>
      <c r="H89" s="77" t="s">
        <v>1018</v>
      </c>
      <c r="I89" s="16">
        <v>68</v>
      </c>
      <c r="J89" s="16">
        <v>42</v>
      </c>
      <c r="K89" s="16">
        <v>26</v>
      </c>
      <c r="L89" s="16">
        <v>5</v>
      </c>
      <c r="M89" s="81">
        <v>18.564</v>
      </c>
      <c r="N89" s="96">
        <v>18.564</v>
      </c>
      <c r="O89" s="64">
        <v>2530</v>
      </c>
      <c r="P89" s="65">
        <f>Table224578910112345678[[#This Row],[PEMBULATAN]]*O89</f>
        <v>46966.92</v>
      </c>
    </row>
    <row r="90" spans="1:16" ht="26.25" customHeight="1" x14ac:dyDescent="0.2">
      <c r="A90" s="14"/>
      <c r="B90" s="75"/>
      <c r="C90" s="73" t="s">
        <v>867</v>
      </c>
      <c r="D90" s="78" t="s">
        <v>127</v>
      </c>
      <c r="E90" s="13">
        <v>44547</v>
      </c>
      <c r="F90" s="76" t="s">
        <v>705</v>
      </c>
      <c r="G90" s="13">
        <v>44552</v>
      </c>
      <c r="H90" s="77" t="s">
        <v>1018</v>
      </c>
      <c r="I90" s="16">
        <v>72</v>
      </c>
      <c r="J90" s="16">
        <v>58</v>
      </c>
      <c r="K90" s="16">
        <v>8</v>
      </c>
      <c r="L90" s="16">
        <v>3</v>
      </c>
      <c r="M90" s="81">
        <v>8.3520000000000003</v>
      </c>
      <c r="N90" s="96">
        <v>9</v>
      </c>
      <c r="O90" s="64">
        <v>2530</v>
      </c>
      <c r="P90" s="65">
        <f>Table224578910112345678[[#This Row],[PEMBULATAN]]*O90</f>
        <v>22770</v>
      </c>
    </row>
    <row r="91" spans="1:16" ht="26.25" customHeight="1" x14ac:dyDescent="0.2">
      <c r="A91" s="14"/>
      <c r="B91" s="75"/>
      <c r="C91" s="73" t="s">
        <v>868</v>
      </c>
      <c r="D91" s="78" t="s">
        <v>127</v>
      </c>
      <c r="E91" s="13">
        <v>44547</v>
      </c>
      <c r="F91" s="76" t="s">
        <v>705</v>
      </c>
      <c r="G91" s="13">
        <v>44552</v>
      </c>
      <c r="H91" s="77" t="s">
        <v>1018</v>
      </c>
      <c r="I91" s="16">
        <v>66</v>
      </c>
      <c r="J91" s="16">
        <v>58</v>
      </c>
      <c r="K91" s="16">
        <v>24</v>
      </c>
      <c r="L91" s="16">
        <v>7</v>
      </c>
      <c r="M91" s="81">
        <v>22.968</v>
      </c>
      <c r="N91" s="96">
        <v>22.968</v>
      </c>
      <c r="O91" s="64">
        <v>2530</v>
      </c>
      <c r="P91" s="65">
        <f>Table224578910112345678[[#This Row],[PEMBULATAN]]*O91</f>
        <v>58109.04</v>
      </c>
    </row>
    <row r="92" spans="1:16" ht="26.25" customHeight="1" x14ac:dyDescent="0.2">
      <c r="A92" s="14"/>
      <c r="B92" s="75"/>
      <c r="C92" s="73" t="s">
        <v>869</v>
      </c>
      <c r="D92" s="78" t="s">
        <v>127</v>
      </c>
      <c r="E92" s="13">
        <v>44547</v>
      </c>
      <c r="F92" s="76" t="s">
        <v>705</v>
      </c>
      <c r="G92" s="13">
        <v>44552</v>
      </c>
      <c r="H92" s="77" t="s">
        <v>1018</v>
      </c>
      <c r="I92" s="16">
        <v>80</v>
      </c>
      <c r="J92" s="16">
        <v>22</v>
      </c>
      <c r="K92" s="16">
        <v>24</v>
      </c>
      <c r="L92" s="16">
        <v>19</v>
      </c>
      <c r="M92" s="81">
        <v>10.56</v>
      </c>
      <c r="N92" s="96">
        <v>19</v>
      </c>
      <c r="O92" s="64">
        <v>2530</v>
      </c>
      <c r="P92" s="65">
        <f>Table224578910112345678[[#This Row],[PEMBULATAN]]*O92</f>
        <v>48070</v>
      </c>
    </row>
    <row r="93" spans="1:16" ht="26.25" customHeight="1" x14ac:dyDescent="0.2">
      <c r="A93" s="14"/>
      <c r="B93" s="75"/>
      <c r="C93" s="73" t="s">
        <v>870</v>
      </c>
      <c r="D93" s="78" t="s">
        <v>127</v>
      </c>
      <c r="E93" s="13">
        <v>44547</v>
      </c>
      <c r="F93" s="76" t="s">
        <v>705</v>
      </c>
      <c r="G93" s="13">
        <v>44552</v>
      </c>
      <c r="H93" s="77" t="s">
        <v>1018</v>
      </c>
      <c r="I93" s="16">
        <v>36</v>
      </c>
      <c r="J93" s="16">
        <v>36</v>
      </c>
      <c r="K93" s="16">
        <v>23</v>
      </c>
      <c r="L93" s="16">
        <v>4</v>
      </c>
      <c r="M93" s="81">
        <v>7.452</v>
      </c>
      <c r="N93" s="96">
        <v>8</v>
      </c>
      <c r="O93" s="64">
        <v>2530</v>
      </c>
      <c r="P93" s="65">
        <f>Table224578910112345678[[#This Row],[PEMBULATAN]]*O93</f>
        <v>20240</v>
      </c>
    </row>
    <row r="94" spans="1:16" ht="26.25" customHeight="1" x14ac:dyDescent="0.2">
      <c r="A94" s="14"/>
      <c r="B94" s="75"/>
      <c r="C94" s="73" t="s">
        <v>871</v>
      </c>
      <c r="D94" s="78" t="s">
        <v>127</v>
      </c>
      <c r="E94" s="13">
        <v>44547</v>
      </c>
      <c r="F94" s="76" t="s">
        <v>705</v>
      </c>
      <c r="G94" s="13">
        <v>44552</v>
      </c>
      <c r="H94" s="77" t="s">
        <v>1018</v>
      </c>
      <c r="I94" s="16">
        <v>92</v>
      </c>
      <c r="J94" s="16">
        <v>48</v>
      </c>
      <c r="K94" s="16">
        <v>27</v>
      </c>
      <c r="L94" s="16">
        <v>14</v>
      </c>
      <c r="M94" s="81">
        <v>29.808</v>
      </c>
      <c r="N94" s="96">
        <v>29.808</v>
      </c>
      <c r="O94" s="64">
        <v>2530</v>
      </c>
      <c r="P94" s="65">
        <f>Table224578910112345678[[#This Row],[PEMBULATAN]]*O94</f>
        <v>75414.240000000005</v>
      </c>
    </row>
    <row r="95" spans="1:16" ht="26.25" customHeight="1" x14ac:dyDescent="0.2">
      <c r="A95" s="14"/>
      <c r="B95" s="75"/>
      <c r="C95" s="73" t="s">
        <v>872</v>
      </c>
      <c r="D95" s="78" t="s">
        <v>127</v>
      </c>
      <c r="E95" s="13">
        <v>44547</v>
      </c>
      <c r="F95" s="76" t="s">
        <v>705</v>
      </c>
      <c r="G95" s="13">
        <v>44552</v>
      </c>
      <c r="H95" s="77" t="s">
        <v>1018</v>
      </c>
      <c r="I95" s="16">
        <v>100</v>
      </c>
      <c r="J95" s="16">
        <v>10</v>
      </c>
      <c r="K95" s="16">
        <v>8</v>
      </c>
      <c r="L95" s="16">
        <v>1</v>
      </c>
      <c r="M95" s="81">
        <v>2</v>
      </c>
      <c r="N95" s="96">
        <v>2</v>
      </c>
      <c r="O95" s="64">
        <v>2530</v>
      </c>
      <c r="P95" s="65">
        <f>Table224578910112345678[[#This Row],[PEMBULATAN]]*O95</f>
        <v>5060</v>
      </c>
    </row>
    <row r="96" spans="1:16" ht="26.25" customHeight="1" x14ac:dyDescent="0.2">
      <c r="A96" s="14"/>
      <c r="B96" s="75"/>
      <c r="C96" s="73" t="s">
        <v>873</v>
      </c>
      <c r="D96" s="78" t="s">
        <v>127</v>
      </c>
      <c r="E96" s="13">
        <v>44547</v>
      </c>
      <c r="F96" s="76" t="s">
        <v>705</v>
      </c>
      <c r="G96" s="13">
        <v>44552</v>
      </c>
      <c r="H96" s="77" t="s">
        <v>1018</v>
      </c>
      <c r="I96" s="16">
        <v>87</v>
      </c>
      <c r="J96" s="16">
        <v>57</v>
      </c>
      <c r="K96" s="16">
        <v>27</v>
      </c>
      <c r="L96" s="16">
        <v>12</v>
      </c>
      <c r="M96" s="81">
        <v>33.47325</v>
      </c>
      <c r="N96" s="96">
        <v>34</v>
      </c>
      <c r="O96" s="64">
        <v>2530</v>
      </c>
      <c r="P96" s="65">
        <f>Table224578910112345678[[#This Row],[PEMBULATAN]]*O96</f>
        <v>86020</v>
      </c>
    </row>
    <row r="97" spans="1:16" ht="26.25" customHeight="1" x14ac:dyDescent="0.2">
      <c r="A97" s="14"/>
      <c r="B97" s="75"/>
      <c r="C97" s="73" t="s">
        <v>874</v>
      </c>
      <c r="D97" s="78" t="s">
        <v>127</v>
      </c>
      <c r="E97" s="13">
        <v>44547</v>
      </c>
      <c r="F97" s="76" t="s">
        <v>705</v>
      </c>
      <c r="G97" s="13">
        <v>44552</v>
      </c>
      <c r="H97" s="77" t="s">
        <v>1018</v>
      </c>
      <c r="I97" s="16">
        <v>17</v>
      </c>
      <c r="J97" s="16">
        <v>22</v>
      </c>
      <c r="K97" s="16">
        <v>17</v>
      </c>
      <c r="L97" s="16">
        <v>1</v>
      </c>
      <c r="M97" s="81">
        <v>1.5894999999999999</v>
      </c>
      <c r="N97" s="96">
        <v>1.5894999999999999</v>
      </c>
      <c r="O97" s="64">
        <v>2530</v>
      </c>
      <c r="P97" s="65">
        <f>Table224578910112345678[[#This Row],[PEMBULATAN]]*O97</f>
        <v>4021.4349999999999</v>
      </c>
    </row>
    <row r="98" spans="1:16" ht="26.25" customHeight="1" x14ac:dyDescent="0.2">
      <c r="A98" s="14"/>
      <c r="B98" s="75"/>
      <c r="C98" s="73" t="s">
        <v>875</v>
      </c>
      <c r="D98" s="78" t="s">
        <v>127</v>
      </c>
      <c r="E98" s="13">
        <v>44547</v>
      </c>
      <c r="F98" s="76" t="s">
        <v>705</v>
      </c>
      <c r="G98" s="13">
        <v>44552</v>
      </c>
      <c r="H98" s="77" t="s">
        <v>1018</v>
      </c>
      <c r="I98" s="16">
        <v>75</v>
      </c>
      <c r="J98" s="16">
        <v>62</v>
      </c>
      <c r="K98" s="16">
        <v>32</v>
      </c>
      <c r="L98" s="16">
        <v>9</v>
      </c>
      <c r="M98" s="81">
        <v>37.200000000000003</v>
      </c>
      <c r="N98" s="96">
        <v>37.200000000000003</v>
      </c>
      <c r="O98" s="64">
        <v>2530</v>
      </c>
      <c r="P98" s="65">
        <f>Table224578910112345678[[#This Row],[PEMBULATAN]]*O98</f>
        <v>94116</v>
      </c>
    </row>
    <row r="99" spans="1:16" ht="26.25" customHeight="1" x14ac:dyDescent="0.2">
      <c r="A99" s="14"/>
      <c r="B99" s="75"/>
      <c r="C99" s="73" t="s">
        <v>876</v>
      </c>
      <c r="D99" s="78" t="s">
        <v>127</v>
      </c>
      <c r="E99" s="13">
        <v>44547</v>
      </c>
      <c r="F99" s="76" t="s">
        <v>705</v>
      </c>
      <c r="G99" s="13">
        <v>44552</v>
      </c>
      <c r="H99" s="77" t="s">
        <v>1018</v>
      </c>
      <c r="I99" s="16">
        <v>87</v>
      </c>
      <c r="J99" s="16">
        <v>52</v>
      </c>
      <c r="K99" s="16">
        <v>36</v>
      </c>
      <c r="L99" s="16">
        <v>18</v>
      </c>
      <c r="M99" s="81">
        <v>40.716000000000001</v>
      </c>
      <c r="N99" s="96">
        <v>40.716000000000001</v>
      </c>
      <c r="O99" s="64">
        <v>2530</v>
      </c>
      <c r="P99" s="65">
        <f>Table224578910112345678[[#This Row],[PEMBULATAN]]*O99</f>
        <v>103011.48</v>
      </c>
    </row>
    <row r="100" spans="1:16" ht="26.25" customHeight="1" x14ac:dyDescent="0.2">
      <c r="A100" s="14"/>
      <c r="B100" s="75"/>
      <c r="C100" s="73" t="s">
        <v>877</v>
      </c>
      <c r="D100" s="78" t="s">
        <v>127</v>
      </c>
      <c r="E100" s="13">
        <v>44547</v>
      </c>
      <c r="F100" s="76" t="s">
        <v>705</v>
      </c>
      <c r="G100" s="13">
        <v>44552</v>
      </c>
      <c r="H100" s="77" t="s">
        <v>1018</v>
      </c>
      <c r="I100" s="16">
        <v>48</v>
      </c>
      <c r="J100" s="16">
        <v>27</v>
      </c>
      <c r="K100" s="16">
        <v>22</v>
      </c>
      <c r="L100" s="16">
        <v>10</v>
      </c>
      <c r="M100" s="81">
        <v>7.1280000000000001</v>
      </c>
      <c r="N100" s="96">
        <v>10</v>
      </c>
      <c r="O100" s="64">
        <v>2530</v>
      </c>
      <c r="P100" s="65">
        <f>Table224578910112345678[[#This Row],[PEMBULATAN]]*O100</f>
        <v>25300</v>
      </c>
    </row>
    <row r="101" spans="1:16" ht="26.25" customHeight="1" x14ac:dyDescent="0.2">
      <c r="A101" s="14"/>
      <c r="B101" s="75"/>
      <c r="C101" s="73" t="s">
        <v>878</v>
      </c>
      <c r="D101" s="78" t="s">
        <v>127</v>
      </c>
      <c r="E101" s="13">
        <v>44547</v>
      </c>
      <c r="F101" s="76" t="s">
        <v>705</v>
      </c>
      <c r="G101" s="13">
        <v>44552</v>
      </c>
      <c r="H101" s="77" t="s">
        <v>1018</v>
      </c>
      <c r="I101" s="16">
        <v>60</v>
      </c>
      <c r="J101" s="16">
        <v>36</v>
      </c>
      <c r="K101" s="16">
        <v>22</v>
      </c>
      <c r="L101" s="16">
        <v>6</v>
      </c>
      <c r="M101" s="81">
        <v>11.88</v>
      </c>
      <c r="N101" s="96">
        <v>11.88</v>
      </c>
      <c r="O101" s="64">
        <v>2530</v>
      </c>
      <c r="P101" s="65">
        <f>Table224578910112345678[[#This Row],[PEMBULATAN]]*O101</f>
        <v>30056.400000000001</v>
      </c>
    </row>
    <row r="102" spans="1:16" ht="26.25" customHeight="1" x14ac:dyDescent="0.2">
      <c r="A102" s="14"/>
      <c r="B102" s="75"/>
      <c r="C102" s="73" t="s">
        <v>879</v>
      </c>
      <c r="D102" s="78" t="s">
        <v>127</v>
      </c>
      <c r="E102" s="13">
        <v>44547</v>
      </c>
      <c r="F102" s="76" t="s">
        <v>705</v>
      </c>
      <c r="G102" s="13">
        <v>44552</v>
      </c>
      <c r="H102" s="77" t="s">
        <v>1018</v>
      </c>
      <c r="I102" s="16">
        <v>66</v>
      </c>
      <c r="J102" s="16">
        <v>45</v>
      </c>
      <c r="K102" s="16">
        <v>6</v>
      </c>
      <c r="L102" s="16">
        <v>6</v>
      </c>
      <c r="M102" s="81">
        <v>4.4550000000000001</v>
      </c>
      <c r="N102" s="96">
        <v>7</v>
      </c>
      <c r="O102" s="64">
        <v>2530</v>
      </c>
      <c r="P102" s="65">
        <f>Table224578910112345678[[#This Row],[PEMBULATAN]]*O102</f>
        <v>17710</v>
      </c>
    </row>
    <row r="103" spans="1:16" ht="26.25" customHeight="1" x14ac:dyDescent="0.2">
      <c r="A103" s="14"/>
      <c r="B103" s="75"/>
      <c r="C103" s="73" t="s">
        <v>880</v>
      </c>
      <c r="D103" s="78" t="s">
        <v>127</v>
      </c>
      <c r="E103" s="13">
        <v>44547</v>
      </c>
      <c r="F103" s="76" t="s">
        <v>705</v>
      </c>
      <c r="G103" s="13">
        <v>44552</v>
      </c>
      <c r="H103" s="77" t="s">
        <v>1018</v>
      </c>
      <c r="I103" s="16">
        <v>100</v>
      </c>
      <c r="J103" s="16">
        <v>58</v>
      </c>
      <c r="K103" s="16">
        <v>29</v>
      </c>
      <c r="L103" s="16">
        <v>8</v>
      </c>
      <c r="M103" s="81">
        <v>42.05</v>
      </c>
      <c r="N103" s="96">
        <v>42.05</v>
      </c>
      <c r="O103" s="64">
        <v>2530</v>
      </c>
      <c r="P103" s="65">
        <f>Table224578910112345678[[#This Row],[PEMBULATAN]]*O103</f>
        <v>106386.5</v>
      </c>
    </row>
    <row r="104" spans="1:16" ht="26.25" customHeight="1" x14ac:dyDescent="0.2">
      <c r="A104" s="14"/>
      <c r="B104" s="75"/>
      <c r="C104" s="73" t="s">
        <v>881</v>
      </c>
      <c r="D104" s="78" t="s">
        <v>127</v>
      </c>
      <c r="E104" s="13">
        <v>44547</v>
      </c>
      <c r="F104" s="76" t="s">
        <v>705</v>
      </c>
      <c r="G104" s="13">
        <v>44552</v>
      </c>
      <c r="H104" s="77" t="s">
        <v>1018</v>
      </c>
      <c r="I104" s="16">
        <v>87</v>
      </c>
      <c r="J104" s="16">
        <v>36</v>
      </c>
      <c r="K104" s="16">
        <v>25</v>
      </c>
      <c r="L104" s="16">
        <v>10</v>
      </c>
      <c r="M104" s="81">
        <v>19.574999999999999</v>
      </c>
      <c r="N104" s="96">
        <v>19.574999999999999</v>
      </c>
      <c r="O104" s="64">
        <v>2530</v>
      </c>
      <c r="P104" s="65">
        <f>Table224578910112345678[[#This Row],[PEMBULATAN]]*O104</f>
        <v>49524.75</v>
      </c>
    </row>
    <row r="105" spans="1:16" ht="26.25" customHeight="1" x14ac:dyDescent="0.2">
      <c r="A105" s="14"/>
      <c r="B105" s="75"/>
      <c r="C105" s="73" t="s">
        <v>882</v>
      </c>
      <c r="D105" s="78" t="s">
        <v>127</v>
      </c>
      <c r="E105" s="13">
        <v>44547</v>
      </c>
      <c r="F105" s="76" t="s">
        <v>705</v>
      </c>
      <c r="G105" s="13">
        <v>44552</v>
      </c>
      <c r="H105" s="77" t="s">
        <v>1018</v>
      </c>
      <c r="I105" s="16">
        <v>65</v>
      </c>
      <c r="J105" s="16">
        <v>65</v>
      </c>
      <c r="K105" s="16">
        <v>12</v>
      </c>
      <c r="L105" s="16">
        <v>7</v>
      </c>
      <c r="M105" s="81">
        <v>12.675000000000001</v>
      </c>
      <c r="N105" s="96">
        <v>12.675000000000001</v>
      </c>
      <c r="O105" s="64">
        <v>2530</v>
      </c>
      <c r="P105" s="65">
        <f>Table224578910112345678[[#This Row],[PEMBULATAN]]*O105</f>
        <v>32067.75</v>
      </c>
    </row>
    <row r="106" spans="1:16" ht="26.25" customHeight="1" x14ac:dyDescent="0.2">
      <c r="A106" s="14"/>
      <c r="B106" s="75"/>
      <c r="C106" s="73" t="s">
        <v>883</v>
      </c>
      <c r="D106" s="78" t="s">
        <v>127</v>
      </c>
      <c r="E106" s="13">
        <v>44547</v>
      </c>
      <c r="F106" s="76" t="s">
        <v>705</v>
      </c>
      <c r="G106" s="13">
        <v>44552</v>
      </c>
      <c r="H106" s="77" t="s">
        <v>1018</v>
      </c>
      <c r="I106" s="16">
        <v>66</v>
      </c>
      <c r="J106" s="16">
        <v>28</v>
      </c>
      <c r="K106" s="16">
        <v>18</v>
      </c>
      <c r="L106" s="16">
        <v>6</v>
      </c>
      <c r="M106" s="81">
        <v>8.3160000000000007</v>
      </c>
      <c r="N106" s="96">
        <v>9</v>
      </c>
      <c r="O106" s="64">
        <v>2530</v>
      </c>
      <c r="P106" s="65">
        <f>Table224578910112345678[[#This Row],[PEMBULATAN]]*O106</f>
        <v>22770</v>
      </c>
    </row>
    <row r="107" spans="1:16" ht="26.25" customHeight="1" x14ac:dyDescent="0.2">
      <c r="A107" s="14"/>
      <c r="B107" s="75"/>
      <c r="C107" s="73" t="s">
        <v>884</v>
      </c>
      <c r="D107" s="78" t="s">
        <v>127</v>
      </c>
      <c r="E107" s="13">
        <v>44547</v>
      </c>
      <c r="F107" s="76" t="s">
        <v>705</v>
      </c>
      <c r="G107" s="13">
        <v>44552</v>
      </c>
      <c r="H107" s="77" t="s">
        <v>1018</v>
      </c>
      <c r="I107" s="16">
        <v>94</v>
      </c>
      <c r="J107" s="16">
        <v>55</v>
      </c>
      <c r="K107" s="16">
        <v>32</v>
      </c>
      <c r="L107" s="16">
        <v>34</v>
      </c>
      <c r="M107" s="81">
        <v>41.36</v>
      </c>
      <c r="N107" s="96">
        <v>42</v>
      </c>
      <c r="O107" s="64">
        <v>2530</v>
      </c>
      <c r="P107" s="65">
        <f>Table224578910112345678[[#This Row],[PEMBULATAN]]*O107</f>
        <v>106260</v>
      </c>
    </row>
    <row r="108" spans="1:16" ht="26.25" customHeight="1" x14ac:dyDescent="0.2">
      <c r="A108" s="14"/>
      <c r="B108" s="75"/>
      <c r="C108" s="73" t="s">
        <v>885</v>
      </c>
      <c r="D108" s="78" t="s">
        <v>127</v>
      </c>
      <c r="E108" s="13">
        <v>44547</v>
      </c>
      <c r="F108" s="76" t="s">
        <v>705</v>
      </c>
      <c r="G108" s="13">
        <v>44552</v>
      </c>
      <c r="H108" s="77" t="s">
        <v>1018</v>
      </c>
      <c r="I108" s="16">
        <v>82</v>
      </c>
      <c r="J108" s="16">
        <v>62</v>
      </c>
      <c r="K108" s="16">
        <v>25</v>
      </c>
      <c r="L108" s="16">
        <v>7</v>
      </c>
      <c r="M108" s="81">
        <v>31.774999999999999</v>
      </c>
      <c r="N108" s="96">
        <v>31.774999999999999</v>
      </c>
      <c r="O108" s="64">
        <v>2530</v>
      </c>
      <c r="P108" s="65">
        <f>Table224578910112345678[[#This Row],[PEMBULATAN]]*O108</f>
        <v>80390.75</v>
      </c>
    </row>
    <row r="109" spans="1:16" ht="26.25" customHeight="1" x14ac:dyDescent="0.2">
      <c r="A109" s="14"/>
      <c r="B109" s="75"/>
      <c r="C109" s="73" t="s">
        <v>886</v>
      </c>
      <c r="D109" s="78" t="s">
        <v>127</v>
      </c>
      <c r="E109" s="13">
        <v>44547</v>
      </c>
      <c r="F109" s="76" t="s">
        <v>705</v>
      </c>
      <c r="G109" s="13">
        <v>44552</v>
      </c>
      <c r="H109" s="77" t="s">
        <v>1018</v>
      </c>
      <c r="I109" s="16">
        <v>130</v>
      </c>
      <c r="J109" s="16">
        <v>54</v>
      </c>
      <c r="K109" s="16">
        <v>24</v>
      </c>
      <c r="L109" s="16">
        <v>8</v>
      </c>
      <c r="M109" s="81">
        <v>42.12</v>
      </c>
      <c r="N109" s="96">
        <v>42.12</v>
      </c>
      <c r="O109" s="64">
        <v>2530</v>
      </c>
      <c r="P109" s="65">
        <f>Table224578910112345678[[#This Row],[PEMBULATAN]]*O109</f>
        <v>106563.59999999999</v>
      </c>
    </row>
    <row r="110" spans="1:16" ht="26.25" customHeight="1" x14ac:dyDescent="0.2">
      <c r="A110" s="14"/>
      <c r="B110" s="75"/>
      <c r="C110" s="73" t="s">
        <v>887</v>
      </c>
      <c r="D110" s="78" t="s">
        <v>127</v>
      </c>
      <c r="E110" s="13">
        <v>44547</v>
      </c>
      <c r="F110" s="76" t="s">
        <v>705</v>
      </c>
      <c r="G110" s="13">
        <v>44552</v>
      </c>
      <c r="H110" s="77" t="s">
        <v>1018</v>
      </c>
      <c r="I110" s="16">
        <v>82</v>
      </c>
      <c r="J110" s="16">
        <v>54</v>
      </c>
      <c r="K110" s="16">
        <v>22</v>
      </c>
      <c r="L110" s="16">
        <v>33</v>
      </c>
      <c r="M110" s="81">
        <v>24.353999999999999</v>
      </c>
      <c r="N110" s="96">
        <v>34</v>
      </c>
      <c r="O110" s="64">
        <v>2530</v>
      </c>
      <c r="P110" s="65">
        <f>Table224578910112345678[[#This Row],[PEMBULATAN]]*O110</f>
        <v>86020</v>
      </c>
    </row>
    <row r="111" spans="1:16" ht="26.25" customHeight="1" x14ac:dyDescent="0.2">
      <c r="A111" s="14"/>
      <c r="B111" s="75"/>
      <c r="C111" s="73" t="s">
        <v>888</v>
      </c>
      <c r="D111" s="78" t="s">
        <v>127</v>
      </c>
      <c r="E111" s="13">
        <v>44547</v>
      </c>
      <c r="F111" s="76" t="s">
        <v>705</v>
      </c>
      <c r="G111" s="13">
        <v>44552</v>
      </c>
      <c r="H111" s="77" t="s">
        <v>1018</v>
      </c>
      <c r="I111" s="16">
        <v>57</v>
      </c>
      <c r="J111" s="16">
        <v>45</v>
      </c>
      <c r="K111" s="16">
        <v>22</v>
      </c>
      <c r="L111" s="16">
        <v>6</v>
      </c>
      <c r="M111" s="81">
        <v>14.1075</v>
      </c>
      <c r="N111" s="96">
        <v>14.1075</v>
      </c>
      <c r="O111" s="64">
        <v>2530</v>
      </c>
      <c r="P111" s="65">
        <f>Table224578910112345678[[#This Row],[PEMBULATAN]]*O111</f>
        <v>35691.974999999999</v>
      </c>
    </row>
    <row r="112" spans="1:16" ht="26.25" customHeight="1" x14ac:dyDescent="0.2">
      <c r="A112" s="14"/>
      <c r="B112" s="75"/>
      <c r="C112" s="73" t="s">
        <v>889</v>
      </c>
      <c r="D112" s="78" t="s">
        <v>127</v>
      </c>
      <c r="E112" s="13">
        <v>44547</v>
      </c>
      <c r="F112" s="76" t="s">
        <v>705</v>
      </c>
      <c r="G112" s="13">
        <v>44552</v>
      </c>
      <c r="H112" s="77" t="s">
        <v>1018</v>
      </c>
      <c r="I112" s="16">
        <v>60</v>
      </c>
      <c r="J112" s="16">
        <v>45</v>
      </c>
      <c r="K112" s="16">
        <v>15</v>
      </c>
      <c r="L112" s="16">
        <v>4</v>
      </c>
      <c r="M112" s="81">
        <v>10.125</v>
      </c>
      <c r="N112" s="96">
        <v>10.125</v>
      </c>
      <c r="O112" s="64">
        <v>2530</v>
      </c>
      <c r="P112" s="65">
        <f>Table224578910112345678[[#This Row],[PEMBULATAN]]*O112</f>
        <v>25616.25</v>
      </c>
    </row>
    <row r="113" spans="1:16" ht="26.25" customHeight="1" x14ac:dyDescent="0.2">
      <c r="A113" s="14"/>
      <c r="B113" s="75"/>
      <c r="C113" s="73" t="s">
        <v>890</v>
      </c>
      <c r="D113" s="78" t="s">
        <v>127</v>
      </c>
      <c r="E113" s="13">
        <v>44547</v>
      </c>
      <c r="F113" s="76" t="s">
        <v>705</v>
      </c>
      <c r="G113" s="13">
        <v>44552</v>
      </c>
      <c r="H113" s="77" t="s">
        <v>1018</v>
      </c>
      <c r="I113" s="16">
        <v>110</v>
      </c>
      <c r="J113" s="16">
        <v>55</v>
      </c>
      <c r="K113" s="16">
        <v>31</v>
      </c>
      <c r="L113" s="16">
        <v>18</v>
      </c>
      <c r="M113" s="81">
        <v>46.887500000000003</v>
      </c>
      <c r="N113" s="96">
        <v>46.887500000000003</v>
      </c>
      <c r="O113" s="64">
        <v>2530</v>
      </c>
      <c r="P113" s="65">
        <f>Table224578910112345678[[#This Row],[PEMBULATAN]]*O113</f>
        <v>118625.375</v>
      </c>
    </row>
    <row r="114" spans="1:16" ht="26.25" customHeight="1" x14ac:dyDescent="0.2">
      <c r="A114" s="14"/>
      <c r="B114" s="75"/>
      <c r="C114" s="73" t="s">
        <v>891</v>
      </c>
      <c r="D114" s="78" t="s">
        <v>127</v>
      </c>
      <c r="E114" s="13">
        <v>44547</v>
      </c>
      <c r="F114" s="76" t="s">
        <v>705</v>
      </c>
      <c r="G114" s="13">
        <v>44552</v>
      </c>
      <c r="H114" s="77" t="s">
        <v>1018</v>
      </c>
      <c r="I114" s="16">
        <v>91</v>
      </c>
      <c r="J114" s="16">
        <v>60</v>
      </c>
      <c r="K114" s="16">
        <v>25</v>
      </c>
      <c r="L114" s="16">
        <v>38</v>
      </c>
      <c r="M114" s="81">
        <v>34.125</v>
      </c>
      <c r="N114" s="96">
        <v>38</v>
      </c>
      <c r="O114" s="64">
        <v>2530</v>
      </c>
      <c r="P114" s="65">
        <f>Table224578910112345678[[#This Row],[PEMBULATAN]]*O114</f>
        <v>96140</v>
      </c>
    </row>
    <row r="115" spans="1:16" ht="26.25" customHeight="1" x14ac:dyDescent="0.2">
      <c r="A115" s="14"/>
      <c r="B115" s="75"/>
      <c r="C115" s="73" t="s">
        <v>892</v>
      </c>
      <c r="D115" s="78" t="s">
        <v>127</v>
      </c>
      <c r="E115" s="13">
        <v>44547</v>
      </c>
      <c r="F115" s="76" t="s">
        <v>705</v>
      </c>
      <c r="G115" s="13">
        <v>44552</v>
      </c>
      <c r="H115" s="77" t="s">
        <v>1018</v>
      </c>
      <c r="I115" s="16">
        <v>50</v>
      </c>
      <c r="J115" s="16">
        <v>27</v>
      </c>
      <c r="K115" s="16">
        <v>23</v>
      </c>
      <c r="L115" s="16">
        <v>5</v>
      </c>
      <c r="M115" s="81">
        <v>7.7625000000000002</v>
      </c>
      <c r="N115" s="96">
        <v>7.7625000000000002</v>
      </c>
      <c r="O115" s="64">
        <v>2530</v>
      </c>
      <c r="P115" s="65">
        <f>Table224578910112345678[[#This Row],[PEMBULATAN]]*O115</f>
        <v>19639.125</v>
      </c>
    </row>
    <row r="116" spans="1:16" ht="26.25" customHeight="1" x14ac:dyDescent="0.2">
      <c r="A116" s="14"/>
      <c r="B116" s="75"/>
      <c r="C116" s="73" t="s">
        <v>893</v>
      </c>
      <c r="D116" s="78" t="s">
        <v>127</v>
      </c>
      <c r="E116" s="13">
        <v>44547</v>
      </c>
      <c r="F116" s="76" t="s">
        <v>705</v>
      </c>
      <c r="G116" s="13">
        <v>44552</v>
      </c>
      <c r="H116" s="77" t="s">
        <v>1018</v>
      </c>
      <c r="I116" s="16">
        <v>77</v>
      </c>
      <c r="J116" s="16">
        <v>61</v>
      </c>
      <c r="K116" s="16">
        <v>9</v>
      </c>
      <c r="L116" s="16">
        <v>5</v>
      </c>
      <c r="M116" s="81">
        <v>10.568250000000001</v>
      </c>
      <c r="N116" s="96">
        <v>10.568250000000001</v>
      </c>
      <c r="O116" s="64">
        <v>2530</v>
      </c>
      <c r="P116" s="65">
        <f>Table224578910112345678[[#This Row],[PEMBULATAN]]*O116</f>
        <v>26737.672500000001</v>
      </c>
    </row>
    <row r="117" spans="1:16" ht="26.25" customHeight="1" x14ac:dyDescent="0.2">
      <c r="A117" s="14"/>
      <c r="B117" s="75"/>
      <c r="C117" s="73" t="s">
        <v>894</v>
      </c>
      <c r="D117" s="78" t="s">
        <v>127</v>
      </c>
      <c r="E117" s="13">
        <v>44547</v>
      </c>
      <c r="F117" s="76" t="s">
        <v>705</v>
      </c>
      <c r="G117" s="13">
        <v>44552</v>
      </c>
      <c r="H117" s="77" t="s">
        <v>1018</v>
      </c>
      <c r="I117" s="16">
        <v>71</v>
      </c>
      <c r="J117" s="16">
        <v>23</v>
      </c>
      <c r="K117" s="16">
        <v>6</v>
      </c>
      <c r="L117" s="16">
        <v>1</v>
      </c>
      <c r="M117" s="81">
        <v>2.4495</v>
      </c>
      <c r="N117" s="96">
        <v>3</v>
      </c>
      <c r="O117" s="64">
        <v>2530</v>
      </c>
      <c r="P117" s="65">
        <f>Table224578910112345678[[#This Row],[PEMBULATAN]]*O117</f>
        <v>7590</v>
      </c>
    </row>
    <row r="118" spans="1:16" ht="26.25" customHeight="1" x14ac:dyDescent="0.2">
      <c r="A118" s="14"/>
      <c r="B118" s="75"/>
      <c r="C118" s="73" t="s">
        <v>895</v>
      </c>
      <c r="D118" s="78" t="s">
        <v>127</v>
      </c>
      <c r="E118" s="13">
        <v>44547</v>
      </c>
      <c r="F118" s="76" t="s">
        <v>705</v>
      </c>
      <c r="G118" s="13">
        <v>44552</v>
      </c>
      <c r="H118" s="77" t="s">
        <v>1018</v>
      </c>
      <c r="I118" s="16">
        <v>60</v>
      </c>
      <c r="J118" s="16">
        <v>41</v>
      </c>
      <c r="K118" s="16">
        <v>26</v>
      </c>
      <c r="L118" s="16">
        <v>1</v>
      </c>
      <c r="M118" s="81">
        <v>15.99</v>
      </c>
      <c r="N118" s="96">
        <v>15.99</v>
      </c>
      <c r="O118" s="64">
        <v>2530</v>
      </c>
      <c r="P118" s="65">
        <f>Table224578910112345678[[#This Row],[PEMBULATAN]]*O118</f>
        <v>40454.699999999997</v>
      </c>
    </row>
    <row r="119" spans="1:16" ht="26.25" customHeight="1" x14ac:dyDescent="0.2">
      <c r="A119" s="14"/>
      <c r="B119" s="75"/>
      <c r="C119" s="73" t="s">
        <v>896</v>
      </c>
      <c r="D119" s="78" t="s">
        <v>127</v>
      </c>
      <c r="E119" s="13">
        <v>44547</v>
      </c>
      <c r="F119" s="76" t="s">
        <v>705</v>
      </c>
      <c r="G119" s="13">
        <v>44552</v>
      </c>
      <c r="H119" s="77" t="s">
        <v>1018</v>
      </c>
      <c r="I119" s="16">
        <v>85</v>
      </c>
      <c r="J119" s="16">
        <v>60</v>
      </c>
      <c r="K119" s="16">
        <v>7</v>
      </c>
      <c r="L119" s="16">
        <v>4</v>
      </c>
      <c r="M119" s="81">
        <v>8.9250000000000007</v>
      </c>
      <c r="N119" s="96">
        <v>8.9250000000000007</v>
      </c>
      <c r="O119" s="64">
        <v>2530</v>
      </c>
      <c r="P119" s="65">
        <f>Table224578910112345678[[#This Row],[PEMBULATAN]]*O119</f>
        <v>22580.25</v>
      </c>
    </row>
    <row r="120" spans="1:16" ht="26.25" customHeight="1" x14ac:dyDescent="0.2">
      <c r="A120" s="14"/>
      <c r="B120" s="75"/>
      <c r="C120" s="73" t="s">
        <v>897</v>
      </c>
      <c r="D120" s="78" t="s">
        <v>127</v>
      </c>
      <c r="E120" s="13">
        <v>44547</v>
      </c>
      <c r="F120" s="76" t="s">
        <v>705</v>
      </c>
      <c r="G120" s="13">
        <v>44552</v>
      </c>
      <c r="H120" s="77" t="s">
        <v>1018</v>
      </c>
      <c r="I120" s="16">
        <v>72</v>
      </c>
      <c r="J120" s="16">
        <v>23</v>
      </c>
      <c r="K120" s="16">
        <v>5</v>
      </c>
      <c r="L120" s="16">
        <v>1</v>
      </c>
      <c r="M120" s="81">
        <v>2.0699999999999998</v>
      </c>
      <c r="N120" s="96">
        <v>2.0699999999999998</v>
      </c>
      <c r="O120" s="64">
        <v>2530</v>
      </c>
      <c r="P120" s="65">
        <f>Table224578910112345678[[#This Row],[PEMBULATAN]]*O120</f>
        <v>5237.0999999999995</v>
      </c>
    </row>
    <row r="121" spans="1:16" ht="26.25" customHeight="1" x14ac:dyDescent="0.2">
      <c r="A121" s="14"/>
      <c r="B121" s="75"/>
      <c r="C121" s="73" t="s">
        <v>898</v>
      </c>
      <c r="D121" s="78" t="s">
        <v>127</v>
      </c>
      <c r="E121" s="13">
        <v>44547</v>
      </c>
      <c r="F121" s="76" t="s">
        <v>705</v>
      </c>
      <c r="G121" s="13">
        <v>44552</v>
      </c>
      <c r="H121" s="77" t="s">
        <v>1018</v>
      </c>
      <c r="I121" s="16">
        <v>120</v>
      </c>
      <c r="J121" s="16">
        <v>8</v>
      </c>
      <c r="K121" s="16">
        <v>8</v>
      </c>
      <c r="L121" s="16">
        <v>1</v>
      </c>
      <c r="M121" s="81">
        <v>1.92</v>
      </c>
      <c r="N121" s="96">
        <v>1.92</v>
      </c>
      <c r="O121" s="64">
        <v>2530</v>
      </c>
      <c r="P121" s="65">
        <f>Table224578910112345678[[#This Row],[PEMBULATAN]]*O121</f>
        <v>4857.5999999999995</v>
      </c>
    </row>
    <row r="122" spans="1:16" ht="26.25" customHeight="1" x14ac:dyDescent="0.2">
      <c r="A122" s="14"/>
      <c r="B122" s="75"/>
      <c r="C122" s="73" t="s">
        <v>899</v>
      </c>
      <c r="D122" s="78" t="s">
        <v>127</v>
      </c>
      <c r="E122" s="13">
        <v>44547</v>
      </c>
      <c r="F122" s="76" t="s">
        <v>705</v>
      </c>
      <c r="G122" s="13">
        <v>44552</v>
      </c>
      <c r="H122" s="77" t="s">
        <v>1018</v>
      </c>
      <c r="I122" s="16">
        <v>54</v>
      </c>
      <c r="J122" s="16">
        <v>15</v>
      </c>
      <c r="K122" s="16">
        <v>6</v>
      </c>
      <c r="L122" s="16">
        <v>1</v>
      </c>
      <c r="M122" s="81">
        <v>1.2150000000000001</v>
      </c>
      <c r="N122" s="96">
        <v>1.2150000000000001</v>
      </c>
      <c r="O122" s="64">
        <v>2530</v>
      </c>
      <c r="P122" s="65">
        <f>Table224578910112345678[[#This Row],[PEMBULATAN]]*O122</f>
        <v>3073.9500000000003</v>
      </c>
    </row>
    <row r="123" spans="1:16" ht="26.25" customHeight="1" x14ac:dyDescent="0.2">
      <c r="A123" s="14"/>
      <c r="B123" s="75"/>
      <c r="C123" s="73" t="s">
        <v>900</v>
      </c>
      <c r="D123" s="78" t="s">
        <v>127</v>
      </c>
      <c r="E123" s="13">
        <v>44547</v>
      </c>
      <c r="F123" s="76" t="s">
        <v>705</v>
      </c>
      <c r="G123" s="13">
        <v>44552</v>
      </c>
      <c r="H123" s="77" t="s">
        <v>1018</v>
      </c>
      <c r="I123" s="16">
        <v>81</v>
      </c>
      <c r="J123" s="16">
        <v>14</v>
      </c>
      <c r="K123" s="16">
        <v>10</v>
      </c>
      <c r="L123" s="16">
        <v>3</v>
      </c>
      <c r="M123" s="81">
        <v>2.835</v>
      </c>
      <c r="N123" s="96">
        <v>3</v>
      </c>
      <c r="O123" s="64">
        <v>2530</v>
      </c>
      <c r="P123" s="65">
        <f>Table224578910112345678[[#This Row],[PEMBULATAN]]*O123</f>
        <v>7590</v>
      </c>
    </row>
    <row r="124" spans="1:16" ht="26.25" customHeight="1" x14ac:dyDescent="0.2">
      <c r="A124" s="14"/>
      <c r="B124" s="75"/>
      <c r="C124" s="73" t="s">
        <v>901</v>
      </c>
      <c r="D124" s="78" t="s">
        <v>127</v>
      </c>
      <c r="E124" s="13">
        <v>44547</v>
      </c>
      <c r="F124" s="76" t="s">
        <v>705</v>
      </c>
      <c r="G124" s="13">
        <v>44552</v>
      </c>
      <c r="H124" s="77" t="s">
        <v>1018</v>
      </c>
      <c r="I124" s="16">
        <v>43</v>
      </c>
      <c r="J124" s="16">
        <v>28</v>
      </c>
      <c r="K124" s="16">
        <v>23</v>
      </c>
      <c r="L124" s="16">
        <v>1</v>
      </c>
      <c r="M124" s="81">
        <v>6.923</v>
      </c>
      <c r="N124" s="96">
        <v>6.923</v>
      </c>
      <c r="O124" s="64">
        <v>2530</v>
      </c>
      <c r="P124" s="65">
        <f>Table224578910112345678[[#This Row],[PEMBULATAN]]*O124</f>
        <v>17515.189999999999</v>
      </c>
    </row>
    <row r="125" spans="1:16" ht="26.25" customHeight="1" x14ac:dyDescent="0.2">
      <c r="A125" s="14"/>
      <c r="B125" s="75"/>
      <c r="C125" s="73" t="s">
        <v>902</v>
      </c>
      <c r="D125" s="78" t="s">
        <v>127</v>
      </c>
      <c r="E125" s="13">
        <v>44547</v>
      </c>
      <c r="F125" s="76" t="s">
        <v>705</v>
      </c>
      <c r="G125" s="13">
        <v>44552</v>
      </c>
      <c r="H125" s="77" t="s">
        <v>1018</v>
      </c>
      <c r="I125" s="16">
        <v>40</v>
      </c>
      <c r="J125" s="16">
        <v>36</v>
      </c>
      <c r="K125" s="16">
        <v>23</v>
      </c>
      <c r="L125" s="16">
        <v>3</v>
      </c>
      <c r="M125" s="81">
        <v>8.2799999999999994</v>
      </c>
      <c r="N125" s="96">
        <v>8.2799999999999994</v>
      </c>
      <c r="O125" s="64">
        <v>2530</v>
      </c>
      <c r="P125" s="65">
        <f>Table224578910112345678[[#This Row],[PEMBULATAN]]*O125</f>
        <v>20948.399999999998</v>
      </c>
    </row>
    <row r="126" spans="1:16" ht="26.25" customHeight="1" x14ac:dyDescent="0.2">
      <c r="A126" s="14"/>
      <c r="B126" s="75"/>
      <c r="C126" s="73" t="s">
        <v>903</v>
      </c>
      <c r="D126" s="78" t="s">
        <v>127</v>
      </c>
      <c r="E126" s="13">
        <v>44547</v>
      </c>
      <c r="F126" s="76" t="s">
        <v>705</v>
      </c>
      <c r="G126" s="13">
        <v>44552</v>
      </c>
      <c r="H126" s="77" t="s">
        <v>1018</v>
      </c>
      <c r="I126" s="16">
        <v>63</v>
      </c>
      <c r="J126" s="16">
        <v>45</v>
      </c>
      <c r="K126" s="16">
        <v>22</v>
      </c>
      <c r="L126" s="16">
        <v>1</v>
      </c>
      <c r="M126" s="81">
        <v>15.592499999999999</v>
      </c>
      <c r="N126" s="96">
        <v>15.592499999999999</v>
      </c>
      <c r="O126" s="64">
        <v>2530</v>
      </c>
      <c r="P126" s="65">
        <f>Table224578910112345678[[#This Row],[PEMBULATAN]]*O126</f>
        <v>39449.025000000001</v>
      </c>
    </row>
    <row r="127" spans="1:16" ht="26.25" customHeight="1" x14ac:dyDescent="0.2">
      <c r="A127" s="14"/>
      <c r="B127" s="75"/>
      <c r="C127" s="73" t="s">
        <v>904</v>
      </c>
      <c r="D127" s="78" t="s">
        <v>127</v>
      </c>
      <c r="E127" s="13">
        <v>44547</v>
      </c>
      <c r="F127" s="76" t="s">
        <v>705</v>
      </c>
      <c r="G127" s="13">
        <v>44552</v>
      </c>
      <c r="H127" s="77" t="s">
        <v>1018</v>
      </c>
      <c r="I127" s="16">
        <v>61</v>
      </c>
      <c r="J127" s="16">
        <v>46</v>
      </c>
      <c r="K127" s="16">
        <v>18</v>
      </c>
      <c r="L127" s="16">
        <v>1</v>
      </c>
      <c r="M127" s="81">
        <v>12.627000000000001</v>
      </c>
      <c r="N127" s="96">
        <v>12.627000000000001</v>
      </c>
      <c r="O127" s="64">
        <v>2530</v>
      </c>
      <c r="P127" s="65">
        <f>Table224578910112345678[[#This Row],[PEMBULATAN]]*O127</f>
        <v>31946.31</v>
      </c>
    </row>
    <row r="128" spans="1:16" ht="26.25" customHeight="1" x14ac:dyDescent="0.2">
      <c r="A128" s="14"/>
      <c r="B128" s="75"/>
      <c r="C128" s="73" t="s">
        <v>905</v>
      </c>
      <c r="D128" s="78" t="s">
        <v>127</v>
      </c>
      <c r="E128" s="13">
        <v>44547</v>
      </c>
      <c r="F128" s="76" t="s">
        <v>705</v>
      </c>
      <c r="G128" s="13">
        <v>44552</v>
      </c>
      <c r="H128" s="77" t="s">
        <v>1018</v>
      </c>
      <c r="I128" s="16">
        <v>40</v>
      </c>
      <c r="J128" s="16">
        <v>28</v>
      </c>
      <c r="K128" s="16">
        <v>24</v>
      </c>
      <c r="L128" s="16">
        <v>10</v>
      </c>
      <c r="M128" s="81">
        <v>6.72</v>
      </c>
      <c r="N128" s="96">
        <v>10</v>
      </c>
      <c r="O128" s="64">
        <v>2530</v>
      </c>
      <c r="P128" s="65">
        <f>Table224578910112345678[[#This Row],[PEMBULATAN]]*O128</f>
        <v>25300</v>
      </c>
    </row>
    <row r="129" spans="1:16" ht="26.25" customHeight="1" x14ac:dyDescent="0.2">
      <c r="A129" s="14"/>
      <c r="B129" s="75"/>
      <c r="C129" s="73" t="s">
        <v>906</v>
      </c>
      <c r="D129" s="78" t="s">
        <v>127</v>
      </c>
      <c r="E129" s="13">
        <v>44547</v>
      </c>
      <c r="F129" s="76" t="s">
        <v>705</v>
      </c>
      <c r="G129" s="13">
        <v>44552</v>
      </c>
      <c r="H129" s="77" t="s">
        <v>1018</v>
      </c>
      <c r="I129" s="16">
        <v>85</v>
      </c>
      <c r="J129" s="16">
        <v>50</v>
      </c>
      <c r="K129" s="16">
        <v>13</v>
      </c>
      <c r="L129" s="16">
        <v>6</v>
      </c>
      <c r="M129" s="81">
        <v>13.8125</v>
      </c>
      <c r="N129" s="96">
        <v>13.8125</v>
      </c>
      <c r="O129" s="64">
        <v>2530</v>
      </c>
      <c r="P129" s="65">
        <f>Table224578910112345678[[#This Row],[PEMBULATAN]]*O129</f>
        <v>34945.625</v>
      </c>
    </row>
    <row r="130" spans="1:16" ht="26.25" customHeight="1" x14ac:dyDescent="0.2">
      <c r="A130" s="14"/>
      <c r="B130" s="75"/>
      <c r="C130" s="73" t="s">
        <v>907</v>
      </c>
      <c r="D130" s="78" t="s">
        <v>127</v>
      </c>
      <c r="E130" s="13">
        <v>44547</v>
      </c>
      <c r="F130" s="76" t="s">
        <v>705</v>
      </c>
      <c r="G130" s="13">
        <v>44552</v>
      </c>
      <c r="H130" s="77" t="s">
        <v>1018</v>
      </c>
      <c r="I130" s="16">
        <v>53</v>
      </c>
      <c r="J130" s="16">
        <v>30</v>
      </c>
      <c r="K130" s="16">
        <v>18</v>
      </c>
      <c r="L130" s="16">
        <v>3</v>
      </c>
      <c r="M130" s="81">
        <v>7.1550000000000002</v>
      </c>
      <c r="N130" s="96">
        <v>7.1550000000000002</v>
      </c>
      <c r="O130" s="64">
        <v>2530</v>
      </c>
      <c r="P130" s="65">
        <f>Table224578910112345678[[#This Row],[PEMBULATAN]]*O130</f>
        <v>18102.150000000001</v>
      </c>
    </row>
    <row r="131" spans="1:16" ht="26.25" customHeight="1" x14ac:dyDescent="0.2">
      <c r="A131" s="14"/>
      <c r="B131" s="75"/>
      <c r="C131" s="73" t="s">
        <v>908</v>
      </c>
      <c r="D131" s="78" t="s">
        <v>127</v>
      </c>
      <c r="E131" s="13">
        <v>44547</v>
      </c>
      <c r="F131" s="76" t="s">
        <v>705</v>
      </c>
      <c r="G131" s="13">
        <v>44552</v>
      </c>
      <c r="H131" s="77" t="s">
        <v>1018</v>
      </c>
      <c r="I131" s="16">
        <v>70</v>
      </c>
      <c r="J131" s="16">
        <v>30</v>
      </c>
      <c r="K131" s="16">
        <v>20</v>
      </c>
      <c r="L131" s="16">
        <v>3</v>
      </c>
      <c r="M131" s="81">
        <v>10.5</v>
      </c>
      <c r="N131" s="96">
        <v>11</v>
      </c>
      <c r="O131" s="64">
        <v>2530</v>
      </c>
      <c r="P131" s="65">
        <f>Table224578910112345678[[#This Row],[PEMBULATAN]]*O131</f>
        <v>27830</v>
      </c>
    </row>
    <row r="132" spans="1:16" ht="26.25" customHeight="1" x14ac:dyDescent="0.2">
      <c r="A132" s="14"/>
      <c r="B132" s="75"/>
      <c r="C132" s="73" t="s">
        <v>909</v>
      </c>
      <c r="D132" s="78" t="s">
        <v>127</v>
      </c>
      <c r="E132" s="13">
        <v>44547</v>
      </c>
      <c r="F132" s="76" t="s">
        <v>705</v>
      </c>
      <c r="G132" s="13">
        <v>44552</v>
      </c>
      <c r="H132" s="77" t="s">
        <v>1018</v>
      </c>
      <c r="I132" s="16">
        <v>60</v>
      </c>
      <c r="J132" s="16">
        <v>36</v>
      </c>
      <c r="K132" s="16">
        <v>17</v>
      </c>
      <c r="L132" s="16">
        <v>5</v>
      </c>
      <c r="M132" s="81">
        <v>9.18</v>
      </c>
      <c r="N132" s="96">
        <v>9.18</v>
      </c>
      <c r="O132" s="64">
        <v>2530</v>
      </c>
      <c r="P132" s="65">
        <f>Table224578910112345678[[#This Row],[PEMBULATAN]]*O132</f>
        <v>23225.399999999998</v>
      </c>
    </row>
    <row r="133" spans="1:16" ht="26.25" customHeight="1" x14ac:dyDescent="0.2">
      <c r="A133" s="14"/>
      <c r="B133" s="75"/>
      <c r="C133" s="73" t="s">
        <v>910</v>
      </c>
      <c r="D133" s="78" t="s">
        <v>127</v>
      </c>
      <c r="E133" s="13">
        <v>44547</v>
      </c>
      <c r="F133" s="76" t="s">
        <v>705</v>
      </c>
      <c r="G133" s="13">
        <v>44552</v>
      </c>
      <c r="H133" s="77" t="s">
        <v>1018</v>
      </c>
      <c r="I133" s="16">
        <v>90</v>
      </c>
      <c r="J133" s="16">
        <v>48</v>
      </c>
      <c r="K133" s="16">
        <v>12</v>
      </c>
      <c r="L133" s="16">
        <v>15</v>
      </c>
      <c r="M133" s="81">
        <v>12.96</v>
      </c>
      <c r="N133" s="96">
        <v>15</v>
      </c>
      <c r="O133" s="64">
        <v>2530</v>
      </c>
      <c r="P133" s="65">
        <f>Table224578910112345678[[#This Row],[PEMBULATAN]]*O133</f>
        <v>37950</v>
      </c>
    </row>
    <row r="134" spans="1:16" ht="26.25" customHeight="1" x14ac:dyDescent="0.2">
      <c r="A134" s="14"/>
      <c r="B134" s="75"/>
      <c r="C134" s="73" t="s">
        <v>911</v>
      </c>
      <c r="D134" s="78" t="s">
        <v>127</v>
      </c>
      <c r="E134" s="13">
        <v>44547</v>
      </c>
      <c r="F134" s="76" t="s">
        <v>705</v>
      </c>
      <c r="G134" s="13">
        <v>44552</v>
      </c>
      <c r="H134" s="77" t="s">
        <v>1018</v>
      </c>
      <c r="I134" s="16">
        <v>88</v>
      </c>
      <c r="J134" s="16">
        <v>53</v>
      </c>
      <c r="K134" s="16">
        <v>21</v>
      </c>
      <c r="L134" s="16">
        <v>9</v>
      </c>
      <c r="M134" s="81">
        <v>24.486000000000001</v>
      </c>
      <c r="N134" s="96">
        <v>25</v>
      </c>
      <c r="O134" s="64">
        <v>2530</v>
      </c>
      <c r="P134" s="65">
        <f>Table224578910112345678[[#This Row],[PEMBULATAN]]*O134</f>
        <v>63250</v>
      </c>
    </row>
    <row r="135" spans="1:16" ht="26.25" customHeight="1" x14ac:dyDescent="0.2">
      <c r="A135" s="14"/>
      <c r="B135" s="75"/>
      <c r="C135" s="73" t="s">
        <v>912</v>
      </c>
      <c r="D135" s="78" t="s">
        <v>127</v>
      </c>
      <c r="E135" s="13">
        <v>44547</v>
      </c>
      <c r="F135" s="76" t="s">
        <v>705</v>
      </c>
      <c r="G135" s="13">
        <v>44552</v>
      </c>
      <c r="H135" s="77" t="s">
        <v>1018</v>
      </c>
      <c r="I135" s="16">
        <v>72</v>
      </c>
      <c r="J135" s="16">
        <v>60</v>
      </c>
      <c r="K135" s="16">
        <v>15</v>
      </c>
      <c r="L135" s="16">
        <v>10</v>
      </c>
      <c r="M135" s="81">
        <v>16.2</v>
      </c>
      <c r="N135" s="96">
        <v>16.2</v>
      </c>
      <c r="O135" s="64">
        <v>2530</v>
      </c>
      <c r="P135" s="65">
        <f>Table224578910112345678[[#This Row],[PEMBULATAN]]*O135</f>
        <v>40986</v>
      </c>
    </row>
    <row r="136" spans="1:16" ht="26.25" customHeight="1" x14ac:dyDescent="0.2">
      <c r="A136" s="14"/>
      <c r="B136" s="75"/>
      <c r="C136" s="73" t="s">
        <v>913</v>
      </c>
      <c r="D136" s="78" t="s">
        <v>127</v>
      </c>
      <c r="E136" s="13">
        <v>44547</v>
      </c>
      <c r="F136" s="76" t="s">
        <v>705</v>
      </c>
      <c r="G136" s="13">
        <v>44552</v>
      </c>
      <c r="H136" s="77" t="s">
        <v>1018</v>
      </c>
      <c r="I136" s="16">
        <v>80</v>
      </c>
      <c r="J136" s="16">
        <v>63</v>
      </c>
      <c r="K136" s="16">
        <v>23</v>
      </c>
      <c r="L136" s="16">
        <v>8</v>
      </c>
      <c r="M136" s="81">
        <v>28.98</v>
      </c>
      <c r="N136" s="96">
        <v>28.98</v>
      </c>
      <c r="O136" s="64">
        <v>2530</v>
      </c>
      <c r="P136" s="65">
        <f>Table224578910112345678[[#This Row],[PEMBULATAN]]*O136</f>
        <v>73319.399999999994</v>
      </c>
    </row>
    <row r="137" spans="1:16" ht="26.25" customHeight="1" x14ac:dyDescent="0.2">
      <c r="A137" s="14"/>
      <c r="B137" s="75"/>
      <c r="C137" s="73" t="s">
        <v>914</v>
      </c>
      <c r="D137" s="78" t="s">
        <v>127</v>
      </c>
      <c r="E137" s="13">
        <v>44547</v>
      </c>
      <c r="F137" s="76" t="s">
        <v>705</v>
      </c>
      <c r="G137" s="13">
        <v>44552</v>
      </c>
      <c r="H137" s="77" t="s">
        <v>1018</v>
      </c>
      <c r="I137" s="16">
        <v>92</v>
      </c>
      <c r="J137" s="16">
        <v>63</v>
      </c>
      <c r="K137" s="16">
        <v>20</v>
      </c>
      <c r="L137" s="16">
        <v>17</v>
      </c>
      <c r="M137" s="81">
        <v>28.98</v>
      </c>
      <c r="N137" s="96">
        <v>28.98</v>
      </c>
      <c r="O137" s="64">
        <v>2530</v>
      </c>
      <c r="P137" s="65">
        <f>Table224578910112345678[[#This Row],[PEMBULATAN]]*O137</f>
        <v>73319.399999999994</v>
      </c>
    </row>
    <row r="138" spans="1:16" ht="26.25" customHeight="1" x14ac:dyDescent="0.2">
      <c r="A138" s="14"/>
      <c r="B138" s="75"/>
      <c r="C138" s="73" t="s">
        <v>915</v>
      </c>
      <c r="D138" s="78" t="s">
        <v>127</v>
      </c>
      <c r="E138" s="13">
        <v>44547</v>
      </c>
      <c r="F138" s="76" t="s">
        <v>705</v>
      </c>
      <c r="G138" s="13">
        <v>44552</v>
      </c>
      <c r="H138" s="77" t="s">
        <v>1018</v>
      </c>
      <c r="I138" s="16">
        <v>105</v>
      </c>
      <c r="J138" s="16">
        <v>55</v>
      </c>
      <c r="K138" s="16">
        <v>30</v>
      </c>
      <c r="L138" s="16">
        <v>31</v>
      </c>
      <c r="M138" s="81">
        <v>43.3125</v>
      </c>
      <c r="N138" s="96">
        <v>44</v>
      </c>
      <c r="O138" s="64">
        <v>2530</v>
      </c>
      <c r="P138" s="65">
        <f>Table224578910112345678[[#This Row],[PEMBULATAN]]*O138</f>
        <v>111320</v>
      </c>
    </row>
    <row r="139" spans="1:16" ht="26.25" customHeight="1" x14ac:dyDescent="0.2">
      <c r="A139" s="14"/>
      <c r="B139" s="75"/>
      <c r="C139" s="73" t="s">
        <v>916</v>
      </c>
      <c r="D139" s="78" t="s">
        <v>127</v>
      </c>
      <c r="E139" s="13">
        <v>44547</v>
      </c>
      <c r="F139" s="76" t="s">
        <v>705</v>
      </c>
      <c r="G139" s="13">
        <v>44552</v>
      </c>
      <c r="H139" s="77" t="s">
        <v>1018</v>
      </c>
      <c r="I139" s="16">
        <v>81</v>
      </c>
      <c r="J139" s="16">
        <v>59</v>
      </c>
      <c r="K139" s="16">
        <v>23</v>
      </c>
      <c r="L139" s="16">
        <v>15</v>
      </c>
      <c r="M139" s="81">
        <v>27.47925</v>
      </c>
      <c r="N139" s="96">
        <v>28</v>
      </c>
      <c r="O139" s="64">
        <v>2530</v>
      </c>
      <c r="P139" s="65">
        <f>Table224578910112345678[[#This Row],[PEMBULATAN]]*O139</f>
        <v>70840</v>
      </c>
    </row>
    <row r="140" spans="1:16" ht="26.25" customHeight="1" x14ac:dyDescent="0.2">
      <c r="A140" s="14"/>
      <c r="B140" s="75"/>
      <c r="C140" s="73" t="s">
        <v>917</v>
      </c>
      <c r="D140" s="78" t="s">
        <v>127</v>
      </c>
      <c r="E140" s="13">
        <v>44547</v>
      </c>
      <c r="F140" s="76" t="s">
        <v>705</v>
      </c>
      <c r="G140" s="13">
        <v>44552</v>
      </c>
      <c r="H140" s="77" t="s">
        <v>1018</v>
      </c>
      <c r="I140" s="16">
        <v>34</v>
      </c>
      <c r="J140" s="16">
        <v>18</v>
      </c>
      <c r="K140" s="16">
        <v>24</v>
      </c>
      <c r="L140" s="16">
        <v>3</v>
      </c>
      <c r="M140" s="81">
        <v>3.6720000000000002</v>
      </c>
      <c r="N140" s="96">
        <v>3.6720000000000002</v>
      </c>
      <c r="O140" s="64">
        <v>2530</v>
      </c>
      <c r="P140" s="65">
        <f>Table224578910112345678[[#This Row],[PEMBULATAN]]*O140</f>
        <v>9290.16</v>
      </c>
    </row>
    <row r="141" spans="1:16" ht="26.25" customHeight="1" x14ac:dyDescent="0.2">
      <c r="A141" s="14"/>
      <c r="B141" s="75"/>
      <c r="C141" s="73" t="s">
        <v>918</v>
      </c>
      <c r="D141" s="78" t="s">
        <v>127</v>
      </c>
      <c r="E141" s="13">
        <v>44547</v>
      </c>
      <c r="F141" s="76" t="s">
        <v>705</v>
      </c>
      <c r="G141" s="13">
        <v>44552</v>
      </c>
      <c r="H141" s="77" t="s">
        <v>1018</v>
      </c>
      <c r="I141" s="16">
        <v>85</v>
      </c>
      <c r="J141" s="16">
        <v>56</v>
      </c>
      <c r="K141" s="16">
        <v>22</v>
      </c>
      <c r="L141" s="16">
        <v>18</v>
      </c>
      <c r="M141" s="81">
        <v>26.18</v>
      </c>
      <c r="N141" s="96">
        <v>26.18</v>
      </c>
      <c r="O141" s="64">
        <v>2530</v>
      </c>
      <c r="P141" s="65">
        <f>Table224578910112345678[[#This Row],[PEMBULATAN]]*O141</f>
        <v>66235.399999999994</v>
      </c>
    </row>
    <row r="142" spans="1:16" ht="26.25" customHeight="1" x14ac:dyDescent="0.2">
      <c r="A142" s="14"/>
      <c r="B142" s="75"/>
      <c r="C142" s="73" t="s">
        <v>919</v>
      </c>
      <c r="D142" s="78" t="s">
        <v>127</v>
      </c>
      <c r="E142" s="13">
        <v>44547</v>
      </c>
      <c r="F142" s="76" t="s">
        <v>705</v>
      </c>
      <c r="G142" s="13">
        <v>44552</v>
      </c>
      <c r="H142" s="77" t="s">
        <v>1018</v>
      </c>
      <c r="I142" s="16">
        <v>123</v>
      </c>
      <c r="J142" s="16">
        <v>65</v>
      </c>
      <c r="K142" s="16">
        <v>28</v>
      </c>
      <c r="L142" s="16">
        <v>24</v>
      </c>
      <c r="M142" s="81">
        <v>55.965000000000003</v>
      </c>
      <c r="N142" s="96">
        <v>55.965000000000003</v>
      </c>
      <c r="O142" s="64">
        <v>2530</v>
      </c>
      <c r="P142" s="65">
        <f>Table224578910112345678[[#This Row],[PEMBULATAN]]*O142</f>
        <v>141591.45000000001</v>
      </c>
    </row>
    <row r="143" spans="1:16" ht="26.25" customHeight="1" x14ac:dyDescent="0.2">
      <c r="A143" s="14"/>
      <c r="B143" s="75"/>
      <c r="C143" s="73" t="s">
        <v>920</v>
      </c>
      <c r="D143" s="78" t="s">
        <v>127</v>
      </c>
      <c r="E143" s="13">
        <v>44547</v>
      </c>
      <c r="F143" s="76" t="s">
        <v>705</v>
      </c>
      <c r="G143" s="13">
        <v>44552</v>
      </c>
      <c r="H143" s="77" t="s">
        <v>1018</v>
      </c>
      <c r="I143" s="16">
        <v>107</v>
      </c>
      <c r="J143" s="16">
        <v>60</v>
      </c>
      <c r="K143" s="16">
        <v>35</v>
      </c>
      <c r="L143" s="16">
        <v>27</v>
      </c>
      <c r="M143" s="81">
        <v>56.174999999999997</v>
      </c>
      <c r="N143" s="96">
        <v>56.174999999999997</v>
      </c>
      <c r="O143" s="64">
        <v>2530</v>
      </c>
      <c r="P143" s="65">
        <f>Table224578910112345678[[#This Row],[PEMBULATAN]]*O143</f>
        <v>142122.75</v>
      </c>
    </row>
    <row r="144" spans="1:16" ht="26.25" customHeight="1" x14ac:dyDescent="0.2">
      <c r="A144" s="14"/>
      <c r="B144" s="75"/>
      <c r="C144" s="73" t="s">
        <v>921</v>
      </c>
      <c r="D144" s="78" t="s">
        <v>127</v>
      </c>
      <c r="E144" s="13">
        <v>44547</v>
      </c>
      <c r="F144" s="76" t="s">
        <v>705</v>
      </c>
      <c r="G144" s="13">
        <v>44552</v>
      </c>
      <c r="H144" s="77" t="s">
        <v>1018</v>
      </c>
      <c r="I144" s="16">
        <v>82</v>
      </c>
      <c r="J144" s="16">
        <v>70</v>
      </c>
      <c r="K144" s="16">
        <v>21</v>
      </c>
      <c r="L144" s="16">
        <v>14</v>
      </c>
      <c r="M144" s="81">
        <v>30.135000000000002</v>
      </c>
      <c r="N144" s="96">
        <v>30.135000000000002</v>
      </c>
      <c r="O144" s="64">
        <v>2530</v>
      </c>
      <c r="P144" s="65">
        <f>Table224578910112345678[[#This Row],[PEMBULATAN]]*O144</f>
        <v>76241.55</v>
      </c>
    </row>
    <row r="145" spans="1:16" ht="26.25" customHeight="1" x14ac:dyDescent="0.2">
      <c r="A145" s="14"/>
      <c r="B145" s="75"/>
      <c r="C145" s="73" t="s">
        <v>922</v>
      </c>
      <c r="D145" s="78" t="s">
        <v>127</v>
      </c>
      <c r="E145" s="13">
        <v>44547</v>
      </c>
      <c r="F145" s="76" t="s">
        <v>705</v>
      </c>
      <c r="G145" s="13">
        <v>44552</v>
      </c>
      <c r="H145" s="77" t="s">
        <v>1018</v>
      </c>
      <c r="I145" s="16">
        <v>88</v>
      </c>
      <c r="J145" s="16">
        <v>64</v>
      </c>
      <c r="K145" s="16">
        <v>20</v>
      </c>
      <c r="L145" s="16">
        <v>23</v>
      </c>
      <c r="M145" s="81">
        <v>28.16</v>
      </c>
      <c r="N145" s="96">
        <v>28.16</v>
      </c>
      <c r="O145" s="64">
        <v>2530</v>
      </c>
      <c r="P145" s="65">
        <f>Table224578910112345678[[#This Row],[PEMBULATAN]]*O145</f>
        <v>71244.800000000003</v>
      </c>
    </row>
    <row r="146" spans="1:16" ht="26.25" customHeight="1" x14ac:dyDescent="0.2">
      <c r="A146" s="14"/>
      <c r="B146" s="75"/>
      <c r="C146" s="73" t="s">
        <v>923</v>
      </c>
      <c r="D146" s="78" t="s">
        <v>127</v>
      </c>
      <c r="E146" s="13">
        <v>44547</v>
      </c>
      <c r="F146" s="76" t="s">
        <v>705</v>
      </c>
      <c r="G146" s="13">
        <v>44552</v>
      </c>
      <c r="H146" s="77" t="s">
        <v>1018</v>
      </c>
      <c r="I146" s="16">
        <v>126</v>
      </c>
      <c r="J146" s="16">
        <v>22</v>
      </c>
      <c r="K146" s="16">
        <v>17</v>
      </c>
      <c r="L146" s="16">
        <v>5</v>
      </c>
      <c r="M146" s="81">
        <v>11.781000000000001</v>
      </c>
      <c r="N146" s="96">
        <v>11.781000000000001</v>
      </c>
      <c r="O146" s="64">
        <v>2530</v>
      </c>
      <c r="P146" s="65">
        <f>Table224578910112345678[[#This Row],[PEMBULATAN]]*O146</f>
        <v>29805.93</v>
      </c>
    </row>
    <row r="147" spans="1:16" ht="26.25" customHeight="1" x14ac:dyDescent="0.2">
      <c r="A147" s="14"/>
      <c r="B147" s="75"/>
      <c r="C147" s="73" t="s">
        <v>924</v>
      </c>
      <c r="D147" s="78" t="s">
        <v>127</v>
      </c>
      <c r="E147" s="13">
        <v>44547</v>
      </c>
      <c r="F147" s="76" t="s">
        <v>705</v>
      </c>
      <c r="G147" s="13">
        <v>44552</v>
      </c>
      <c r="H147" s="77" t="s">
        <v>1018</v>
      </c>
      <c r="I147" s="16">
        <v>51</v>
      </c>
      <c r="J147" s="16">
        <v>30</v>
      </c>
      <c r="K147" s="16">
        <v>15</v>
      </c>
      <c r="L147" s="16">
        <v>1</v>
      </c>
      <c r="M147" s="81">
        <v>5.7374999999999998</v>
      </c>
      <c r="N147" s="96">
        <v>5.7374999999999998</v>
      </c>
      <c r="O147" s="64">
        <v>2530</v>
      </c>
      <c r="P147" s="65">
        <f>Table224578910112345678[[#This Row],[PEMBULATAN]]*O147</f>
        <v>14515.875</v>
      </c>
    </row>
    <row r="148" spans="1:16" ht="26.25" customHeight="1" x14ac:dyDescent="0.2">
      <c r="A148" s="14"/>
      <c r="B148" s="75"/>
      <c r="C148" s="73" t="s">
        <v>925</v>
      </c>
      <c r="D148" s="78" t="s">
        <v>127</v>
      </c>
      <c r="E148" s="13">
        <v>44547</v>
      </c>
      <c r="F148" s="76" t="s">
        <v>705</v>
      </c>
      <c r="G148" s="13">
        <v>44552</v>
      </c>
      <c r="H148" s="77" t="s">
        <v>1018</v>
      </c>
      <c r="I148" s="16">
        <v>46</v>
      </c>
      <c r="J148" s="16">
        <v>22</v>
      </c>
      <c r="K148" s="16">
        <v>18</v>
      </c>
      <c r="L148" s="16">
        <v>10</v>
      </c>
      <c r="M148" s="81">
        <v>4.5540000000000003</v>
      </c>
      <c r="N148" s="96">
        <v>10</v>
      </c>
      <c r="O148" s="64">
        <v>2530</v>
      </c>
      <c r="P148" s="65">
        <f>Table224578910112345678[[#This Row],[PEMBULATAN]]*O148</f>
        <v>25300</v>
      </c>
    </row>
    <row r="149" spans="1:16" ht="26.25" customHeight="1" x14ac:dyDescent="0.2">
      <c r="A149" s="14"/>
      <c r="B149" s="75"/>
      <c r="C149" s="73" t="s">
        <v>926</v>
      </c>
      <c r="D149" s="78" t="s">
        <v>127</v>
      </c>
      <c r="E149" s="13">
        <v>44547</v>
      </c>
      <c r="F149" s="76" t="s">
        <v>705</v>
      </c>
      <c r="G149" s="13">
        <v>44552</v>
      </c>
      <c r="H149" s="77" t="s">
        <v>1018</v>
      </c>
      <c r="I149" s="16">
        <v>93</v>
      </c>
      <c r="J149" s="16">
        <v>60</v>
      </c>
      <c r="K149" s="16">
        <v>25</v>
      </c>
      <c r="L149" s="16">
        <v>28</v>
      </c>
      <c r="M149" s="81">
        <v>34.875</v>
      </c>
      <c r="N149" s="96">
        <v>34.875</v>
      </c>
      <c r="O149" s="64">
        <v>2530</v>
      </c>
      <c r="P149" s="65">
        <f>Table224578910112345678[[#This Row],[PEMBULATAN]]*O149</f>
        <v>88233.75</v>
      </c>
    </row>
    <row r="150" spans="1:16" ht="26.25" customHeight="1" x14ac:dyDescent="0.2">
      <c r="A150" s="14"/>
      <c r="B150" s="75"/>
      <c r="C150" s="73" t="s">
        <v>927</v>
      </c>
      <c r="D150" s="78" t="s">
        <v>127</v>
      </c>
      <c r="E150" s="13">
        <v>44547</v>
      </c>
      <c r="F150" s="76" t="s">
        <v>705</v>
      </c>
      <c r="G150" s="13">
        <v>44552</v>
      </c>
      <c r="H150" s="77" t="s">
        <v>1018</v>
      </c>
      <c r="I150" s="16">
        <v>91</v>
      </c>
      <c r="J150" s="16">
        <v>64</v>
      </c>
      <c r="K150" s="16">
        <v>37</v>
      </c>
      <c r="L150" s="16">
        <v>28</v>
      </c>
      <c r="M150" s="81">
        <v>53.872</v>
      </c>
      <c r="N150" s="96">
        <v>53.872</v>
      </c>
      <c r="O150" s="64">
        <v>2530</v>
      </c>
      <c r="P150" s="65">
        <f>Table224578910112345678[[#This Row],[PEMBULATAN]]*O150</f>
        <v>136296.16</v>
      </c>
    </row>
    <row r="151" spans="1:16" ht="26.25" customHeight="1" x14ac:dyDescent="0.2">
      <c r="A151" s="14"/>
      <c r="B151" s="75"/>
      <c r="C151" s="73" t="s">
        <v>928</v>
      </c>
      <c r="D151" s="78" t="s">
        <v>127</v>
      </c>
      <c r="E151" s="13">
        <v>44547</v>
      </c>
      <c r="F151" s="76" t="s">
        <v>705</v>
      </c>
      <c r="G151" s="13">
        <v>44552</v>
      </c>
      <c r="H151" s="77" t="s">
        <v>1018</v>
      </c>
      <c r="I151" s="16">
        <v>88</v>
      </c>
      <c r="J151" s="16">
        <v>51</v>
      </c>
      <c r="K151" s="16">
        <v>26</v>
      </c>
      <c r="L151" s="16">
        <v>9</v>
      </c>
      <c r="M151" s="81">
        <v>29.172000000000001</v>
      </c>
      <c r="N151" s="96">
        <v>29.172000000000001</v>
      </c>
      <c r="O151" s="64">
        <v>2530</v>
      </c>
      <c r="P151" s="65">
        <f>Table224578910112345678[[#This Row],[PEMBULATAN]]*O151</f>
        <v>73805.16</v>
      </c>
    </row>
    <row r="152" spans="1:16" ht="26.25" customHeight="1" x14ac:dyDescent="0.2">
      <c r="A152" s="14"/>
      <c r="B152" s="75"/>
      <c r="C152" s="73" t="s">
        <v>929</v>
      </c>
      <c r="D152" s="78" t="s">
        <v>127</v>
      </c>
      <c r="E152" s="13">
        <v>44547</v>
      </c>
      <c r="F152" s="76" t="s">
        <v>705</v>
      </c>
      <c r="G152" s="13">
        <v>44552</v>
      </c>
      <c r="H152" s="77" t="s">
        <v>1018</v>
      </c>
      <c r="I152" s="16">
        <v>82</v>
      </c>
      <c r="J152" s="16">
        <v>63</v>
      </c>
      <c r="K152" s="16">
        <v>33</v>
      </c>
      <c r="L152" s="16">
        <v>19</v>
      </c>
      <c r="M152" s="81">
        <v>42.619500000000002</v>
      </c>
      <c r="N152" s="96">
        <v>42.619500000000002</v>
      </c>
      <c r="O152" s="64">
        <v>2530</v>
      </c>
      <c r="P152" s="65">
        <f>Table224578910112345678[[#This Row],[PEMBULATAN]]*O152</f>
        <v>107827.33500000001</v>
      </c>
    </row>
    <row r="153" spans="1:16" ht="26.25" customHeight="1" x14ac:dyDescent="0.2">
      <c r="A153" s="14"/>
      <c r="B153" s="75"/>
      <c r="C153" s="73" t="s">
        <v>930</v>
      </c>
      <c r="D153" s="78" t="s">
        <v>127</v>
      </c>
      <c r="E153" s="13">
        <v>44547</v>
      </c>
      <c r="F153" s="76" t="s">
        <v>705</v>
      </c>
      <c r="G153" s="13">
        <v>44552</v>
      </c>
      <c r="H153" s="77" t="s">
        <v>1018</v>
      </c>
      <c r="I153" s="16">
        <v>91</v>
      </c>
      <c r="J153" s="16">
        <v>62</v>
      </c>
      <c r="K153" s="16">
        <v>21</v>
      </c>
      <c r="L153" s="16">
        <v>6</v>
      </c>
      <c r="M153" s="81">
        <v>29.6205</v>
      </c>
      <c r="N153" s="96">
        <v>29.6205</v>
      </c>
      <c r="O153" s="64">
        <v>2530</v>
      </c>
      <c r="P153" s="65">
        <f>Table224578910112345678[[#This Row],[PEMBULATAN]]*O153</f>
        <v>74939.865000000005</v>
      </c>
    </row>
    <row r="154" spans="1:16" ht="26.25" customHeight="1" x14ac:dyDescent="0.2">
      <c r="A154" s="14"/>
      <c r="B154" s="75"/>
      <c r="C154" s="73" t="s">
        <v>931</v>
      </c>
      <c r="D154" s="78" t="s">
        <v>127</v>
      </c>
      <c r="E154" s="13">
        <v>44547</v>
      </c>
      <c r="F154" s="76" t="s">
        <v>705</v>
      </c>
      <c r="G154" s="13">
        <v>44552</v>
      </c>
      <c r="H154" s="77" t="s">
        <v>1018</v>
      </c>
      <c r="I154" s="16">
        <v>104</v>
      </c>
      <c r="J154" s="16">
        <v>65</v>
      </c>
      <c r="K154" s="16">
        <v>30</v>
      </c>
      <c r="L154" s="16">
        <v>23</v>
      </c>
      <c r="M154" s="81">
        <v>50.7</v>
      </c>
      <c r="N154" s="96">
        <v>50.7</v>
      </c>
      <c r="O154" s="64">
        <v>2530</v>
      </c>
      <c r="P154" s="65">
        <f>Table224578910112345678[[#This Row],[PEMBULATAN]]*O154</f>
        <v>128271</v>
      </c>
    </row>
    <row r="155" spans="1:16" ht="26.25" customHeight="1" x14ac:dyDescent="0.2">
      <c r="A155" s="14"/>
      <c r="B155" s="75"/>
      <c r="C155" s="73" t="s">
        <v>932</v>
      </c>
      <c r="D155" s="78" t="s">
        <v>127</v>
      </c>
      <c r="E155" s="13">
        <v>44547</v>
      </c>
      <c r="F155" s="76" t="s">
        <v>705</v>
      </c>
      <c r="G155" s="13">
        <v>44552</v>
      </c>
      <c r="H155" s="77" t="s">
        <v>1018</v>
      </c>
      <c r="I155" s="16">
        <v>104</v>
      </c>
      <c r="J155" s="16">
        <v>62</v>
      </c>
      <c r="K155" s="16">
        <v>22</v>
      </c>
      <c r="L155" s="16">
        <v>11</v>
      </c>
      <c r="M155" s="81">
        <v>35.463999999999999</v>
      </c>
      <c r="N155" s="96">
        <v>36</v>
      </c>
      <c r="O155" s="64">
        <v>2530</v>
      </c>
      <c r="P155" s="65">
        <f>Table224578910112345678[[#This Row],[PEMBULATAN]]*O155</f>
        <v>91080</v>
      </c>
    </row>
    <row r="156" spans="1:16" ht="26.25" customHeight="1" x14ac:dyDescent="0.2">
      <c r="A156" s="14"/>
      <c r="B156" s="75"/>
      <c r="C156" s="73" t="s">
        <v>933</v>
      </c>
      <c r="D156" s="78" t="s">
        <v>127</v>
      </c>
      <c r="E156" s="13">
        <v>44547</v>
      </c>
      <c r="F156" s="76" t="s">
        <v>705</v>
      </c>
      <c r="G156" s="13">
        <v>44552</v>
      </c>
      <c r="H156" s="77" t="s">
        <v>1018</v>
      </c>
      <c r="I156" s="16">
        <v>76</v>
      </c>
      <c r="J156" s="16">
        <v>66</v>
      </c>
      <c r="K156" s="16">
        <v>24</v>
      </c>
      <c r="L156" s="16">
        <v>10</v>
      </c>
      <c r="M156" s="81">
        <v>30.096</v>
      </c>
      <c r="N156" s="96">
        <v>30.096</v>
      </c>
      <c r="O156" s="64">
        <v>2530</v>
      </c>
      <c r="P156" s="65">
        <f>Table224578910112345678[[#This Row],[PEMBULATAN]]*O156</f>
        <v>76142.880000000005</v>
      </c>
    </row>
    <row r="157" spans="1:16" ht="26.25" customHeight="1" x14ac:dyDescent="0.2">
      <c r="A157" s="14"/>
      <c r="B157" s="75"/>
      <c r="C157" s="73" t="s">
        <v>934</v>
      </c>
      <c r="D157" s="78" t="s">
        <v>127</v>
      </c>
      <c r="E157" s="13">
        <v>44547</v>
      </c>
      <c r="F157" s="76" t="s">
        <v>705</v>
      </c>
      <c r="G157" s="13">
        <v>44552</v>
      </c>
      <c r="H157" s="77" t="s">
        <v>1018</v>
      </c>
      <c r="I157" s="16">
        <v>103</v>
      </c>
      <c r="J157" s="16">
        <v>60</v>
      </c>
      <c r="K157" s="16">
        <v>34</v>
      </c>
      <c r="L157" s="16">
        <v>23</v>
      </c>
      <c r="M157" s="81">
        <v>52.53</v>
      </c>
      <c r="N157" s="96">
        <v>52.53</v>
      </c>
      <c r="O157" s="64">
        <v>2530</v>
      </c>
      <c r="P157" s="65">
        <f>Table224578910112345678[[#This Row],[PEMBULATAN]]*O157</f>
        <v>132900.9</v>
      </c>
    </row>
    <row r="158" spans="1:16" ht="26.25" customHeight="1" x14ac:dyDescent="0.2">
      <c r="A158" s="14"/>
      <c r="B158" s="75"/>
      <c r="C158" s="73" t="s">
        <v>935</v>
      </c>
      <c r="D158" s="78" t="s">
        <v>127</v>
      </c>
      <c r="E158" s="13">
        <v>44547</v>
      </c>
      <c r="F158" s="76" t="s">
        <v>705</v>
      </c>
      <c r="G158" s="13">
        <v>44552</v>
      </c>
      <c r="H158" s="77" t="s">
        <v>1018</v>
      </c>
      <c r="I158" s="16">
        <v>78</v>
      </c>
      <c r="J158" s="16">
        <v>58</v>
      </c>
      <c r="K158" s="16">
        <v>20</v>
      </c>
      <c r="L158" s="16">
        <v>6</v>
      </c>
      <c r="M158" s="81">
        <v>22.62</v>
      </c>
      <c r="N158" s="96">
        <v>22.62</v>
      </c>
      <c r="O158" s="64">
        <v>2530</v>
      </c>
      <c r="P158" s="65">
        <f>Table224578910112345678[[#This Row],[PEMBULATAN]]*O158</f>
        <v>57228.600000000006</v>
      </c>
    </row>
    <row r="159" spans="1:16" ht="26.25" customHeight="1" x14ac:dyDescent="0.2">
      <c r="A159" s="14"/>
      <c r="B159" s="75"/>
      <c r="C159" s="73" t="s">
        <v>936</v>
      </c>
      <c r="D159" s="78" t="s">
        <v>127</v>
      </c>
      <c r="E159" s="13">
        <v>44547</v>
      </c>
      <c r="F159" s="76" t="s">
        <v>705</v>
      </c>
      <c r="G159" s="13">
        <v>44552</v>
      </c>
      <c r="H159" s="77" t="s">
        <v>1018</v>
      </c>
      <c r="I159" s="16">
        <v>90</v>
      </c>
      <c r="J159" s="16">
        <v>65</v>
      </c>
      <c r="K159" s="16">
        <v>24</v>
      </c>
      <c r="L159" s="16">
        <v>11</v>
      </c>
      <c r="M159" s="81">
        <v>35.1</v>
      </c>
      <c r="N159" s="96">
        <v>35.1</v>
      </c>
      <c r="O159" s="64">
        <v>2530</v>
      </c>
      <c r="P159" s="65">
        <f>Table224578910112345678[[#This Row],[PEMBULATAN]]*O159</f>
        <v>88803</v>
      </c>
    </row>
    <row r="160" spans="1:16" ht="26.25" customHeight="1" x14ac:dyDescent="0.2">
      <c r="A160" s="14"/>
      <c r="B160" s="75"/>
      <c r="C160" s="73" t="s">
        <v>937</v>
      </c>
      <c r="D160" s="78" t="s">
        <v>127</v>
      </c>
      <c r="E160" s="13">
        <v>44547</v>
      </c>
      <c r="F160" s="76" t="s">
        <v>705</v>
      </c>
      <c r="G160" s="13">
        <v>44552</v>
      </c>
      <c r="H160" s="77" t="s">
        <v>1018</v>
      </c>
      <c r="I160" s="16">
        <v>69</v>
      </c>
      <c r="J160" s="16">
        <v>66</v>
      </c>
      <c r="K160" s="16">
        <v>26</v>
      </c>
      <c r="L160" s="16">
        <v>8</v>
      </c>
      <c r="M160" s="81">
        <v>29.600999999999999</v>
      </c>
      <c r="N160" s="96">
        <v>29.600999999999999</v>
      </c>
      <c r="O160" s="64">
        <v>2530</v>
      </c>
      <c r="P160" s="65">
        <f>Table224578910112345678[[#This Row],[PEMBULATAN]]*O160</f>
        <v>74890.53</v>
      </c>
    </row>
    <row r="161" spans="1:16" ht="26.25" customHeight="1" x14ac:dyDescent="0.2">
      <c r="A161" s="14"/>
      <c r="B161" s="75"/>
      <c r="C161" s="73" t="s">
        <v>938</v>
      </c>
      <c r="D161" s="78" t="s">
        <v>127</v>
      </c>
      <c r="E161" s="13">
        <v>44547</v>
      </c>
      <c r="F161" s="76" t="s">
        <v>705</v>
      </c>
      <c r="G161" s="13">
        <v>44552</v>
      </c>
      <c r="H161" s="77" t="s">
        <v>1018</v>
      </c>
      <c r="I161" s="16">
        <v>106</v>
      </c>
      <c r="J161" s="16">
        <v>60</v>
      </c>
      <c r="K161" s="16">
        <v>32</v>
      </c>
      <c r="L161" s="16">
        <v>20</v>
      </c>
      <c r="M161" s="81">
        <v>50.88</v>
      </c>
      <c r="N161" s="96">
        <v>50.88</v>
      </c>
      <c r="O161" s="64">
        <v>2530</v>
      </c>
      <c r="P161" s="65">
        <f>Table224578910112345678[[#This Row],[PEMBULATAN]]*O161</f>
        <v>128726.40000000001</v>
      </c>
    </row>
    <row r="162" spans="1:16" ht="26.25" customHeight="1" x14ac:dyDescent="0.2">
      <c r="A162" s="14"/>
      <c r="B162" s="75"/>
      <c r="C162" s="73" t="s">
        <v>939</v>
      </c>
      <c r="D162" s="78" t="s">
        <v>127</v>
      </c>
      <c r="E162" s="13">
        <v>44547</v>
      </c>
      <c r="F162" s="76" t="s">
        <v>705</v>
      </c>
      <c r="G162" s="13">
        <v>44552</v>
      </c>
      <c r="H162" s="77" t="s">
        <v>1018</v>
      </c>
      <c r="I162" s="16">
        <v>54</v>
      </c>
      <c r="J162" s="16">
        <v>37</v>
      </c>
      <c r="K162" s="16">
        <v>24</v>
      </c>
      <c r="L162" s="16">
        <v>2</v>
      </c>
      <c r="M162" s="81">
        <v>11.988</v>
      </c>
      <c r="N162" s="96">
        <v>11.988</v>
      </c>
      <c r="O162" s="64">
        <v>2530</v>
      </c>
      <c r="P162" s="65">
        <f>Table224578910112345678[[#This Row],[PEMBULATAN]]*O162</f>
        <v>30329.64</v>
      </c>
    </row>
    <row r="163" spans="1:16" ht="26.25" customHeight="1" x14ac:dyDescent="0.2">
      <c r="A163" s="14"/>
      <c r="B163" s="75"/>
      <c r="C163" s="73" t="s">
        <v>940</v>
      </c>
      <c r="D163" s="78" t="s">
        <v>127</v>
      </c>
      <c r="E163" s="13">
        <v>44547</v>
      </c>
      <c r="F163" s="76" t="s">
        <v>705</v>
      </c>
      <c r="G163" s="13">
        <v>44552</v>
      </c>
      <c r="H163" s="77" t="s">
        <v>1018</v>
      </c>
      <c r="I163" s="16">
        <v>98</v>
      </c>
      <c r="J163" s="16">
        <v>62</v>
      </c>
      <c r="K163" s="16">
        <v>23</v>
      </c>
      <c r="L163" s="16">
        <v>13</v>
      </c>
      <c r="M163" s="81">
        <v>34.936999999999998</v>
      </c>
      <c r="N163" s="96">
        <v>34.936999999999998</v>
      </c>
      <c r="O163" s="64">
        <v>2530</v>
      </c>
      <c r="P163" s="65">
        <f>Table224578910112345678[[#This Row],[PEMBULATAN]]*O163</f>
        <v>88390.61</v>
      </c>
    </row>
    <row r="164" spans="1:16" ht="26.25" customHeight="1" x14ac:dyDescent="0.2">
      <c r="A164" s="14"/>
      <c r="B164" s="75"/>
      <c r="C164" s="73" t="s">
        <v>941</v>
      </c>
      <c r="D164" s="78" t="s">
        <v>127</v>
      </c>
      <c r="E164" s="13">
        <v>44547</v>
      </c>
      <c r="F164" s="76" t="s">
        <v>705</v>
      </c>
      <c r="G164" s="13">
        <v>44552</v>
      </c>
      <c r="H164" s="77" t="s">
        <v>1018</v>
      </c>
      <c r="I164" s="16">
        <v>85</v>
      </c>
      <c r="J164" s="16">
        <v>63</v>
      </c>
      <c r="K164" s="16">
        <v>32</v>
      </c>
      <c r="L164" s="16">
        <v>17</v>
      </c>
      <c r="M164" s="81">
        <v>42.84</v>
      </c>
      <c r="N164" s="96">
        <v>42.84</v>
      </c>
      <c r="O164" s="64">
        <v>2530</v>
      </c>
      <c r="P164" s="65">
        <f>Table224578910112345678[[#This Row],[PEMBULATAN]]*O164</f>
        <v>108385.20000000001</v>
      </c>
    </row>
    <row r="165" spans="1:16" ht="26.25" customHeight="1" x14ac:dyDescent="0.2">
      <c r="A165" s="14"/>
      <c r="B165" s="75"/>
      <c r="C165" s="73" t="s">
        <v>942</v>
      </c>
      <c r="D165" s="78" t="s">
        <v>127</v>
      </c>
      <c r="E165" s="13">
        <v>44547</v>
      </c>
      <c r="F165" s="76" t="s">
        <v>705</v>
      </c>
      <c r="G165" s="13">
        <v>44552</v>
      </c>
      <c r="H165" s="77" t="s">
        <v>1018</v>
      </c>
      <c r="I165" s="16">
        <v>100</v>
      </c>
      <c r="J165" s="16">
        <v>45</v>
      </c>
      <c r="K165" s="16">
        <v>31</v>
      </c>
      <c r="L165" s="16">
        <v>11</v>
      </c>
      <c r="M165" s="81">
        <v>34.875</v>
      </c>
      <c r="N165" s="96">
        <v>34.875</v>
      </c>
      <c r="O165" s="64">
        <v>2530</v>
      </c>
      <c r="P165" s="65">
        <f>Table224578910112345678[[#This Row],[PEMBULATAN]]*O165</f>
        <v>88233.75</v>
      </c>
    </row>
    <row r="166" spans="1:16" ht="26.25" customHeight="1" x14ac:dyDescent="0.2">
      <c r="A166" s="14"/>
      <c r="B166" s="75"/>
      <c r="C166" s="73" t="s">
        <v>943</v>
      </c>
      <c r="D166" s="78" t="s">
        <v>127</v>
      </c>
      <c r="E166" s="13">
        <v>44547</v>
      </c>
      <c r="F166" s="76" t="s">
        <v>705</v>
      </c>
      <c r="G166" s="13">
        <v>44552</v>
      </c>
      <c r="H166" s="77" t="s">
        <v>1018</v>
      </c>
      <c r="I166" s="16">
        <v>60</v>
      </c>
      <c r="J166" s="16">
        <v>23</v>
      </c>
      <c r="K166" s="16">
        <v>12</v>
      </c>
      <c r="L166" s="16">
        <v>4</v>
      </c>
      <c r="M166" s="81">
        <v>4.1399999999999997</v>
      </c>
      <c r="N166" s="96">
        <v>4.1399999999999997</v>
      </c>
      <c r="O166" s="64">
        <v>2530</v>
      </c>
      <c r="P166" s="65">
        <f>Table224578910112345678[[#This Row],[PEMBULATAN]]*O166</f>
        <v>10474.199999999999</v>
      </c>
    </row>
    <row r="167" spans="1:16" ht="26.25" customHeight="1" x14ac:dyDescent="0.2">
      <c r="A167" s="14"/>
      <c r="B167" s="75"/>
      <c r="C167" s="73" t="s">
        <v>944</v>
      </c>
      <c r="D167" s="78" t="s">
        <v>127</v>
      </c>
      <c r="E167" s="13">
        <v>44547</v>
      </c>
      <c r="F167" s="76" t="s">
        <v>705</v>
      </c>
      <c r="G167" s="13">
        <v>44552</v>
      </c>
      <c r="H167" s="77" t="s">
        <v>1018</v>
      </c>
      <c r="I167" s="16">
        <v>98</v>
      </c>
      <c r="J167" s="16">
        <v>60</v>
      </c>
      <c r="K167" s="16">
        <v>36</v>
      </c>
      <c r="L167" s="16">
        <v>7</v>
      </c>
      <c r="M167" s="81">
        <v>52.92</v>
      </c>
      <c r="N167" s="96">
        <v>52.92</v>
      </c>
      <c r="O167" s="64">
        <v>2530</v>
      </c>
      <c r="P167" s="65">
        <f>Table224578910112345678[[#This Row],[PEMBULATAN]]*O167</f>
        <v>133887.6</v>
      </c>
    </row>
    <row r="168" spans="1:16" ht="26.25" customHeight="1" x14ac:dyDescent="0.2">
      <c r="A168" s="14"/>
      <c r="B168" s="75"/>
      <c r="C168" s="73" t="s">
        <v>945</v>
      </c>
      <c r="D168" s="78" t="s">
        <v>127</v>
      </c>
      <c r="E168" s="13">
        <v>44547</v>
      </c>
      <c r="F168" s="76" t="s">
        <v>705</v>
      </c>
      <c r="G168" s="13">
        <v>44552</v>
      </c>
      <c r="H168" s="77" t="s">
        <v>1018</v>
      </c>
      <c r="I168" s="16">
        <v>76</v>
      </c>
      <c r="J168" s="16">
        <v>58</v>
      </c>
      <c r="K168" s="16">
        <v>24</v>
      </c>
      <c r="L168" s="16">
        <v>16</v>
      </c>
      <c r="M168" s="81">
        <v>26.448</v>
      </c>
      <c r="N168" s="96">
        <v>27</v>
      </c>
      <c r="O168" s="64">
        <v>2530</v>
      </c>
      <c r="P168" s="65">
        <f>Table224578910112345678[[#This Row],[PEMBULATAN]]*O168</f>
        <v>68310</v>
      </c>
    </row>
    <row r="169" spans="1:16" ht="26.25" customHeight="1" x14ac:dyDescent="0.2">
      <c r="A169" s="14"/>
      <c r="B169" s="75"/>
      <c r="C169" s="73" t="s">
        <v>946</v>
      </c>
      <c r="D169" s="78" t="s">
        <v>127</v>
      </c>
      <c r="E169" s="13">
        <v>44547</v>
      </c>
      <c r="F169" s="76" t="s">
        <v>705</v>
      </c>
      <c r="G169" s="13">
        <v>44552</v>
      </c>
      <c r="H169" s="77" t="s">
        <v>1018</v>
      </c>
      <c r="I169" s="16">
        <v>98</v>
      </c>
      <c r="J169" s="16">
        <v>57</v>
      </c>
      <c r="K169" s="16">
        <v>32</v>
      </c>
      <c r="L169" s="16">
        <v>18</v>
      </c>
      <c r="M169" s="81">
        <v>44.688000000000002</v>
      </c>
      <c r="N169" s="96">
        <v>44.688000000000002</v>
      </c>
      <c r="O169" s="64">
        <v>2530</v>
      </c>
      <c r="P169" s="65">
        <f>Table224578910112345678[[#This Row],[PEMBULATAN]]*O169</f>
        <v>113060.64</v>
      </c>
    </row>
    <row r="170" spans="1:16" ht="26.25" customHeight="1" x14ac:dyDescent="0.2">
      <c r="A170" s="14"/>
      <c r="B170" s="75"/>
      <c r="C170" s="73" t="s">
        <v>947</v>
      </c>
      <c r="D170" s="78" t="s">
        <v>127</v>
      </c>
      <c r="E170" s="13">
        <v>44547</v>
      </c>
      <c r="F170" s="76" t="s">
        <v>705</v>
      </c>
      <c r="G170" s="13">
        <v>44552</v>
      </c>
      <c r="H170" s="77" t="s">
        <v>1018</v>
      </c>
      <c r="I170" s="16">
        <v>92</v>
      </c>
      <c r="J170" s="16">
        <v>63</v>
      </c>
      <c r="K170" s="16">
        <v>31</v>
      </c>
      <c r="L170" s="16">
        <v>12</v>
      </c>
      <c r="M170" s="81">
        <v>44.918999999999997</v>
      </c>
      <c r="N170" s="96">
        <v>44.918999999999997</v>
      </c>
      <c r="O170" s="64">
        <v>2530</v>
      </c>
      <c r="P170" s="65">
        <f>Table224578910112345678[[#This Row],[PEMBULATAN]]*O170</f>
        <v>113645.06999999999</v>
      </c>
    </row>
    <row r="171" spans="1:16" ht="26.25" customHeight="1" x14ac:dyDescent="0.2">
      <c r="A171" s="14"/>
      <c r="B171" s="75"/>
      <c r="C171" s="73" t="s">
        <v>948</v>
      </c>
      <c r="D171" s="78" t="s">
        <v>127</v>
      </c>
      <c r="E171" s="13">
        <v>44547</v>
      </c>
      <c r="F171" s="76" t="s">
        <v>705</v>
      </c>
      <c r="G171" s="13">
        <v>44552</v>
      </c>
      <c r="H171" s="77" t="s">
        <v>1018</v>
      </c>
      <c r="I171" s="16">
        <v>97</v>
      </c>
      <c r="J171" s="16">
        <v>61</v>
      </c>
      <c r="K171" s="16">
        <v>32</v>
      </c>
      <c r="L171" s="16">
        <v>22</v>
      </c>
      <c r="M171" s="81">
        <v>47.335999999999999</v>
      </c>
      <c r="N171" s="96">
        <v>48</v>
      </c>
      <c r="O171" s="64">
        <v>2530</v>
      </c>
      <c r="P171" s="65">
        <f>Table224578910112345678[[#This Row],[PEMBULATAN]]*O171</f>
        <v>121440</v>
      </c>
    </row>
    <row r="172" spans="1:16" ht="26.25" customHeight="1" x14ac:dyDescent="0.2">
      <c r="A172" s="14"/>
      <c r="B172" s="75"/>
      <c r="C172" s="73" t="s">
        <v>949</v>
      </c>
      <c r="D172" s="78" t="s">
        <v>127</v>
      </c>
      <c r="E172" s="13">
        <v>44547</v>
      </c>
      <c r="F172" s="76" t="s">
        <v>705</v>
      </c>
      <c r="G172" s="13">
        <v>44552</v>
      </c>
      <c r="H172" s="77" t="s">
        <v>1018</v>
      </c>
      <c r="I172" s="16">
        <v>92</v>
      </c>
      <c r="J172" s="16">
        <v>60</v>
      </c>
      <c r="K172" s="16">
        <v>25</v>
      </c>
      <c r="L172" s="16">
        <v>17</v>
      </c>
      <c r="M172" s="81">
        <v>34.5</v>
      </c>
      <c r="N172" s="96">
        <v>35</v>
      </c>
      <c r="O172" s="64">
        <v>2530</v>
      </c>
      <c r="P172" s="65">
        <f>Table224578910112345678[[#This Row],[PEMBULATAN]]*O172</f>
        <v>88550</v>
      </c>
    </row>
    <row r="173" spans="1:16" ht="26.25" customHeight="1" x14ac:dyDescent="0.2">
      <c r="A173" s="14"/>
      <c r="B173" s="75"/>
      <c r="C173" s="73" t="s">
        <v>950</v>
      </c>
      <c r="D173" s="78" t="s">
        <v>127</v>
      </c>
      <c r="E173" s="13">
        <v>44547</v>
      </c>
      <c r="F173" s="76" t="s">
        <v>705</v>
      </c>
      <c r="G173" s="13">
        <v>44552</v>
      </c>
      <c r="H173" s="77" t="s">
        <v>1018</v>
      </c>
      <c r="I173" s="16">
        <v>110</v>
      </c>
      <c r="J173" s="16">
        <v>58</v>
      </c>
      <c r="K173" s="16">
        <v>26</v>
      </c>
      <c r="L173" s="16">
        <v>15</v>
      </c>
      <c r="M173" s="81">
        <v>41.47</v>
      </c>
      <c r="N173" s="96">
        <v>42</v>
      </c>
      <c r="O173" s="64">
        <v>2530</v>
      </c>
      <c r="P173" s="65">
        <f>Table224578910112345678[[#This Row],[PEMBULATAN]]*O173</f>
        <v>106260</v>
      </c>
    </row>
    <row r="174" spans="1:16" ht="26.25" customHeight="1" x14ac:dyDescent="0.2">
      <c r="A174" s="14"/>
      <c r="B174" s="75"/>
      <c r="C174" s="73" t="s">
        <v>951</v>
      </c>
      <c r="D174" s="78" t="s">
        <v>127</v>
      </c>
      <c r="E174" s="13">
        <v>44547</v>
      </c>
      <c r="F174" s="76" t="s">
        <v>705</v>
      </c>
      <c r="G174" s="13">
        <v>44552</v>
      </c>
      <c r="H174" s="77" t="s">
        <v>1018</v>
      </c>
      <c r="I174" s="16">
        <v>108</v>
      </c>
      <c r="J174" s="16">
        <v>56</v>
      </c>
      <c r="K174" s="16">
        <v>34</v>
      </c>
      <c r="L174" s="16">
        <v>35</v>
      </c>
      <c r="M174" s="81">
        <v>51.408000000000001</v>
      </c>
      <c r="N174" s="96">
        <v>52</v>
      </c>
      <c r="O174" s="64">
        <v>2530</v>
      </c>
      <c r="P174" s="65">
        <f>Table224578910112345678[[#This Row],[PEMBULATAN]]*O174</f>
        <v>131560</v>
      </c>
    </row>
    <row r="175" spans="1:16" ht="26.25" customHeight="1" x14ac:dyDescent="0.2">
      <c r="A175" s="14"/>
      <c r="B175" s="75"/>
      <c r="C175" s="73" t="s">
        <v>952</v>
      </c>
      <c r="D175" s="78" t="s">
        <v>127</v>
      </c>
      <c r="E175" s="13">
        <v>44547</v>
      </c>
      <c r="F175" s="76" t="s">
        <v>705</v>
      </c>
      <c r="G175" s="13">
        <v>44552</v>
      </c>
      <c r="H175" s="77" t="s">
        <v>1018</v>
      </c>
      <c r="I175" s="16">
        <v>101</v>
      </c>
      <c r="J175" s="16">
        <v>69</v>
      </c>
      <c r="K175" s="16">
        <v>32</v>
      </c>
      <c r="L175" s="16">
        <v>25</v>
      </c>
      <c r="M175" s="81">
        <v>55.752000000000002</v>
      </c>
      <c r="N175" s="96">
        <v>55.752000000000002</v>
      </c>
      <c r="O175" s="64">
        <v>2530</v>
      </c>
      <c r="P175" s="65">
        <f>Table224578910112345678[[#This Row],[PEMBULATAN]]*O175</f>
        <v>141052.56</v>
      </c>
    </row>
    <row r="176" spans="1:16" ht="26.25" customHeight="1" x14ac:dyDescent="0.2">
      <c r="A176" s="14"/>
      <c r="B176" s="75"/>
      <c r="C176" s="73" t="s">
        <v>953</v>
      </c>
      <c r="D176" s="78" t="s">
        <v>127</v>
      </c>
      <c r="E176" s="13">
        <v>44547</v>
      </c>
      <c r="F176" s="76" t="s">
        <v>705</v>
      </c>
      <c r="G176" s="13">
        <v>44552</v>
      </c>
      <c r="H176" s="77" t="s">
        <v>1018</v>
      </c>
      <c r="I176" s="16">
        <v>91</v>
      </c>
      <c r="J176" s="16">
        <v>67</v>
      </c>
      <c r="K176" s="16">
        <v>20</v>
      </c>
      <c r="L176" s="16">
        <v>20</v>
      </c>
      <c r="M176" s="81">
        <v>30.484999999999999</v>
      </c>
      <c r="N176" s="96">
        <v>31</v>
      </c>
      <c r="O176" s="64">
        <v>2530</v>
      </c>
      <c r="P176" s="65">
        <f>Table224578910112345678[[#This Row],[PEMBULATAN]]*O176</f>
        <v>78430</v>
      </c>
    </row>
    <row r="177" spans="1:16" ht="26.25" customHeight="1" x14ac:dyDescent="0.2">
      <c r="A177" s="14"/>
      <c r="B177" s="75"/>
      <c r="C177" s="73" t="s">
        <v>954</v>
      </c>
      <c r="D177" s="78" t="s">
        <v>127</v>
      </c>
      <c r="E177" s="13">
        <v>44547</v>
      </c>
      <c r="F177" s="76" t="s">
        <v>705</v>
      </c>
      <c r="G177" s="13">
        <v>44552</v>
      </c>
      <c r="H177" s="77" t="s">
        <v>1018</v>
      </c>
      <c r="I177" s="16">
        <v>90</v>
      </c>
      <c r="J177" s="16">
        <v>56</v>
      </c>
      <c r="K177" s="16">
        <v>21</v>
      </c>
      <c r="L177" s="16">
        <v>20</v>
      </c>
      <c r="M177" s="81">
        <v>26.46</v>
      </c>
      <c r="N177" s="96">
        <v>27</v>
      </c>
      <c r="O177" s="64">
        <v>2530</v>
      </c>
      <c r="P177" s="65">
        <f>Table224578910112345678[[#This Row],[PEMBULATAN]]*O177</f>
        <v>68310</v>
      </c>
    </row>
    <row r="178" spans="1:16" ht="26.25" customHeight="1" x14ac:dyDescent="0.2">
      <c r="A178" s="14"/>
      <c r="B178" s="75"/>
      <c r="C178" s="73" t="s">
        <v>955</v>
      </c>
      <c r="D178" s="78" t="s">
        <v>127</v>
      </c>
      <c r="E178" s="13">
        <v>44547</v>
      </c>
      <c r="F178" s="76" t="s">
        <v>705</v>
      </c>
      <c r="G178" s="13">
        <v>44552</v>
      </c>
      <c r="H178" s="77" t="s">
        <v>1018</v>
      </c>
      <c r="I178" s="16">
        <v>98</v>
      </c>
      <c r="J178" s="16">
        <v>46</v>
      </c>
      <c r="K178" s="16">
        <v>31</v>
      </c>
      <c r="L178" s="16">
        <v>14</v>
      </c>
      <c r="M178" s="81">
        <v>34.936999999999998</v>
      </c>
      <c r="N178" s="96">
        <v>34.936999999999998</v>
      </c>
      <c r="O178" s="64">
        <v>2530</v>
      </c>
      <c r="P178" s="65">
        <f>Table224578910112345678[[#This Row],[PEMBULATAN]]*O178</f>
        <v>88390.61</v>
      </c>
    </row>
    <row r="179" spans="1:16" ht="26.25" customHeight="1" x14ac:dyDescent="0.2">
      <c r="A179" s="14"/>
      <c r="B179" s="75"/>
      <c r="C179" s="73" t="s">
        <v>956</v>
      </c>
      <c r="D179" s="78" t="s">
        <v>127</v>
      </c>
      <c r="E179" s="13">
        <v>44547</v>
      </c>
      <c r="F179" s="76" t="s">
        <v>705</v>
      </c>
      <c r="G179" s="13">
        <v>44552</v>
      </c>
      <c r="H179" s="77" t="s">
        <v>1018</v>
      </c>
      <c r="I179" s="16">
        <v>95</v>
      </c>
      <c r="J179" s="16">
        <v>66</v>
      </c>
      <c r="K179" s="16">
        <v>27</v>
      </c>
      <c r="L179" s="16">
        <v>17</v>
      </c>
      <c r="M179" s="81">
        <v>42.322499999999998</v>
      </c>
      <c r="N179" s="96">
        <v>43</v>
      </c>
      <c r="O179" s="64">
        <v>2530</v>
      </c>
      <c r="P179" s="65">
        <f>Table224578910112345678[[#This Row],[PEMBULATAN]]*O179</f>
        <v>108790</v>
      </c>
    </row>
    <row r="180" spans="1:16" ht="26.25" customHeight="1" x14ac:dyDescent="0.2">
      <c r="A180" s="14"/>
      <c r="B180" s="75"/>
      <c r="C180" s="73" t="s">
        <v>957</v>
      </c>
      <c r="D180" s="78" t="s">
        <v>127</v>
      </c>
      <c r="E180" s="13">
        <v>44547</v>
      </c>
      <c r="F180" s="76" t="s">
        <v>705</v>
      </c>
      <c r="G180" s="13">
        <v>44552</v>
      </c>
      <c r="H180" s="77" t="s">
        <v>1018</v>
      </c>
      <c r="I180" s="16">
        <v>65</v>
      </c>
      <c r="J180" s="16">
        <v>66</v>
      </c>
      <c r="K180" s="16">
        <v>20</v>
      </c>
      <c r="L180" s="16">
        <v>7</v>
      </c>
      <c r="M180" s="81">
        <v>21.45</v>
      </c>
      <c r="N180" s="96">
        <v>22</v>
      </c>
      <c r="O180" s="64">
        <v>2530</v>
      </c>
      <c r="P180" s="65">
        <f>Table224578910112345678[[#This Row],[PEMBULATAN]]*O180</f>
        <v>55660</v>
      </c>
    </row>
    <row r="181" spans="1:16" ht="26.25" customHeight="1" x14ac:dyDescent="0.2">
      <c r="A181" s="14"/>
      <c r="B181" s="75"/>
      <c r="C181" s="73" t="s">
        <v>958</v>
      </c>
      <c r="D181" s="78" t="s">
        <v>127</v>
      </c>
      <c r="E181" s="13">
        <v>44547</v>
      </c>
      <c r="F181" s="76" t="s">
        <v>705</v>
      </c>
      <c r="G181" s="13">
        <v>44552</v>
      </c>
      <c r="H181" s="77" t="s">
        <v>1018</v>
      </c>
      <c r="I181" s="16">
        <v>32</v>
      </c>
      <c r="J181" s="16">
        <v>42</v>
      </c>
      <c r="K181" s="16">
        <v>10</v>
      </c>
      <c r="L181" s="16">
        <v>2</v>
      </c>
      <c r="M181" s="81">
        <v>3.36</v>
      </c>
      <c r="N181" s="96">
        <v>4</v>
      </c>
      <c r="O181" s="64">
        <v>2530</v>
      </c>
      <c r="P181" s="65">
        <f>Table224578910112345678[[#This Row],[PEMBULATAN]]*O181</f>
        <v>10120</v>
      </c>
    </row>
    <row r="182" spans="1:16" ht="26.25" customHeight="1" x14ac:dyDescent="0.2">
      <c r="A182" s="14"/>
      <c r="B182" s="75"/>
      <c r="C182" s="73" t="s">
        <v>959</v>
      </c>
      <c r="D182" s="78" t="s">
        <v>127</v>
      </c>
      <c r="E182" s="13">
        <v>44547</v>
      </c>
      <c r="F182" s="76" t="s">
        <v>705</v>
      </c>
      <c r="G182" s="13">
        <v>44552</v>
      </c>
      <c r="H182" s="77" t="s">
        <v>1018</v>
      </c>
      <c r="I182" s="16">
        <v>65</v>
      </c>
      <c r="J182" s="16">
        <v>62</v>
      </c>
      <c r="K182" s="16">
        <v>15</v>
      </c>
      <c r="L182" s="16">
        <v>6</v>
      </c>
      <c r="M182" s="81">
        <v>15.112500000000001</v>
      </c>
      <c r="N182" s="96">
        <v>15.112500000000001</v>
      </c>
      <c r="O182" s="64">
        <v>2530</v>
      </c>
      <c r="P182" s="65">
        <f>Table224578910112345678[[#This Row],[PEMBULATAN]]*O182</f>
        <v>38234.625</v>
      </c>
    </row>
    <row r="183" spans="1:16" ht="26.25" customHeight="1" x14ac:dyDescent="0.2">
      <c r="A183" s="14"/>
      <c r="B183" s="75"/>
      <c r="C183" s="73" t="s">
        <v>960</v>
      </c>
      <c r="D183" s="78" t="s">
        <v>127</v>
      </c>
      <c r="E183" s="13">
        <v>44547</v>
      </c>
      <c r="F183" s="76" t="s">
        <v>705</v>
      </c>
      <c r="G183" s="13">
        <v>44552</v>
      </c>
      <c r="H183" s="77" t="s">
        <v>1018</v>
      </c>
      <c r="I183" s="16">
        <v>85</v>
      </c>
      <c r="J183" s="16">
        <v>61</v>
      </c>
      <c r="K183" s="16">
        <v>24</v>
      </c>
      <c r="L183" s="16">
        <v>10</v>
      </c>
      <c r="M183" s="81">
        <v>31.11</v>
      </c>
      <c r="N183" s="96">
        <v>31.11</v>
      </c>
      <c r="O183" s="64">
        <v>2530</v>
      </c>
      <c r="P183" s="65">
        <f>Table224578910112345678[[#This Row],[PEMBULATAN]]*O183</f>
        <v>78708.3</v>
      </c>
    </row>
    <row r="184" spans="1:16" ht="26.25" customHeight="1" x14ac:dyDescent="0.2">
      <c r="A184" s="14"/>
      <c r="B184" s="75"/>
      <c r="C184" s="73" t="s">
        <v>961</v>
      </c>
      <c r="D184" s="78" t="s">
        <v>127</v>
      </c>
      <c r="E184" s="13">
        <v>44547</v>
      </c>
      <c r="F184" s="76" t="s">
        <v>705</v>
      </c>
      <c r="G184" s="13">
        <v>44552</v>
      </c>
      <c r="H184" s="77" t="s">
        <v>1018</v>
      </c>
      <c r="I184" s="16">
        <v>51</v>
      </c>
      <c r="J184" s="16">
        <v>41</v>
      </c>
      <c r="K184" s="16">
        <v>14</v>
      </c>
      <c r="L184" s="16">
        <v>3</v>
      </c>
      <c r="M184" s="81">
        <v>7.3185000000000002</v>
      </c>
      <c r="N184" s="96">
        <v>8</v>
      </c>
      <c r="O184" s="64">
        <v>2530</v>
      </c>
      <c r="P184" s="65">
        <f>Table224578910112345678[[#This Row],[PEMBULATAN]]*O184</f>
        <v>20240</v>
      </c>
    </row>
    <row r="185" spans="1:16" ht="26.25" customHeight="1" x14ac:dyDescent="0.2">
      <c r="A185" s="14"/>
      <c r="B185" s="75"/>
      <c r="C185" s="73" t="s">
        <v>962</v>
      </c>
      <c r="D185" s="78" t="s">
        <v>127</v>
      </c>
      <c r="E185" s="13">
        <v>44547</v>
      </c>
      <c r="F185" s="76" t="s">
        <v>705</v>
      </c>
      <c r="G185" s="13">
        <v>44552</v>
      </c>
      <c r="H185" s="77" t="s">
        <v>1018</v>
      </c>
      <c r="I185" s="16">
        <v>95</v>
      </c>
      <c r="J185" s="16">
        <v>55</v>
      </c>
      <c r="K185" s="16">
        <v>34</v>
      </c>
      <c r="L185" s="16">
        <v>24</v>
      </c>
      <c r="M185" s="81">
        <v>44.412500000000001</v>
      </c>
      <c r="N185" s="96">
        <v>45</v>
      </c>
      <c r="O185" s="64">
        <v>2530</v>
      </c>
      <c r="P185" s="65">
        <f>Table224578910112345678[[#This Row],[PEMBULATAN]]*O185</f>
        <v>113850</v>
      </c>
    </row>
    <row r="186" spans="1:16" ht="26.25" customHeight="1" x14ac:dyDescent="0.2">
      <c r="A186" s="14"/>
      <c r="B186" s="75"/>
      <c r="C186" s="73" t="s">
        <v>963</v>
      </c>
      <c r="D186" s="78" t="s">
        <v>127</v>
      </c>
      <c r="E186" s="13">
        <v>44547</v>
      </c>
      <c r="F186" s="76" t="s">
        <v>705</v>
      </c>
      <c r="G186" s="13">
        <v>44552</v>
      </c>
      <c r="H186" s="77" t="s">
        <v>1018</v>
      </c>
      <c r="I186" s="16">
        <v>67</v>
      </c>
      <c r="J186" s="16">
        <v>25</v>
      </c>
      <c r="K186" s="16">
        <v>24</v>
      </c>
      <c r="L186" s="16">
        <v>2</v>
      </c>
      <c r="M186" s="81">
        <v>10.050000000000001</v>
      </c>
      <c r="N186" s="96">
        <v>10.050000000000001</v>
      </c>
      <c r="O186" s="64">
        <v>2530</v>
      </c>
      <c r="P186" s="65">
        <f>Table224578910112345678[[#This Row],[PEMBULATAN]]*O186</f>
        <v>25426.5</v>
      </c>
    </row>
    <row r="187" spans="1:16" ht="26.25" customHeight="1" x14ac:dyDescent="0.2">
      <c r="A187" s="14"/>
      <c r="B187" s="75"/>
      <c r="C187" s="73" t="s">
        <v>964</v>
      </c>
      <c r="D187" s="78" t="s">
        <v>127</v>
      </c>
      <c r="E187" s="13">
        <v>44547</v>
      </c>
      <c r="F187" s="76" t="s">
        <v>705</v>
      </c>
      <c r="G187" s="13">
        <v>44552</v>
      </c>
      <c r="H187" s="77" t="s">
        <v>1018</v>
      </c>
      <c r="I187" s="16">
        <v>68</v>
      </c>
      <c r="J187" s="16">
        <v>31</v>
      </c>
      <c r="K187" s="16">
        <v>6</v>
      </c>
      <c r="L187" s="16">
        <v>2</v>
      </c>
      <c r="M187" s="81">
        <v>3.1619999999999999</v>
      </c>
      <c r="N187" s="96">
        <v>3.1619999999999999</v>
      </c>
      <c r="O187" s="64">
        <v>2530</v>
      </c>
      <c r="P187" s="65">
        <f>Table224578910112345678[[#This Row],[PEMBULATAN]]*O187</f>
        <v>7999.86</v>
      </c>
    </row>
    <row r="188" spans="1:16" ht="26.25" customHeight="1" x14ac:dyDescent="0.2">
      <c r="A188" s="14"/>
      <c r="B188" s="75"/>
      <c r="C188" s="73" t="s">
        <v>965</v>
      </c>
      <c r="D188" s="78" t="s">
        <v>127</v>
      </c>
      <c r="E188" s="13">
        <v>44547</v>
      </c>
      <c r="F188" s="76" t="s">
        <v>705</v>
      </c>
      <c r="G188" s="13">
        <v>44552</v>
      </c>
      <c r="H188" s="77" t="s">
        <v>1018</v>
      </c>
      <c r="I188" s="16">
        <v>62</v>
      </c>
      <c r="J188" s="16">
        <v>46</v>
      </c>
      <c r="K188" s="16">
        <v>23</v>
      </c>
      <c r="L188" s="16">
        <v>1</v>
      </c>
      <c r="M188" s="81">
        <v>16.399000000000001</v>
      </c>
      <c r="N188" s="96">
        <v>17</v>
      </c>
      <c r="O188" s="64">
        <v>2530</v>
      </c>
      <c r="P188" s="65">
        <f>Table224578910112345678[[#This Row],[PEMBULATAN]]*O188</f>
        <v>43010</v>
      </c>
    </row>
    <row r="189" spans="1:16" ht="26.25" customHeight="1" x14ac:dyDescent="0.2">
      <c r="A189" s="14"/>
      <c r="B189" s="75"/>
      <c r="C189" s="73" t="s">
        <v>966</v>
      </c>
      <c r="D189" s="78" t="s">
        <v>127</v>
      </c>
      <c r="E189" s="13">
        <v>44547</v>
      </c>
      <c r="F189" s="76" t="s">
        <v>705</v>
      </c>
      <c r="G189" s="13">
        <v>44552</v>
      </c>
      <c r="H189" s="77" t="s">
        <v>1018</v>
      </c>
      <c r="I189" s="16">
        <v>44</v>
      </c>
      <c r="J189" s="16">
        <v>27</v>
      </c>
      <c r="K189" s="16">
        <v>22</v>
      </c>
      <c r="L189" s="16">
        <v>2</v>
      </c>
      <c r="M189" s="81">
        <v>6.5339999999999998</v>
      </c>
      <c r="N189" s="96">
        <v>6.5339999999999998</v>
      </c>
      <c r="O189" s="64">
        <v>2530</v>
      </c>
      <c r="P189" s="65">
        <f>Table224578910112345678[[#This Row],[PEMBULATAN]]*O189</f>
        <v>16531.02</v>
      </c>
    </row>
    <row r="190" spans="1:16" ht="26.25" customHeight="1" x14ac:dyDescent="0.2">
      <c r="A190" s="14"/>
      <c r="B190" s="75"/>
      <c r="C190" s="73" t="s">
        <v>967</v>
      </c>
      <c r="D190" s="78" t="s">
        <v>127</v>
      </c>
      <c r="E190" s="13">
        <v>44547</v>
      </c>
      <c r="F190" s="76" t="s">
        <v>705</v>
      </c>
      <c r="G190" s="13">
        <v>44552</v>
      </c>
      <c r="H190" s="77" t="s">
        <v>1018</v>
      </c>
      <c r="I190" s="16">
        <v>48</v>
      </c>
      <c r="J190" s="16">
        <v>29</v>
      </c>
      <c r="K190" s="16">
        <v>27</v>
      </c>
      <c r="L190" s="16">
        <v>2</v>
      </c>
      <c r="M190" s="81">
        <v>9.3960000000000008</v>
      </c>
      <c r="N190" s="96">
        <v>10</v>
      </c>
      <c r="O190" s="64">
        <v>2530</v>
      </c>
      <c r="P190" s="65">
        <f>Table224578910112345678[[#This Row],[PEMBULATAN]]*O190</f>
        <v>25300</v>
      </c>
    </row>
    <row r="191" spans="1:16" ht="26.25" customHeight="1" x14ac:dyDescent="0.2">
      <c r="A191" s="14"/>
      <c r="B191" s="75"/>
      <c r="C191" s="73" t="s">
        <v>968</v>
      </c>
      <c r="D191" s="78" t="s">
        <v>127</v>
      </c>
      <c r="E191" s="13">
        <v>44547</v>
      </c>
      <c r="F191" s="76" t="s">
        <v>705</v>
      </c>
      <c r="G191" s="13">
        <v>44552</v>
      </c>
      <c r="H191" s="77" t="s">
        <v>1018</v>
      </c>
      <c r="I191" s="16">
        <v>100</v>
      </c>
      <c r="J191" s="16">
        <v>56</v>
      </c>
      <c r="K191" s="16">
        <v>40</v>
      </c>
      <c r="L191" s="16">
        <v>25</v>
      </c>
      <c r="M191" s="81">
        <v>56</v>
      </c>
      <c r="N191" s="96">
        <v>56</v>
      </c>
      <c r="O191" s="64">
        <v>2530</v>
      </c>
      <c r="P191" s="65">
        <f>Table224578910112345678[[#This Row],[PEMBULATAN]]*O191</f>
        <v>141680</v>
      </c>
    </row>
    <row r="192" spans="1:16" ht="26.25" customHeight="1" x14ac:dyDescent="0.2">
      <c r="A192" s="14"/>
      <c r="B192" s="75"/>
      <c r="C192" s="73" t="s">
        <v>969</v>
      </c>
      <c r="D192" s="78" t="s">
        <v>127</v>
      </c>
      <c r="E192" s="13">
        <v>44547</v>
      </c>
      <c r="F192" s="76" t="s">
        <v>705</v>
      </c>
      <c r="G192" s="13">
        <v>44552</v>
      </c>
      <c r="H192" s="77" t="s">
        <v>1018</v>
      </c>
      <c r="I192" s="16">
        <v>131</v>
      </c>
      <c r="J192" s="16">
        <v>9</v>
      </c>
      <c r="K192" s="16">
        <v>9</v>
      </c>
      <c r="L192" s="16">
        <v>1</v>
      </c>
      <c r="M192" s="81">
        <v>2.6527500000000002</v>
      </c>
      <c r="N192" s="96">
        <v>2.6527500000000002</v>
      </c>
      <c r="O192" s="64">
        <v>2530</v>
      </c>
      <c r="P192" s="65">
        <f>Table224578910112345678[[#This Row],[PEMBULATAN]]*O192</f>
        <v>6711.4575000000004</v>
      </c>
    </row>
    <row r="193" spans="1:16" ht="26.25" customHeight="1" x14ac:dyDescent="0.2">
      <c r="A193" s="14"/>
      <c r="B193" s="75"/>
      <c r="C193" s="73" t="s">
        <v>970</v>
      </c>
      <c r="D193" s="78" t="s">
        <v>127</v>
      </c>
      <c r="E193" s="13">
        <v>44547</v>
      </c>
      <c r="F193" s="76" t="s">
        <v>705</v>
      </c>
      <c r="G193" s="13">
        <v>44552</v>
      </c>
      <c r="H193" s="77" t="s">
        <v>1018</v>
      </c>
      <c r="I193" s="16">
        <v>68</v>
      </c>
      <c r="J193" s="16">
        <v>45</v>
      </c>
      <c r="K193" s="16">
        <v>18</v>
      </c>
      <c r="L193" s="16">
        <v>4</v>
      </c>
      <c r="M193" s="81">
        <v>13.77</v>
      </c>
      <c r="N193" s="96">
        <v>13.77</v>
      </c>
      <c r="O193" s="64">
        <v>2530</v>
      </c>
      <c r="P193" s="65">
        <f>Table224578910112345678[[#This Row],[PEMBULATAN]]*O193</f>
        <v>34838.1</v>
      </c>
    </row>
    <row r="194" spans="1:16" ht="26.25" customHeight="1" x14ac:dyDescent="0.2">
      <c r="A194" s="14"/>
      <c r="B194" s="75"/>
      <c r="C194" s="73" t="s">
        <v>971</v>
      </c>
      <c r="D194" s="78" t="s">
        <v>127</v>
      </c>
      <c r="E194" s="13">
        <v>44547</v>
      </c>
      <c r="F194" s="76" t="s">
        <v>705</v>
      </c>
      <c r="G194" s="13">
        <v>44552</v>
      </c>
      <c r="H194" s="77" t="s">
        <v>1018</v>
      </c>
      <c r="I194" s="16">
        <v>72</v>
      </c>
      <c r="J194" s="16">
        <v>52</v>
      </c>
      <c r="K194" s="16">
        <v>25</v>
      </c>
      <c r="L194" s="16">
        <v>5</v>
      </c>
      <c r="M194" s="81">
        <v>23.4</v>
      </c>
      <c r="N194" s="96">
        <v>24</v>
      </c>
      <c r="O194" s="64">
        <v>2530</v>
      </c>
      <c r="P194" s="65">
        <f>Table224578910112345678[[#This Row],[PEMBULATAN]]*O194</f>
        <v>60720</v>
      </c>
    </row>
    <row r="195" spans="1:16" ht="26.25" customHeight="1" x14ac:dyDescent="0.2">
      <c r="A195" s="14"/>
      <c r="B195" s="75"/>
      <c r="C195" s="73" t="s">
        <v>972</v>
      </c>
      <c r="D195" s="78" t="s">
        <v>127</v>
      </c>
      <c r="E195" s="13">
        <v>44547</v>
      </c>
      <c r="F195" s="76" t="s">
        <v>705</v>
      </c>
      <c r="G195" s="13">
        <v>44552</v>
      </c>
      <c r="H195" s="77" t="s">
        <v>1018</v>
      </c>
      <c r="I195" s="16">
        <v>85</v>
      </c>
      <c r="J195" s="16">
        <v>63</v>
      </c>
      <c r="K195" s="16">
        <v>22</v>
      </c>
      <c r="L195" s="16">
        <v>16</v>
      </c>
      <c r="M195" s="81">
        <v>29.452500000000001</v>
      </c>
      <c r="N195" s="96">
        <v>30</v>
      </c>
      <c r="O195" s="64">
        <v>2530</v>
      </c>
      <c r="P195" s="65">
        <f>Table224578910112345678[[#This Row],[PEMBULATAN]]*O195</f>
        <v>75900</v>
      </c>
    </row>
    <row r="196" spans="1:16" ht="26.25" customHeight="1" x14ac:dyDescent="0.2">
      <c r="A196" s="14"/>
      <c r="B196" s="75"/>
      <c r="C196" s="73" t="s">
        <v>973</v>
      </c>
      <c r="D196" s="78" t="s">
        <v>127</v>
      </c>
      <c r="E196" s="13">
        <v>44547</v>
      </c>
      <c r="F196" s="76" t="s">
        <v>705</v>
      </c>
      <c r="G196" s="13">
        <v>44552</v>
      </c>
      <c r="H196" s="77" t="s">
        <v>1018</v>
      </c>
      <c r="I196" s="16">
        <v>86</v>
      </c>
      <c r="J196" s="16">
        <v>58</v>
      </c>
      <c r="K196" s="16">
        <v>32</v>
      </c>
      <c r="L196" s="16">
        <v>25</v>
      </c>
      <c r="M196" s="81">
        <v>39.904000000000003</v>
      </c>
      <c r="N196" s="96">
        <v>39.904000000000003</v>
      </c>
      <c r="O196" s="64">
        <v>2530</v>
      </c>
      <c r="P196" s="65">
        <f>Table224578910112345678[[#This Row],[PEMBULATAN]]*O196</f>
        <v>100957.12000000001</v>
      </c>
    </row>
    <row r="197" spans="1:16" ht="26.25" customHeight="1" x14ac:dyDescent="0.2">
      <c r="A197" s="14"/>
      <c r="B197" s="75"/>
      <c r="C197" s="73" t="s">
        <v>974</v>
      </c>
      <c r="D197" s="78" t="s">
        <v>127</v>
      </c>
      <c r="E197" s="13">
        <v>44547</v>
      </c>
      <c r="F197" s="76" t="s">
        <v>705</v>
      </c>
      <c r="G197" s="13">
        <v>44552</v>
      </c>
      <c r="H197" s="77" t="s">
        <v>1018</v>
      </c>
      <c r="I197" s="16">
        <v>87</v>
      </c>
      <c r="J197" s="16">
        <v>58</v>
      </c>
      <c r="K197" s="16">
        <v>24</v>
      </c>
      <c r="L197" s="16">
        <v>12</v>
      </c>
      <c r="M197" s="81">
        <v>30.276</v>
      </c>
      <c r="N197" s="96">
        <v>30.276</v>
      </c>
      <c r="O197" s="64">
        <v>2530</v>
      </c>
      <c r="P197" s="65">
        <f>Table224578910112345678[[#This Row],[PEMBULATAN]]*O197</f>
        <v>76598.28</v>
      </c>
    </row>
    <row r="198" spans="1:16" ht="26.25" customHeight="1" x14ac:dyDescent="0.2">
      <c r="A198" s="14"/>
      <c r="B198" s="75"/>
      <c r="C198" s="73" t="s">
        <v>975</v>
      </c>
      <c r="D198" s="78" t="s">
        <v>127</v>
      </c>
      <c r="E198" s="13">
        <v>44547</v>
      </c>
      <c r="F198" s="76" t="s">
        <v>705</v>
      </c>
      <c r="G198" s="13">
        <v>44552</v>
      </c>
      <c r="H198" s="77" t="s">
        <v>1018</v>
      </c>
      <c r="I198" s="16">
        <v>100</v>
      </c>
      <c r="J198" s="16">
        <v>55</v>
      </c>
      <c r="K198" s="16">
        <v>28</v>
      </c>
      <c r="L198" s="16">
        <v>20</v>
      </c>
      <c r="M198" s="81">
        <v>38.5</v>
      </c>
      <c r="N198" s="96">
        <v>39</v>
      </c>
      <c r="O198" s="64">
        <v>2530</v>
      </c>
      <c r="P198" s="65">
        <f>Table224578910112345678[[#This Row],[PEMBULATAN]]*O198</f>
        <v>98670</v>
      </c>
    </row>
    <row r="199" spans="1:16" ht="26.25" customHeight="1" x14ac:dyDescent="0.2">
      <c r="A199" s="14"/>
      <c r="B199" s="75"/>
      <c r="C199" s="73" t="s">
        <v>976</v>
      </c>
      <c r="D199" s="78" t="s">
        <v>127</v>
      </c>
      <c r="E199" s="13">
        <v>44547</v>
      </c>
      <c r="F199" s="76" t="s">
        <v>705</v>
      </c>
      <c r="G199" s="13">
        <v>44552</v>
      </c>
      <c r="H199" s="77" t="s">
        <v>1018</v>
      </c>
      <c r="I199" s="16">
        <v>97</v>
      </c>
      <c r="J199" s="16">
        <v>60</v>
      </c>
      <c r="K199" s="16">
        <v>21</v>
      </c>
      <c r="L199" s="16">
        <v>6</v>
      </c>
      <c r="M199" s="81">
        <v>30.555</v>
      </c>
      <c r="N199" s="96">
        <v>30.555</v>
      </c>
      <c r="O199" s="64">
        <v>2530</v>
      </c>
      <c r="P199" s="65">
        <f>Table224578910112345678[[#This Row],[PEMBULATAN]]*O199</f>
        <v>77304.149999999994</v>
      </c>
    </row>
    <row r="200" spans="1:16" ht="26.25" customHeight="1" x14ac:dyDescent="0.2">
      <c r="A200" s="14"/>
      <c r="B200" s="75"/>
      <c r="C200" s="73" t="s">
        <v>977</v>
      </c>
      <c r="D200" s="78" t="s">
        <v>127</v>
      </c>
      <c r="E200" s="13">
        <v>44547</v>
      </c>
      <c r="F200" s="76" t="s">
        <v>705</v>
      </c>
      <c r="G200" s="13">
        <v>44552</v>
      </c>
      <c r="H200" s="77" t="s">
        <v>1018</v>
      </c>
      <c r="I200" s="16">
        <v>76</v>
      </c>
      <c r="J200" s="16">
        <v>65</v>
      </c>
      <c r="K200" s="16">
        <v>18</v>
      </c>
      <c r="L200" s="16">
        <v>13</v>
      </c>
      <c r="M200" s="81">
        <v>22.23</v>
      </c>
      <c r="N200" s="96">
        <v>22.23</v>
      </c>
      <c r="O200" s="64">
        <v>2530</v>
      </c>
      <c r="P200" s="65">
        <f>Table224578910112345678[[#This Row],[PEMBULATAN]]*O200</f>
        <v>56241.9</v>
      </c>
    </row>
    <row r="201" spans="1:16" ht="26.25" customHeight="1" x14ac:dyDescent="0.2">
      <c r="A201" s="14"/>
      <c r="B201" s="75"/>
      <c r="C201" s="73" t="s">
        <v>978</v>
      </c>
      <c r="D201" s="78" t="s">
        <v>127</v>
      </c>
      <c r="E201" s="13">
        <v>44547</v>
      </c>
      <c r="F201" s="76" t="s">
        <v>705</v>
      </c>
      <c r="G201" s="13">
        <v>44552</v>
      </c>
      <c r="H201" s="77" t="s">
        <v>1018</v>
      </c>
      <c r="I201" s="16">
        <v>42</v>
      </c>
      <c r="J201" s="16">
        <v>25</v>
      </c>
      <c r="K201" s="16">
        <v>16</v>
      </c>
      <c r="L201" s="16">
        <v>2</v>
      </c>
      <c r="M201" s="81">
        <v>4.2</v>
      </c>
      <c r="N201" s="96">
        <v>4.2</v>
      </c>
      <c r="O201" s="64">
        <v>2530</v>
      </c>
      <c r="P201" s="65">
        <f>Table224578910112345678[[#This Row],[PEMBULATAN]]*O201</f>
        <v>10626</v>
      </c>
    </row>
    <row r="202" spans="1:16" ht="26.25" customHeight="1" x14ac:dyDescent="0.2">
      <c r="A202" s="14"/>
      <c r="B202" s="75"/>
      <c r="C202" s="73" t="s">
        <v>979</v>
      </c>
      <c r="D202" s="78" t="s">
        <v>127</v>
      </c>
      <c r="E202" s="13">
        <v>44547</v>
      </c>
      <c r="F202" s="76" t="s">
        <v>705</v>
      </c>
      <c r="G202" s="13">
        <v>44552</v>
      </c>
      <c r="H202" s="77" t="s">
        <v>1018</v>
      </c>
      <c r="I202" s="16">
        <v>87</v>
      </c>
      <c r="J202" s="16">
        <v>59</v>
      </c>
      <c r="K202" s="16">
        <v>26</v>
      </c>
      <c r="L202" s="16">
        <v>12</v>
      </c>
      <c r="M202" s="81">
        <v>33.3645</v>
      </c>
      <c r="N202" s="96">
        <v>34</v>
      </c>
      <c r="O202" s="64">
        <v>2530</v>
      </c>
      <c r="P202" s="65">
        <f>Table224578910112345678[[#This Row],[PEMBULATAN]]*O202</f>
        <v>86020</v>
      </c>
    </row>
    <row r="203" spans="1:16" ht="26.25" customHeight="1" x14ac:dyDescent="0.2">
      <c r="A203" s="14"/>
      <c r="B203" s="75"/>
      <c r="C203" s="73" t="s">
        <v>980</v>
      </c>
      <c r="D203" s="78" t="s">
        <v>127</v>
      </c>
      <c r="E203" s="13">
        <v>44547</v>
      </c>
      <c r="F203" s="76" t="s">
        <v>705</v>
      </c>
      <c r="G203" s="13">
        <v>44552</v>
      </c>
      <c r="H203" s="77" t="s">
        <v>1018</v>
      </c>
      <c r="I203" s="16">
        <v>100</v>
      </c>
      <c r="J203" s="16">
        <v>67</v>
      </c>
      <c r="K203" s="16">
        <v>25</v>
      </c>
      <c r="L203" s="16">
        <v>15</v>
      </c>
      <c r="M203" s="81">
        <v>41.875</v>
      </c>
      <c r="N203" s="96">
        <v>41.875</v>
      </c>
      <c r="O203" s="64">
        <v>2530</v>
      </c>
      <c r="P203" s="65">
        <f>Table224578910112345678[[#This Row],[PEMBULATAN]]*O203</f>
        <v>105943.75</v>
      </c>
    </row>
    <row r="204" spans="1:16" ht="26.25" customHeight="1" x14ac:dyDescent="0.2">
      <c r="A204" s="14"/>
      <c r="B204" s="75"/>
      <c r="C204" s="73" t="s">
        <v>981</v>
      </c>
      <c r="D204" s="78" t="s">
        <v>127</v>
      </c>
      <c r="E204" s="13">
        <v>44547</v>
      </c>
      <c r="F204" s="76" t="s">
        <v>705</v>
      </c>
      <c r="G204" s="13">
        <v>44552</v>
      </c>
      <c r="H204" s="77" t="s">
        <v>1018</v>
      </c>
      <c r="I204" s="16">
        <v>95</v>
      </c>
      <c r="J204" s="16">
        <v>58</v>
      </c>
      <c r="K204" s="16">
        <v>28</v>
      </c>
      <c r="L204" s="16">
        <v>20</v>
      </c>
      <c r="M204" s="81">
        <v>38.57</v>
      </c>
      <c r="N204" s="96">
        <v>38.57</v>
      </c>
      <c r="O204" s="64">
        <v>2530</v>
      </c>
      <c r="P204" s="65">
        <f>Table224578910112345678[[#This Row],[PEMBULATAN]]*O204</f>
        <v>97582.1</v>
      </c>
    </row>
    <row r="205" spans="1:16" ht="26.25" customHeight="1" x14ac:dyDescent="0.2">
      <c r="A205" s="14"/>
      <c r="B205" s="75"/>
      <c r="C205" s="73" t="s">
        <v>982</v>
      </c>
      <c r="D205" s="78" t="s">
        <v>127</v>
      </c>
      <c r="E205" s="13">
        <v>44547</v>
      </c>
      <c r="F205" s="76" t="s">
        <v>705</v>
      </c>
      <c r="G205" s="13">
        <v>44552</v>
      </c>
      <c r="H205" s="77" t="s">
        <v>1018</v>
      </c>
      <c r="I205" s="16">
        <v>61</v>
      </c>
      <c r="J205" s="16">
        <v>53</v>
      </c>
      <c r="K205" s="16">
        <v>48</v>
      </c>
      <c r="L205" s="16">
        <v>9</v>
      </c>
      <c r="M205" s="81">
        <v>38.795999999999999</v>
      </c>
      <c r="N205" s="96">
        <v>38.795999999999999</v>
      </c>
      <c r="O205" s="64">
        <v>2530</v>
      </c>
      <c r="P205" s="65">
        <f>Table224578910112345678[[#This Row],[PEMBULATAN]]*O205</f>
        <v>98153.88</v>
      </c>
    </row>
    <row r="206" spans="1:16" ht="26.25" customHeight="1" x14ac:dyDescent="0.2">
      <c r="A206" s="14"/>
      <c r="B206" s="75"/>
      <c r="C206" s="73" t="s">
        <v>983</v>
      </c>
      <c r="D206" s="78" t="s">
        <v>127</v>
      </c>
      <c r="E206" s="13">
        <v>44547</v>
      </c>
      <c r="F206" s="76" t="s">
        <v>705</v>
      </c>
      <c r="G206" s="13">
        <v>44552</v>
      </c>
      <c r="H206" s="77" t="s">
        <v>1018</v>
      </c>
      <c r="I206" s="16">
        <v>155</v>
      </c>
      <c r="J206" s="16">
        <v>50</v>
      </c>
      <c r="K206" s="16">
        <v>20</v>
      </c>
      <c r="L206" s="16">
        <v>10</v>
      </c>
      <c r="M206" s="81">
        <v>38.75</v>
      </c>
      <c r="N206" s="96">
        <v>38.75</v>
      </c>
      <c r="O206" s="64">
        <v>2530</v>
      </c>
      <c r="P206" s="65">
        <f>Table224578910112345678[[#This Row],[PEMBULATAN]]*O206</f>
        <v>98037.5</v>
      </c>
    </row>
    <row r="207" spans="1:16" ht="26.25" customHeight="1" x14ac:dyDescent="0.2">
      <c r="A207" s="14"/>
      <c r="B207" s="75"/>
      <c r="C207" s="73" t="s">
        <v>984</v>
      </c>
      <c r="D207" s="78" t="s">
        <v>127</v>
      </c>
      <c r="E207" s="13">
        <v>44547</v>
      </c>
      <c r="F207" s="76" t="s">
        <v>705</v>
      </c>
      <c r="G207" s="13">
        <v>44552</v>
      </c>
      <c r="H207" s="77" t="s">
        <v>1018</v>
      </c>
      <c r="I207" s="16">
        <v>98</v>
      </c>
      <c r="J207" s="16">
        <v>60</v>
      </c>
      <c r="K207" s="16">
        <v>34</v>
      </c>
      <c r="L207" s="16">
        <v>23</v>
      </c>
      <c r="M207" s="81">
        <v>49.98</v>
      </c>
      <c r="N207" s="96">
        <v>49.98</v>
      </c>
      <c r="O207" s="64">
        <v>2530</v>
      </c>
      <c r="P207" s="65">
        <f>Table224578910112345678[[#This Row],[PEMBULATAN]]*O207</f>
        <v>126449.4</v>
      </c>
    </row>
    <row r="208" spans="1:16" ht="26.25" customHeight="1" x14ac:dyDescent="0.2">
      <c r="A208" s="14"/>
      <c r="B208" s="75"/>
      <c r="C208" s="73" t="s">
        <v>985</v>
      </c>
      <c r="D208" s="78" t="s">
        <v>127</v>
      </c>
      <c r="E208" s="13">
        <v>44547</v>
      </c>
      <c r="F208" s="76" t="s">
        <v>705</v>
      </c>
      <c r="G208" s="13">
        <v>44552</v>
      </c>
      <c r="H208" s="77" t="s">
        <v>1018</v>
      </c>
      <c r="I208" s="16">
        <v>104</v>
      </c>
      <c r="J208" s="16">
        <v>58</v>
      </c>
      <c r="K208" s="16">
        <v>25</v>
      </c>
      <c r="L208" s="16">
        <v>16</v>
      </c>
      <c r="M208" s="81">
        <v>37.700000000000003</v>
      </c>
      <c r="N208" s="96">
        <v>37.700000000000003</v>
      </c>
      <c r="O208" s="64">
        <v>2530</v>
      </c>
      <c r="P208" s="65">
        <f>Table224578910112345678[[#This Row],[PEMBULATAN]]*O208</f>
        <v>95381</v>
      </c>
    </row>
    <row r="209" spans="1:16" ht="26.25" customHeight="1" x14ac:dyDescent="0.2">
      <c r="A209" s="14"/>
      <c r="B209" s="75"/>
      <c r="C209" s="73" t="s">
        <v>986</v>
      </c>
      <c r="D209" s="78" t="s">
        <v>127</v>
      </c>
      <c r="E209" s="13">
        <v>44547</v>
      </c>
      <c r="F209" s="76" t="s">
        <v>705</v>
      </c>
      <c r="G209" s="13">
        <v>44552</v>
      </c>
      <c r="H209" s="77" t="s">
        <v>1018</v>
      </c>
      <c r="I209" s="16">
        <v>178</v>
      </c>
      <c r="J209" s="16">
        <v>57</v>
      </c>
      <c r="K209" s="16">
        <v>48</v>
      </c>
      <c r="L209" s="16">
        <v>36</v>
      </c>
      <c r="M209" s="81">
        <v>121.752</v>
      </c>
      <c r="N209" s="96">
        <v>121.752</v>
      </c>
      <c r="O209" s="64">
        <v>2530</v>
      </c>
      <c r="P209" s="65">
        <f>Table224578910112345678[[#This Row],[PEMBULATAN]]*O209</f>
        <v>308032.56</v>
      </c>
    </row>
    <row r="210" spans="1:16" ht="26.25" customHeight="1" x14ac:dyDescent="0.2">
      <c r="A210" s="14"/>
      <c r="B210" s="75"/>
      <c r="C210" s="73" t="s">
        <v>987</v>
      </c>
      <c r="D210" s="78" t="s">
        <v>127</v>
      </c>
      <c r="E210" s="13">
        <v>44547</v>
      </c>
      <c r="F210" s="76" t="s">
        <v>705</v>
      </c>
      <c r="G210" s="13">
        <v>44552</v>
      </c>
      <c r="H210" s="77" t="s">
        <v>1018</v>
      </c>
      <c r="I210" s="16">
        <v>101</v>
      </c>
      <c r="J210" s="16">
        <v>50</v>
      </c>
      <c r="K210" s="16">
        <v>25</v>
      </c>
      <c r="L210" s="16">
        <v>15</v>
      </c>
      <c r="M210" s="81">
        <v>31.5625</v>
      </c>
      <c r="N210" s="96">
        <v>31.5625</v>
      </c>
      <c r="O210" s="64">
        <v>2530</v>
      </c>
      <c r="P210" s="65">
        <f>Table224578910112345678[[#This Row],[PEMBULATAN]]*O210</f>
        <v>79853.125</v>
      </c>
    </row>
    <row r="211" spans="1:16" ht="26.25" customHeight="1" x14ac:dyDescent="0.2">
      <c r="A211" s="14"/>
      <c r="B211" s="75"/>
      <c r="C211" s="73" t="s">
        <v>988</v>
      </c>
      <c r="D211" s="78" t="s">
        <v>127</v>
      </c>
      <c r="E211" s="13">
        <v>44547</v>
      </c>
      <c r="F211" s="76" t="s">
        <v>705</v>
      </c>
      <c r="G211" s="13">
        <v>44552</v>
      </c>
      <c r="H211" s="77" t="s">
        <v>1018</v>
      </c>
      <c r="I211" s="16">
        <v>71</v>
      </c>
      <c r="J211" s="16">
        <v>58</v>
      </c>
      <c r="K211" s="16">
        <v>30</v>
      </c>
      <c r="L211" s="16">
        <v>15</v>
      </c>
      <c r="M211" s="81">
        <v>30.885000000000002</v>
      </c>
      <c r="N211" s="96">
        <v>30.885000000000002</v>
      </c>
      <c r="O211" s="64">
        <v>2530</v>
      </c>
      <c r="P211" s="65">
        <f>Table224578910112345678[[#This Row],[PEMBULATAN]]*O211</f>
        <v>78139.05</v>
      </c>
    </row>
    <row r="212" spans="1:16" ht="26.25" customHeight="1" x14ac:dyDescent="0.2">
      <c r="A212" s="14"/>
      <c r="B212" s="98"/>
      <c r="C212" s="73" t="s">
        <v>989</v>
      </c>
      <c r="D212" s="78" t="s">
        <v>127</v>
      </c>
      <c r="E212" s="13">
        <v>44547</v>
      </c>
      <c r="F212" s="76" t="s">
        <v>705</v>
      </c>
      <c r="G212" s="13">
        <v>44552</v>
      </c>
      <c r="H212" s="77" t="s">
        <v>1018</v>
      </c>
      <c r="I212" s="16">
        <v>86</v>
      </c>
      <c r="J212" s="16">
        <v>54</v>
      </c>
      <c r="K212" s="16">
        <v>23</v>
      </c>
      <c r="L212" s="16">
        <v>16</v>
      </c>
      <c r="M212" s="81">
        <v>26.702999999999999</v>
      </c>
      <c r="N212" s="96">
        <v>26.702999999999999</v>
      </c>
      <c r="O212" s="64">
        <v>2530</v>
      </c>
      <c r="P212" s="65">
        <f>Table224578910112345678[[#This Row],[PEMBULATAN]]*O212</f>
        <v>67558.59</v>
      </c>
    </row>
    <row r="213" spans="1:16" ht="26.25" customHeight="1" x14ac:dyDescent="0.2">
      <c r="A213" s="14"/>
      <c r="B213" s="99" t="s">
        <v>990</v>
      </c>
      <c r="C213" s="73" t="s">
        <v>991</v>
      </c>
      <c r="D213" s="78" t="s">
        <v>127</v>
      </c>
      <c r="E213" s="13">
        <v>44547</v>
      </c>
      <c r="F213" s="76" t="s">
        <v>705</v>
      </c>
      <c r="G213" s="13">
        <v>44552</v>
      </c>
      <c r="H213" s="77" t="s">
        <v>1018</v>
      </c>
      <c r="I213" s="16">
        <v>62</v>
      </c>
      <c r="J213" s="16">
        <v>58</v>
      </c>
      <c r="K213" s="16">
        <v>14</v>
      </c>
      <c r="L213" s="16">
        <v>5</v>
      </c>
      <c r="M213" s="81">
        <v>12.586</v>
      </c>
      <c r="N213" s="96">
        <v>12.586</v>
      </c>
      <c r="O213" s="64">
        <v>2530</v>
      </c>
      <c r="P213" s="65">
        <f>Table224578910112345678[[#This Row],[PEMBULATAN]]*O213</f>
        <v>31842.58</v>
      </c>
    </row>
    <row r="214" spans="1:16" ht="26.25" customHeight="1" x14ac:dyDescent="0.2">
      <c r="A214" s="14"/>
      <c r="B214" s="75" t="s">
        <v>992</v>
      </c>
      <c r="C214" s="73" t="s">
        <v>993</v>
      </c>
      <c r="D214" s="78" t="s">
        <v>127</v>
      </c>
      <c r="E214" s="13">
        <v>44547</v>
      </c>
      <c r="F214" s="76" t="s">
        <v>705</v>
      </c>
      <c r="G214" s="13">
        <v>44552</v>
      </c>
      <c r="H214" s="77" t="s">
        <v>1018</v>
      </c>
      <c r="I214" s="16">
        <v>57</v>
      </c>
      <c r="J214" s="16">
        <v>26</v>
      </c>
      <c r="K214" s="16">
        <v>15</v>
      </c>
      <c r="L214" s="16">
        <v>15</v>
      </c>
      <c r="M214" s="81">
        <v>5.5575000000000001</v>
      </c>
      <c r="N214" s="96">
        <v>15</v>
      </c>
      <c r="O214" s="64">
        <v>2530</v>
      </c>
      <c r="P214" s="65">
        <f>Table224578910112345678[[#This Row],[PEMBULATAN]]*O214</f>
        <v>37950</v>
      </c>
    </row>
    <row r="215" spans="1:16" ht="26.25" customHeight="1" x14ac:dyDescent="0.2">
      <c r="A215" s="14"/>
      <c r="B215" s="75"/>
      <c r="C215" s="73" t="s">
        <v>994</v>
      </c>
      <c r="D215" s="78" t="s">
        <v>127</v>
      </c>
      <c r="E215" s="13">
        <v>44547</v>
      </c>
      <c r="F215" s="76" t="s">
        <v>705</v>
      </c>
      <c r="G215" s="13">
        <v>44552</v>
      </c>
      <c r="H215" s="77" t="s">
        <v>1018</v>
      </c>
      <c r="I215" s="16">
        <v>55</v>
      </c>
      <c r="J215" s="16">
        <v>48</v>
      </c>
      <c r="K215" s="16">
        <v>30</v>
      </c>
      <c r="L215" s="16">
        <v>14</v>
      </c>
      <c r="M215" s="81">
        <v>19.8</v>
      </c>
      <c r="N215" s="96">
        <v>19.8</v>
      </c>
      <c r="O215" s="64">
        <v>2530</v>
      </c>
      <c r="P215" s="65">
        <f>Table224578910112345678[[#This Row],[PEMBULATAN]]*O215</f>
        <v>50094</v>
      </c>
    </row>
    <row r="216" spans="1:16" ht="26.25" customHeight="1" x14ac:dyDescent="0.2">
      <c r="A216" s="14"/>
      <c r="B216" s="75"/>
      <c r="C216" s="73" t="s">
        <v>995</v>
      </c>
      <c r="D216" s="78" t="s">
        <v>127</v>
      </c>
      <c r="E216" s="13">
        <v>44547</v>
      </c>
      <c r="F216" s="76" t="s">
        <v>705</v>
      </c>
      <c r="G216" s="13">
        <v>44552</v>
      </c>
      <c r="H216" s="77" t="s">
        <v>1018</v>
      </c>
      <c r="I216" s="16">
        <v>60</v>
      </c>
      <c r="J216" s="16">
        <v>38</v>
      </c>
      <c r="K216" s="16">
        <v>22</v>
      </c>
      <c r="L216" s="16">
        <v>6</v>
      </c>
      <c r="M216" s="81">
        <v>12.54</v>
      </c>
      <c r="N216" s="96">
        <v>12.54</v>
      </c>
      <c r="O216" s="64">
        <v>2530</v>
      </c>
      <c r="P216" s="65">
        <f>Table224578910112345678[[#This Row],[PEMBULATAN]]*O216</f>
        <v>31726.199999999997</v>
      </c>
    </row>
    <row r="217" spans="1:16" ht="26.25" customHeight="1" x14ac:dyDescent="0.2">
      <c r="A217" s="14"/>
      <c r="B217" s="75"/>
      <c r="C217" s="73" t="s">
        <v>996</v>
      </c>
      <c r="D217" s="78" t="s">
        <v>127</v>
      </c>
      <c r="E217" s="13">
        <v>44547</v>
      </c>
      <c r="F217" s="76" t="s">
        <v>705</v>
      </c>
      <c r="G217" s="13">
        <v>44552</v>
      </c>
      <c r="H217" s="77" t="s">
        <v>1018</v>
      </c>
      <c r="I217" s="16">
        <v>34</v>
      </c>
      <c r="J217" s="16">
        <v>22</v>
      </c>
      <c r="K217" s="16">
        <v>22</v>
      </c>
      <c r="L217" s="16">
        <v>1</v>
      </c>
      <c r="M217" s="81">
        <v>4.1139999999999999</v>
      </c>
      <c r="N217" s="96">
        <v>4.1139999999999999</v>
      </c>
      <c r="O217" s="64">
        <v>2530</v>
      </c>
      <c r="P217" s="65">
        <f>Table224578910112345678[[#This Row],[PEMBULATAN]]*O217</f>
        <v>10408.42</v>
      </c>
    </row>
    <row r="218" spans="1:16" ht="26.25" customHeight="1" x14ac:dyDescent="0.2">
      <c r="A218" s="14"/>
      <c r="B218" s="75"/>
      <c r="C218" s="73" t="s">
        <v>997</v>
      </c>
      <c r="D218" s="78" t="s">
        <v>127</v>
      </c>
      <c r="E218" s="13">
        <v>44547</v>
      </c>
      <c r="F218" s="76" t="s">
        <v>705</v>
      </c>
      <c r="G218" s="13">
        <v>44552</v>
      </c>
      <c r="H218" s="77" t="s">
        <v>1018</v>
      </c>
      <c r="I218" s="16">
        <v>30</v>
      </c>
      <c r="J218" s="16">
        <v>30</v>
      </c>
      <c r="K218" s="16">
        <v>7</v>
      </c>
      <c r="L218" s="16">
        <v>1</v>
      </c>
      <c r="M218" s="81">
        <v>1.575</v>
      </c>
      <c r="N218" s="96">
        <v>1.575</v>
      </c>
      <c r="O218" s="64">
        <v>2530</v>
      </c>
      <c r="P218" s="65">
        <f>Table224578910112345678[[#This Row],[PEMBULATAN]]*O218</f>
        <v>3984.75</v>
      </c>
    </row>
    <row r="219" spans="1:16" ht="26.25" customHeight="1" x14ac:dyDescent="0.2">
      <c r="A219" s="14"/>
      <c r="B219" s="75"/>
      <c r="C219" s="73" t="s">
        <v>998</v>
      </c>
      <c r="D219" s="78" t="s">
        <v>127</v>
      </c>
      <c r="E219" s="13">
        <v>44547</v>
      </c>
      <c r="F219" s="76" t="s">
        <v>705</v>
      </c>
      <c r="G219" s="13">
        <v>44552</v>
      </c>
      <c r="H219" s="77" t="s">
        <v>1018</v>
      </c>
      <c r="I219" s="16">
        <v>53</v>
      </c>
      <c r="J219" s="16">
        <v>46</v>
      </c>
      <c r="K219" s="16">
        <v>32</v>
      </c>
      <c r="L219" s="16">
        <v>13</v>
      </c>
      <c r="M219" s="81">
        <v>19.504000000000001</v>
      </c>
      <c r="N219" s="96">
        <v>21</v>
      </c>
      <c r="O219" s="64">
        <v>2530</v>
      </c>
      <c r="P219" s="65">
        <f>Table224578910112345678[[#This Row],[PEMBULATAN]]*O219</f>
        <v>53130</v>
      </c>
    </row>
    <row r="220" spans="1:16" ht="26.25" customHeight="1" x14ac:dyDescent="0.2">
      <c r="A220" s="14"/>
      <c r="B220" s="75"/>
      <c r="C220" s="73" t="s">
        <v>999</v>
      </c>
      <c r="D220" s="78" t="s">
        <v>127</v>
      </c>
      <c r="E220" s="13">
        <v>44547</v>
      </c>
      <c r="F220" s="76" t="s">
        <v>705</v>
      </c>
      <c r="G220" s="13">
        <v>44552</v>
      </c>
      <c r="H220" s="77" t="s">
        <v>1018</v>
      </c>
      <c r="I220" s="16">
        <v>60</v>
      </c>
      <c r="J220" s="16">
        <v>60</v>
      </c>
      <c r="K220" s="16">
        <v>14</v>
      </c>
      <c r="L220" s="16">
        <v>9</v>
      </c>
      <c r="M220" s="81">
        <v>12.6</v>
      </c>
      <c r="N220" s="96">
        <v>12.6</v>
      </c>
      <c r="O220" s="64">
        <v>2530</v>
      </c>
      <c r="P220" s="65">
        <f>Table224578910112345678[[#This Row],[PEMBULATAN]]*O220</f>
        <v>31878</v>
      </c>
    </row>
    <row r="221" spans="1:16" ht="26.25" customHeight="1" x14ac:dyDescent="0.2">
      <c r="A221" s="14"/>
      <c r="B221" s="75"/>
      <c r="C221" s="73" t="s">
        <v>1000</v>
      </c>
      <c r="D221" s="78" t="s">
        <v>127</v>
      </c>
      <c r="E221" s="13">
        <v>44547</v>
      </c>
      <c r="F221" s="76" t="s">
        <v>705</v>
      </c>
      <c r="G221" s="13">
        <v>44552</v>
      </c>
      <c r="H221" s="77" t="s">
        <v>1018</v>
      </c>
      <c r="I221" s="16">
        <v>45</v>
      </c>
      <c r="J221" s="16">
        <v>40</v>
      </c>
      <c r="K221" s="16">
        <v>20</v>
      </c>
      <c r="L221" s="16">
        <v>8</v>
      </c>
      <c r="M221" s="81">
        <v>9</v>
      </c>
      <c r="N221" s="96">
        <v>9</v>
      </c>
      <c r="O221" s="64">
        <v>2530</v>
      </c>
      <c r="P221" s="65">
        <f>Table224578910112345678[[#This Row],[PEMBULATAN]]*O221</f>
        <v>22770</v>
      </c>
    </row>
    <row r="222" spans="1:16" ht="26.25" customHeight="1" x14ac:dyDescent="0.2">
      <c r="A222" s="14"/>
      <c r="B222" s="75"/>
      <c r="C222" s="73" t="s">
        <v>1001</v>
      </c>
      <c r="D222" s="78" t="s">
        <v>127</v>
      </c>
      <c r="E222" s="13">
        <v>44547</v>
      </c>
      <c r="F222" s="76" t="s">
        <v>705</v>
      </c>
      <c r="G222" s="13">
        <v>44552</v>
      </c>
      <c r="H222" s="77" t="s">
        <v>1018</v>
      </c>
      <c r="I222" s="16">
        <v>20</v>
      </c>
      <c r="J222" s="16">
        <v>16</v>
      </c>
      <c r="K222" s="16">
        <v>7</v>
      </c>
      <c r="L222" s="16">
        <v>1</v>
      </c>
      <c r="M222" s="81">
        <v>0.56000000000000005</v>
      </c>
      <c r="N222" s="96">
        <v>1</v>
      </c>
      <c r="O222" s="64">
        <v>2530</v>
      </c>
      <c r="P222" s="65">
        <f>Table224578910112345678[[#This Row],[PEMBULATAN]]*O222</f>
        <v>2530</v>
      </c>
    </row>
    <row r="223" spans="1:16" ht="26.25" customHeight="1" x14ac:dyDescent="0.2">
      <c r="A223" s="14"/>
      <c r="B223" s="75"/>
      <c r="C223" s="73" t="s">
        <v>1002</v>
      </c>
      <c r="D223" s="78" t="s">
        <v>127</v>
      </c>
      <c r="E223" s="13">
        <v>44547</v>
      </c>
      <c r="F223" s="76" t="s">
        <v>705</v>
      </c>
      <c r="G223" s="13">
        <v>44552</v>
      </c>
      <c r="H223" s="77" t="s">
        <v>1018</v>
      </c>
      <c r="I223" s="16">
        <v>22</v>
      </c>
      <c r="J223" s="16">
        <v>22</v>
      </c>
      <c r="K223" s="16">
        <v>5</v>
      </c>
      <c r="L223" s="16">
        <v>1</v>
      </c>
      <c r="M223" s="81">
        <v>0.60499999999999998</v>
      </c>
      <c r="N223" s="96">
        <v>1</v>
      </c>
      <c r="O223" s="64">
        <v>2530</v>
      </c>
      <c r="P223" s="65">
        <f>Table224578910112345678[[#This Row],[PEMBULATAN]]*O223</f>
        <v>2530</v>
      </c>
    </row>
    <row r="224" spans="1:16" ht="26.25" customHeight="1" x14ac:dyDescent="0.2">
      <c r="A224" s="14"/>
      <c r="B224" s="98"/>
      <c r="C224" s="73" t="s">
        <v>1003</v>
      </c>
      <c r="D224" s="78" t="s">
        <v>127</v>
      </c>
      <c r="E224" s="13">
        <v>44547</v>
      </c>
      <c r="F224" s="76" t="s">
        <v>705</v>
      </c>
      <c r="G224" s="13">
        <v>44552</v>
      </c>
      <c r="H224" s="77" t="s">
        <v>1018</v>
      </c>
      <c r="I224" s="16">
        <v>62</v>
      </c>
      <c r="J224" s="16">
        <v>52</v>
      </c>
      <c r="K224" s="16">
        <v>17</v>
      </c>
      <c r="L224" s="16">
        <v>3</v>
      </c>
      <c r="M224" s="81">
        <v>13.702</v>
      </c>
      <c r="N224" s="96">
        <v>13.702</v>
      </c>
      <c r="O224" s="64">
        <v>2530</v>
      </c>
      <c r="P224" s="65">
        <f>Table224578910112345678[[#This Row],[PEMBULATAN]]*O224</f>
        <v>34666.06</v>
      </c>
    </row>
    <row r="225" spans="1:16" ht="26.25" customHeight="1" x14ac:dyDescent="0.2">
      <c r="A225" s="14"/>
      <c r="B225" s="75" t="s">
        <v>1004</v>
      </c>
      <c r="C225" s="73" t="s">
        <v>1005</v>
      </c>
      <c r="D225" s="78" t="s">
        <v>127</v>
      </c>
      <c r="E225" s="13">
        <v>44547</v>
      </c>
      <c r="F225" s="76" t="s">
        <v>705</v>
      </c>
      <c r="G225" s="13">
        <v>44552</v>
      </c>
      <c r="H225" s="77" t="s">
        <v>1018</v>
      </c>
      <c r="I225" s="16">
        <v>75</v>
      </c>
      <c r="J225" s="16">
        <v>42</v>
      </c>
      <c r="K225" s="16">
        <v>62</v>
      </c>
      <c r="L225" s="16">
        <v>31</v>
      </c>
      <c r="M225" s="81">
        <v>48.825000000000003</v>
      </c>
      <c r="N225" s="96">
        <v>48.825000000000003</v>
      </c>
      <c r="O225" s="64">
        <v>2530</v>
      </c>
      <c r="P225" s="65">
        <f>Table224578910112345678[[#This Row],[PEMBULATAN]]*O225</f>
        <v>123527.25</v>
      </c>
    </row>
    <row r="226" spans="1:16" ht="26.25" customHeight="1" x14ac:dyDescent="0.2">
      <c r="A226" s="14"/>
      <c r="B226" s="75"/>
      <c r="C226" s="73" t="s">
        <v>1006</v>
      </c>
      <c r="D226" s="78" t="s">
        <v>127</v>
      </c>
      <c r="E226" s="13">
        <v>44547</v>
      </c>
      <c r="F226" s="76" t="s">
        <v>705</v>
      </c>
      <c r="G226" s="13">
        <v>44552</v>
      </c>
      <c r="H226" s="77" t="s">
        <v>1018</v>
      </c>
      <c r="I226" s="16">
        <v>39</v>
      </c>
      <c r="J226" s="16">
        <v>30</v>
      </c>
      <c r="K226" s="16">
        <v>18</v>
      </c>
      <c r="L226" s="16">
        <v>10</v>
      </c>
      <c r="M226" s="81">
        <v>5.2649999999999997</v>
      </c>
      <c r="N226" s="96">
        <v>10</v>
      </c>
      <c r="O226" s="64">
        <v>2530</v>
      </c>
      <c r="P226" s="65">
        <f>Table224578910112345678[[#This Row],[PEMBULATAN]]*O226</f>
        <v>25300</v>
      </c>
    </row>
    <row r="227" spans="1:16" ht="26.25" customHeight="1" x14ac:dyDescent="0.2">
      <c r="A227" s="14"/>
      <c r="B227" s="75"/>
      <c r="C227" s="73" t="s">
        <v>1007</v>
      </c>
      <c r="D227" s="78" t="s">
        <v>127</v>
      </c>
      <c r="E227" s="13">
        <v>44547</v>
      </c>
      <c r="F227" s="76" t="s">
        <v>705</v>
      </c>
      <c r="G227" s="13">
        <v>44552</v>
      </c>
      <c r="H227" s="77" t="s">
        <v>1018</v>
      </c>
      <c r="I227" s="16">
        <v>75</v>
      </c>
      <c r="J227" s="16">
        <v>42</v>
      </c>
      <c r="K227" s="16">
        <v>62</v>
      </c>
      <c r="L227" s="16">
        <v>31</v>
      </c>
      <c r="M227" s="81">
        <v>48.825000000000003</v>
      </c>
      <c r="N227" s="96">
        <v>48.825000000000003</v>
      </c>
      <c r="O227" s="64">
        <v>2530</v>
      </c>
      <c r="P227" s="65">
        <f>Table224578910112345678[[#This Row],[PEMBULATAN]]*O227</f>
        <v>123527.25</v>
      </c>
    </row>
    <row r="228" spans="1:16" ht="26.25" customHeight="1" x14ac:dyDescent="0.2">
      <c r="A228" s="14"/>
      <c r="B228" s="75"/>
      <c r="C228" s="73" t="s">
        <v>1008</v>
      </c>
      <c r="D228" s="78" t="s">
        <v>127</v>
      </c>
      <c r="E228" s="13">
        <v>44547</v>
      </c>
      <c r="F228" s="76" t="s">
        <v>705</v>
      </c>
      <c r="G228" s="13">
        <v>44552</v>
      </c>
      <c r="H228" s="77" t="s">
        <v>1018</v>
      </c>
      <c r="I228" s="16">
        <v>75</v>
      </c>
      <c r="J228" s="16">
        <v>42</v>
      </c>
      <c r="K228" s="16">
        <v>62</v>
      </c>
      <c r="L228" s="16">
        <v>31</v>
      </c>
      <c r="M228" s="81">
        <v>48.825000000000003</v>
      </c>
      <c r="N228" s="96">
        <v>48.825000000000003</v>
      </c>
      <c r="O228" s="64">
        <v>2530</v>
      </c>
      <c r="P228" s="65">
        <f>Table224578910112345678[[#This Row],[PEMBULATAN]]*O228</f>
        <v>123527.25</v>
      </c>
    </row>
    <row r="229" spans="1:16" ht="26.25" customHeight="1" x14ac:dyDescent="0.2">
      <c r="A229" s="14"/>
      <c r="B229" s="75"/>
      <c r="C229" s="9" t="s">
        <v>1009</v>
      </c>
      <c r="D229" s="76" t="s">
        <v>127</v>
      </c>
      <c r="E229" s="13">
        <v>44547</v>
      </c>
      <c r="F229" s="76" t="s">
        <v>705</v>
      </c>
      <c r="G229" s="13">
        <v>44552</v>
      </c>
      <c r="H229" s="10" t="s">
        <v>1018</v>
      </c>
      <c r="I229" s="1">
        <v>75</v>
      </c>
      <c r="J229" s="1">
        <v>42</v>
      </c>
      <c r="K229" s="1">
        <v>62</v>
      </c>
      <c r="L229" s="1">
        <v>31</v>
      </c>
      <c r="M229" s="80">
        <v>48.825000000000003</v>
      </c>
      <c r="N229" s="96">
        <v>48.825000000000003</v>
      </c>
      <c r="O229" s="64">
        <v>2530</v>
      </c>
      <c r="P229" s="65">
        <f>Table224578910112345678[[#This Row],[PEMBULATAN]]*O229</f>
        <v>123527.25</v>
      </c>
    </row>
    <row r="230" spans="1:16" ht="26.25" customHeight="1" x14ac:dyDescent="0.2">
      <c r="A230" s="14"/>
      <c r="B230" s="100"/>
      <c r="C230" s="9" t="s">
        <v>1010</v>
      </c>
      <c r="D230" s="76" t="s">
        <v>127</v>
      </c>
      <c r="E230" s="13">
        <v>44547</v>
      </c>
      <c r="F230" s="76" t="s">
        <v>705</v>
      </c>
      <c r="G230" s="13">
        <v>44552</v>
      </c>
      <c r="H230" s="10" t="s">
        <v>1018</v>
      </c>
      <c r="I230" s="1">
        <v>90</v>
      </c>
      <c r="J230" s="1">
        <v>48</v>
      </c>
      <c r="K230" s="1">
        <v>38</v>
      </c>
      <c r="L230" s="1">
        <v>13</v>
      </c>
      <c r="M230" s="80">
        <v>41.04</v>
      </c>
      <c r="N230" s="96">
        <v>41.04</v>
      </c>
      <c r="O230" s="64">
        <v>2530</v>
      </c>
      <c r="P230" s="65">
        <f>Table224578910112345678[[#This Row],[PEMBULATAN]]*O230</f>
        <v>103831.2</v>
      </c>
    </row>
    <row r="231" spans="1:16" ht="26.25" customHeight="1" x14ac:dyDescent="0.2">
      <c r="A231" s="14"/>
      <c r="B231" s="14" t="s">
        <v>1011</v>
      </c>
      <c r="C231" s="73" t="s">
        <v>1012</v>
      </c>
      <c r="D231" s="78" t="s">
        <v>127</v>
      </c>
      <c r="E231" s="13">
        <v>44547</v>
      </c>
      <c r="F231" s="76" t="s">
        <v>705</v>
      </c>
      <c r="G231" s="13">
        <v>44552</v>
      </c>
      <c r="H231" s="77" t="s">
        <v>1018</v>
      </c>
      <c r="I231" s="16">
        <v>87</v>
      </c>
      <c r="J231" s="16">
        <v>55</v>
      </c>
      <c r="K231" s="16">
        <v>18</v>
      </c>
      <c r="L231" s="16">
        <v>12</v>
      </c>
      <c r="M231" s="81">
        <v>21.532499999999999</v>
      </c>
      <c r="N231" s="96">
        <v>21.532499999999999</v>
      </c>
      <c r="O231" s="64">
        <v>2530</v>
      </c>
      <c r="P231" s="65">
        <f>Table224578910112345678[[#This Row],[PEMBULATAN]]*O231</f>
        <v>54477.224999999999</v>
      </c>
    </row>
    <row r="232" spans="1:16" ht="26.25" customHeight="1" x14ac:dyDescent="0.2">
      <c r="A232" s="14"/>
      <c r="B232" s="14"/>
      <c r="C232" s="73" t="s">
        <v>1013</v>
      </c>
      <c r="D232" s="78" t="s">
        <v>127</v>
      </c>
      <c r="E232" s="13">
        <v>44547</v>
      </c>
      <c r="F232" s="76" t="s">
        <v>705</v>
      </c>
      <c r="G232" s="13">
        <v>44552</v>
      </c>
      <c r="H232" s="77" t="s">
        <v>1018</v>
      </c>
      <c r="I232" s="16">
        <v>75</v>
      </c>
      <c r="J232" s="16">
        <v>42</v>
      </c>
      <c r="K232" s="16">
        <v>62</v>
      </c>
      <c r="L232" s="16">
        <v>31</v>
      </c>
      <c r="M232" s="81">
        <v>48.825000000000003</v>
      </c>
      <c r="N232" s="96">
        <v>48.825000000000003</v>
      </c>
      <c r="O232" s="64">
        <v>2530</v>
      </c>
      <c r="P232" s="65">
        <f>Table224578910112345678[[#This Row],[PEMBULATAN]]*O232</f>
        <v>123527.25</v>
      </c>
    </row>
    <row r="233" spans="1:16" ht="26.25" customHeight="1" x14ac:dyDescent="0.2">
      <c r="A233" s="14"/>
      <c r="B233" s="14"/>
      <c r="C233" s="73" t="s">
        <v>1014</v>
      </c>
      <c r="D233" s="78" t="s">
        <v>127</v>
      </c>
      <c r="E233" s="13">
        <v>44547</v>
      </c>
      <c r="F233" s="76" t="s">
        <v>705</v>
      </c>
      <c r="G233" s="13">
        <v>44552</v>
      </c>
      <c r="H233" s="77" t="s">
        <v>1018</v>
      </c>
      <c r="I233" s="16">
        <v>75</v>
      </c>
      <c r="J233" s="16">
        <v>42</v>
      </c>
      <c r="K233" s="16">
        <v>62</v>
      </c>
      <c r="L233" s="16">
        <v>31</v>
      </c>
      <c r="M233" s="81">
        <v>48.825000000000003</v>
      </c>
      <c r="N233" s="96">
        <v>48.825000000000003</v>
      </c>
      <c r="O233" s="64">
        <v>2530</v>
      </c>
      <c r="P233" s="65">
        <f>Table224578910112345678[[#This Row],[PEMBULATAN]]*O233</f>
        <v>123527.25</v>
      </c>
    </row>
    <row r="234" spans="1:16" ht="26.25" customHeight="1" x14ac:dyDescent="0.2">
      <c r="A234" s="14"/>
      <c r="B234" s="14"/>
      <c r="C234" s="73" t="s">
        <v>1015</v>
      </c>
      <c r="D234" s="78" t="s">
        <v>127</v>
      </c>
      <c r="E234" s="13">
        <v>44547</v>
      </c>
      <c r="F234" s="76" t="s">
        <v>705</v>
      </c>
      <c r="G234" s="13">
        <v>44552</v>
      </c>
      <c r="H234" s="77" t="s">
        <v>1018</v>
      </c>
      <c r="I234" s="16">
        <v>75</v>
      </c>
      <c r="J234" s="16">
        <v>42</v>
      </c>
      <c r="K234" s="16">
        <v>62</v>
      </c>
      <c r="L234" s="16">
        <v>31</v>
      </c>
      <c r="M234" s="81">
        <v>48.825000000000003</v>
      </c>
      <c r="N234" s="96">
        <v>48.825000000000003</v>
      </c>
      <c r="O234" s="64">
        <v>2530</v>
      </c>
      <c r="P234" s="65">
        <f>Table224578910112345678[[#This Row],[PEMBULATAN]]*O234</f>
        <v>123527.25</v>
      </c>
    </row>
    <row r="235" spans="1:16" ht="26.25" customHeight="1" x14ac:dyDescent="0.2">
      <c r="A235" s="14"/>
      <c r="B235" s="14"/>
      <c r="C235" s="73" t="s">
        <v>1016</v>
      </c>
      <c r="D235" s="78" t="s">
        <v>127</v>
      </c>
      <c r="E235" s="13">
        <v>44547</v>
      </c>
      <c r="F235" s="76" t="s">
        <v>705</v>
      </c>
      <c r="G235" s="13">
        <v>44552</v>
      </c>
      <c r="H235" s="77" t="s">
        <v>1018</v>
      </c>
      <c r="I235" s="16">
        <v>151</v>
      </c>
      <c r="J235" s="16">
        <v>65</v>
      </c>
      <c r="K235" s="16">
        <v>10</v>
      </c>
      <c r="L235" s="16">
        <v>12</v>
      </c>
      <c r="M235" s="81">
        <v>24.537500000000001</v>
      </c>
      <c r="N235" s="96">
        <v>24.537500000000001</v>
      </c>
      <c r="O235" s="64">
        <v>2530</v>
      </c>
      <c r="P235" s="65">
        <f>Table224578910112345678[[#This Row],[PEMBULATAN]]*O235</f>
        <v>62079.875</v>
      </c>
    </row>
    <row r="236" spans="1:16" ht="26.25" customHeight="1" x14ac:dyDescent="0.2">
      <c r="A236" s="14"/>
      <c r="B236" s="14"/>
      <c r="C236" s="73" t="s">
        <v>1017</v>
      </c>
      <c r="D236" s="78" t="s">
        <v>127</v>
      </c>
      <c r="E236" s="13">
        <v>44547</v>
      </c>
      <c r="F236" s="76" t="s">
        <v>705</v>
      </c>
      <c r="G236" s="13">
        <v>44552</v>
      </c>
      <c r="H236" s="77" t="s">
        <v>1018</v>
      </c>
      <c r="I236" s="16">
        <v>151</v>
      </c>
      <c r="J236" s="16">
        <v>65</v>
      </c>
      <c r="K236" s="16">
        <v>10</v>
      </c>
      <c r="L236" s="16">
        <v>12</v>
      </c>
      <c r="M236" s="81">
        <v>24.537500000000001</v>
      </c>
      <c r="N236" s="96">
        <v>24.537500000000001</v>
      </c>
      <c r="O236" s="64">
        <v>2530</v>
      </c>
      <c r="P236" s="65">
        <f>Table224578910112345678[[#This Row],[PEMBULATAN]]*O236</f>
        <v>62079.875</v>
      </c>
    </row>
    <row r="237" spans="1:16" ht="22.5" customHeight="1" x14ac:dyDescent="0.2">
      <c r="A237" s="123" t="s">
        <v>30</v>
      </c>
      <c r="B237" s="124"/>
      <c r="C237" s="124"/>
      <c r="D237" s="124"/>
      <c r="E237" s="124"/>
      <c r="F237" s="124"/>
      <c r="G237" s="124"/>
      <c r="H237" s="124"/>
      <c r="I237" s="124"/>
      <c r="J237" s="124"/>
      <c r="K237" s="124"/>
      <c r="L237" s="125"/>
      <c r="M237" s="79">
        <f>SUBTOTAL(109,Table224578910112345678[KG VOLUME])</f>
        <v>5022.6912499999999</v>
      </c>
      <c r="N237" s="68">
        <f>SUM(N3:N236)</f>
        <v>5134.6805000000004</v>
      </c>
      <c r="O237" s="126">
        <f>SUM(P3:P236)</f>
        <v>12990741.665000001</v>
      </c>
      <c r="P237" s="127"/>
    </row>
    <row r="238" spans="1:16" ht="18" customHeight="1" x14ac:dyDescent="0.2">
      <c r="A238" s="86"/>
      <c r="B238" s="56" t="s">
        <v>42</v>
      </c>
      <c r="C238" s="55"/>
      <c r="D238" s="57" t="s">
        <v>43</v>
      </c>
      <c r="E238" s="86"/>
      <c r="F238" s="86"/>
      <c r="G238" s="86"/>
      <c r="H238" s="86"/>
      <c r="I238" s="86"/>
      <c r="J238" s="86"/>
      <c r="K238" s="86"/>
      <c r="L238" s="86"/>
      <c r="M238" s="87"/>
      <c r="N238" s="88" t="s">
        <v>51</v>
      </c>
      <c r="O238" s="89"/>
      <c r="P238" s="89">
        <f>O237*10%</f>
        <v>1299074.1665000003</v>
      </c>
    </row>
    <row r="239" spans="1:16" ht="18" customHeight="1" thickBot="1" x14ac:dyDescent="0.25">
      <c r="A239" s="86"/>
      <c r="B239" s="56"/>
      <c r="C239" s="55"/>
      <c r="D239" s="57"/>
      <c r="E239" s="86"/>
      <c r="F239" s="86"/>
      <c r="G239" s="86"/>
      <c r="H239" s="86"/>
      <c r="I239" s="86"/>
      <c r="J239" s="86"/>
      <c r="K239" s="86"/>
      <c r="L239" s="86"/>
      <c r="M239" s="87"/>
      <c r="N239" s="90" t="s">
        <v>52</v>
      </c>
      <c r="O239" s="91"/>
      <c r="P239" s="91">
        <f>O237-P238</f>
        <v>11691667.498500001</v>
      </c>
    </row>
    <row r="240" spans="1:16" ht="18" customHeight="1" x14ac:dyDescent="0.2">
      <c r="A240" s="11"/>
      <c r="H240" s="63"/>
      <c r="N240" s="62" t="s">
        <v>31</v>
      </c>
      <c r="P240" s="69">
        <f>P239*1%</f>
        <v>116916.67498500001</v>
      </c>
    </row>
    <row r="241" spans="1:16" ht="18" customHeight="1" thickBot="1" x14ac:dyDescent="0.25">
      <c r="A241" s="11"/>
      <c r="H241" s="63"/>
      <c r="N241" s="62" t="s">
        <v>53</v>
      </c>
      <c r="P241" s="71">
        <f>P239*2%</f>
        <v>233833.34997000001</v>
      </c>
    </row>
    <row r="242" spans="1:16" ht="18" customHeight="1" x14ac:dyDescent="0.2">
      <c r="A242" s="11"/>
      <c r="H242" s="63"/>
      <c r="N242" s="66" t="s">
        <v>32</v>
      </c>
      <c r="O242" s="67"/>
      <c r="P242" s="70">
        <f>P239+P240-P241</f>
        <v>11574750.823515002</v>
      </c>
    </row>
    <row r="244" spans="1:16" x14ac:dyDescent="0.2">
      <c r="A244" s="11"/>
      <c r="H244" s="63"/>
      <c r="P244" s="71"/>
    </row>
    <row r="245" spans="1:16" x14ac:dyDescent="0.2">
      <c r="A245" s="11"/>
      <c r="H245" s="63"/>
      <c r="O245" s="58"/>
      <c r="P245" s="71"/>
    </row>
    <row r="246" spans="1:16" s="3" customFormat="1" x14ac:dyDescent="0.25">
      <c r="A246" s="11"/>
      <c r="B246" s="2"/>
      <c r="C246" s="2"/>
      <c r="E246" s="12"/>
      <c r="H246" s="63"/>
      <c r="N246" s="15"/>
      <c r="O246" s="15"/>
      <c r="P246" s="15"/>
    </row>
    <row r="247" spans="1:16" s="3" customFormat="1" x14ac:dyDescent="0.25">
      <c r="A247" s="11"/>
      <c r="B247" s="2"/>
      <c r="C247" s="2"/>
      <c r="E247" s="12"/>
      <c r="H247" s="63"/>
      <c r="N247" s="15"/>
      <c r="O247" s="15"/>
      <c r="P247" s="15"/>
    </row>
    <row r="248" spans="1:16" s="3" customFormat="1" x14ac:dyDescent="0.25">
      <c r="A248" s="11"/>
      <c r="B248" s="2"/>
      <c r="C248" s="2"/>
      <c r="E248" s="12"/>
      <c r="H248" s="63"/>
      <c r="N248" s="15"/>
      <c r="O248" s="15"/>
      <c r="P248" s="15"/>
    </row>
    <row r="249" spans="1:16" s="3" customFormat="1" x14ac:dyDescent="0.25">
      <c r="A249" s="11"/>
      <c r="B249" s="2"/>
      <c r="C249" s="2"/>
      <c r="E249" s="12"/>
      <c r="H249" s="63"/>
      <c r="N249" s="15"/>
      <c r="O249" s="15"/>
      <c r="P249" s="15"/>
    </row>
    <row r="250" spans="1:16" s="3" customFormat="1" x14ac:dyDescent="0.25">
      <c r="A250" s="11"/>
      <c r="B250" s="2"/>
      <c r="C250" s="2"/>
      <c r="E250" s="12"/>
      <c r="H250" s="63"/>
      <c r="N250" s="15"/>
      <c r="O250" s="15"/>
      <c r="P250" s="15"/>
    </row>
    <row r="251" spans="1:16" s="3" customFormat="1" x14ac:dyDescent="0.25">
      <c r="A251" s="11"/>
      <c r="B251" s="2"/>
      <c r="C251" s="2"/>
      <c r="E251" s="12"/>
      <c r="H251" s="63"/>
      <c r="N251" s="15"/>
      <c r="O251" s="15"/>
      <c r="P251" s="15"/>
    </row>
    <row r="252" spans="1:16" s="3" customFormat="1" x14ac:dyDescent="0.25">
      <c r="A252" s="11"/>
      <c r="B252" s="2"/>
      <c r="C252" s="2"/>
      <c r="E252" s="12"/>
      <c r="H252" s="63"/>
      <c r="N252" s="15"/>
      <c r="O252" s="15"/>
      <c r="P252" s="15"/>
    </row>
    <row r="253" spans="1:16" s="3" customFormat="1" x14ac:dyDescent="0.25">
      <c r="A253" s="11"/>
      <c r="B253" s="2"/>
      <c r="C253" s="2"/>
      <c r="E253" s="12"/>
      <c r="H253" s="63"/>
      <c r="N253" s="15"/>
      <c r="O253" s="15"/>
      <c r="P253" s="15"/>
    </row>
    <row r="254" spans="1:16" s="3" customFormat="1" x14ac:dyDescent="0.25">
      <c r="A254" s="11"/>
      <c r="B254" s="2"/>
      <c r="C254" s="2"/>
      <c r="E254" s="12"/>
      <c r="H254" s="63"/>
      <c r="N254" s="15"/>
      <c r="O254" s="15"/>
      <c r="P254" s="15"/>
    </row>
    <row r="255" spans="1:16" s="3" customFormat="1" x14ac:dyDescent="0.25">
      <c r="A255" s="11"/>
      <c r="B255" s="2"/>
      <c r="C255" s="2"/>
      <c r="E255" s="12"/>
      <c r="H255" s="63"/>
      <c r="N255" s="15"/>
      <c r="O255" s="15"/>
      <c r="P255" s="15"/>
    </row>
    <row r="256" spans="1:16" s="3" customFormat="1" x14ac:dyDescent="0.25">
      <c r="A256" s="11"/>
      <c r="B256" s="2"/>
      <c r="C256" s="2"/>
      <c r="E256" s="12"/>
      <c r="H256" s="63"/>
      <c r="N256" s="15"/>
      <c r="O256" s="15"/>
      <c r="P256" s="15"/>
    </row>
    <row r="257" spans="1:16" s="3" customFormat="1" x14ac:dyDescent="0.25">
      <c r="A257" s="11"/>
      <c r="B257" s="2"/>
      <c r="C257" s="2"/>
      <c r="E257" s="12"/>
      <c r="H257" s="63"/>
      <c r="N257" s="15"/>
      <c r="O257" s="15"/>
      <c r="P257" s="15"/>
    </row>
  </sheetData>
  <mergeCells count="2">
    <mergeCell ref="A237:L237"/>
    <mergeCell ref="O237:P237"/>
  </mergeCells>
  <conditionalFormatting sqref="B3:B228">
    <cfRule type="duplicateValues" dxfId="817" priority="2"/>
  </conditionalFormatting>
  <conditionalFormatting sqref="B229">
    <cfRule type="duplicateValues" dxfId="816" priority="1"/>
  </conditionalFormatting>
  <conditionalFormatting sqref="B230:B236">
    <cfRule type="duplicateValues" dxfId="815" priority="34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rgb="FF92D050"/>
  </sheetPr>
  <dimension ref="A1:P90"/>
  <sheetViews>
    <sheetView zoomScale="110" zoomScaleNormal="110" workbookViewId="0">
      <pane xSplit="3" ySplit="2" topLeftCell="D62" activePane="bottomRight" state="frozen"/>
      <selection pane="topRight" activeCell="B1" sqref="B1"/>
      <selection pane="bottomLeft" activeCell="A3" sqref="A3"/>
      <selection pane="bottomRight" activeCell="M71" sqref="M71"/>
    </sheetView>
  </sheetViews>
  <sheetFormatPr defaultRowHeight="15" x14ac:dyDescent="0.2"/>
  <cols>
    <col min="1" max="1" width="8" style="4" customWidth="1"/>
    <col min="2" max="2" width="19.5703125" style="2" customWidth="1"/>
    <col min="3" max="3" width="14.5703125" style="2" customWidth="1"/>
    <col min="4" max="4" width="11.140625" style="3" customWidth="1"/>
    <col min="5" max="5" width="8" style="12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5" customWidth="1"/>
    <col min="15" max="15" width="8.140625" style="15" customWidth="1"/>
    <col min="16" max="16" width="12.28515625" style="15" customWidth="1"/>
    <col min="17" max="16384" width="9.140625" style="4"/>
  </cols>
  <sheetData>
    <row r="1" spans="1:16" x14ac:dyDescent="0.2">
      <c r="H1" s="5"/>
    </row>
    <row r="2" spans="1:16" ht="25.5" x14ac:dyDescent="0.2">
      <c r="A2" s="59" t="s">
        <v>44</v>
      </c>
      <c r="B2" s="7" t="s">
        <v>7</v>
      </c>
      <c r="C2" s="7" t="s">
        <v>0</v>
      </c>
      <c r="D2" s="7" t="s">
        <v>1</v>
      </c>
      <c r="E2" s="60" t="s">
        <v>4</v>
      </c>
      <c r="F2" s="7" t="s">
        <v>3</v>
      </c>
      <c r="G2" s="7" t="s">
        <v>5</v>
      </c>
      <c r="H2" s="60" t="s">
        <v>2</v>
      </c>
      <c r="I2" s="7" t="s">
        <v>39</v>
      </c>
      <c r="J2" s="7" t="s">
        <v>40</v>
      </c>
      <c r="K2" s="7" t="s">
        <v>41</v>
      </c>
      <c r="L2" s="61" t="s">
        <v>45</v>
      </c>
      <c r="M2" s="61" t="s">
        <v>46</v>
      </c>
      <c r="N2" s="61" t="s">
        <v>6</v>
      </c>
      <c r="O2" s="61" t="s">
        <v>47</v>
      </c>
      <c r="P2" s="61" t="s">
        <v>48</v>
      </c>
    </row>
    <row r="3" spans="1:16" ht="26.25" customHeight="1" x14ac:dyDescent="0.2">
      <c r="A3" s="83">
        <v>406122</v>
      </c>
      <c r="B3" s="74" t="s">
        <v>1019</v>
      </c>
      <c r="C3" s="9" t="s">
        <v>1020</v>
      </c>
      <c r="D3" s="76" t="s">
        <v>127</v>
      </c>
      <c r="E3" s="13">
        <v>44548</v>
      </c>
      <c r="F3" s="76" t="s">
        <v>705</v>
      </c>
      <c r="G3" s="13">
        <v>44552</v>
      </c>
      <c r="H3" s="10" t="s">
        <v>533</v>
      </c>
      <c r="I3" s="1">
        <v>94</v>
      </c>
      <c r="J3" s="1">
        <v>51</v>
      </c>
      <c r="K3" s="1">
        <v>32</v>
      </c>
      <c r="L3" s="1">
        <v>24</v>
      </c>
      <c r="M3" s="80">
        <v>38.351999999999997</v>
      </c>
      <c r="N3" s="8">
        <v>39</v>
      </c>
      <c r="O3" s="64">
        <v>2530</v>
      </c>
      <c r="P3" s="65">
        <f>Table2245789101123456789[[#This Row],[PEMBULATAN]]*O3</f>
        <v>98670</v>
      </c>
    </row>
    <row r="4" spans="1:16" ht="26.25" customHeight="1" x14ac:dyDescent="0.2">
      <c r="A4" s="14"/>
      <c r="B4" s="75"/>
      <c r="C4" s="73" t="s">
        <v>1021</v>
      </c>
      <c r="D4" s="78" t="s">
        <v>127</v>
      </c>
      <c r="E4" s="13">
        <v>44548</v>
      </c>
      <c r="F4" s="76" t="s">
        <v>705</v>
      </c>
      <c r="G4" s="13">
        <v>44552</v>
      </c>
      <c r="H4" s="77" t="s">
        <v>533</v>
      </c>
      <c r="I4" s="16">
        <v>48</v>
      </c>
      <c r="J4" s="16">
        <v>38</v>
      </c>
      <c r="K4" s="16">
        <v>13</v>
      </c>
      <c r="L4" s="16">
        <v>4</v>
      </c>
      <c r="M4" s="81">
        <v>5.9279999999999999</v>
      </c>
      <c r="N4" s="96">
        <v>5.9279999999999999</v>
      </c>
      <c r="O4" s="64">
        <v>2530</v>
      </c>
      <c r="P4" s="65">
        <f>Table2245789101123456789[[#This Row],[PEMBULATAN]]*O4</f>
        <v>14997.84</v>
      </c>
    </row>
    <row r="5" spans="1:16" ht="26.25" customHeight="1" x14ac:dyDescent="0.2">
      <c r="A5" s="14"/>
      <c r="B5" s="75"/>
      <c r="C5" s="73" t="s">
        <v>1022</v>
      </c>
      <c r="D5" s="78" t="s">
        <v>127</v>
      </c>
      <c r="E5" s="13">
        <v>44548</v>
      </c>
      <c r="F5" s="76" t="s">
        <v>705</v>
      </c>
      <c r="G5" s="13">
        <v>44552</v>
      </c>
      <c r="H5" s="77" t="s">
        <v>533</v>
      </c>
      <c r="I5" s="16">
        <v>72</v>
      </c>
      <c r="J5" s="16">
        <v>44</v>
      </c>
      <c r="K5" s="16">
        <v>38</v>
      </c>
      <c r="L5" s="16">
        <v>5</v>
      </c>
      <c r="M5" s="81">
        <v>30.096</v>
      </c>
      <c r="N5" s="96">
        <v>30.096</v>
      </c>
      <c r="O5" s="64">
        <v>2530</v>
      </c>
      <c r="P5" s="65">
        <f>Table2245789101123456789[[#This Row],[PEMBULATAN]]*O5</f>
        <v>76142.880000000005</v>
      </c>
    </row>
    <row r="6" spans="1:16" ht="26.25" customHeight="1" x14ac:dyDescent="0.2">
      <c r="A6" s="14"/>
      <c r="B6" s="75"/>
      <c r="C6" s="73" t="s">
        <v>1023</v>
      </c>
      <c r="D6" s="78" t="s">
        <v>127</v>
      </c>
      <c r="E6" s="13">
        <v>44548</v>
      </c>
      <c r="F6" s="76" t="s">
        <v>705</v>
      </c>
      <c r="G6" s="13">
        <v>44552</v>
      </c>
      <c r="H6" s="77" t="s">
        <v>533</v>
      </c>
      <c r="I6" s="16">
        <v>88</v>
      </c>
      <c r="J6" s="16">
        <v>49</v>
      </c>
      <c r="K6" s="16">
        <v>26</v>
      </c>
      <c r="L6" s="16">
        <v>9</v>
      </c>
      <c r="M6" s="81">
        <v>28.027999999999999</v>
      </c>
      <c r="N6" s="96">
        <v>28.027999999999999</v>
      </c>
      <c r="O6" s="64">
        <v>2530</v>
      </c>
      <c r="P6" s="65">
        <f>Table2245789101123456789[[#This Row],[PEMBULATAN]]*O6</f>
        <v>70910.84</v>
      </c>
    </row>
    <row r="7" spans="1:16" ht="26.25" customHeight="1" x14ac:dyDescent="0.2">
      <c r="A7" s="14"/>
      <c r="B7" s="75"/>
      <c r="C7" s="73" t="s">
        <v>1024</v>
      </c>
      <c r="D7" s="78" t="s">
        <v>127</v>
      </c>
      <c r="E7" s="13">
        <v>44548</v>
      </c>
      <c r="F7" s="76" t="s">
        <v>705</v>
      </c>
      <c r="G7" s="13">
        <v>44552</v>
      </c>
      <c r="H7" s="77" t="s">
        <v>533</v>
      </c>
      <c r="I7" s="16">
        <v>80</v>
      </c>
      <c r="J7" s="16">
        <v>56</v>
      </c>
      <c r="K7" s="16">
        <v>21</v>
      </c>
      <c r="L7" s="16">
        <v>8</v>
      </c>
      <c r="M7" s="81">
        <v>23.52</v>
      </c>
      <c r="N7" s="96">
        <v>23.52</v>
      </c>
      <c r="O7" s="64">
        <v>2530</v>
      </c>
      <c r="P7" s="65">
        <f>Table2245789101123456789[[#This Row],[PEMBULATAN]]*O7</f>
        <v>59505.599999999999</v>
      </c>
    </row>
    <row r="8" spans="1:16" ht="26.25" customHeight="1" x14ac:dyDescent="0.2">
      <c r="A8" s="14"/>
      <c r="B8" s="75"/>
      <c r="C8" s="73" t="s">
        <v>1025</v>
      </c>
      <c r="D8" s="78" t="s">
        <v>127</v>
      </c>
      <c r="E8" s="13">
        <v>44548</v>
      </c>
      <c r="F8" s="76" t="s">
        <v>705</v>
      </c>
      <c r="G8" s="13">
        <v>44552</v>
      </c>
      <c r="H8" s="77" t="s">
        <v>533</v>
      </c>
      <c r="I8" s="16">
        <v>73</v>
      </c>
      <c r="J8" s="16">
        <v>34</v>
      </c>
      <c r="K8" s="16">
        <v>32</v>
      </c>
      <c r="L8" s="16">
        <v>9</v>
      </c>
      <c r="M8" s="81">
        <v>19.856000000000002</v>
      </c>
      <c r="N8" s="96">
        <v>19.856000000000002</v>
      </c>
      <c r="O8" s="64">
        <v>2530</v>
      </c>
      <c r="P8" s="65">
        <f>Table2245789101123456789[[#This Row],[PEMBULATAN]]*O8</f>
        <v>50235.680000000008</v>
      </c>
    </row>
    <row r="9" spans="1:16" ht="26.25" customHeight="1" x14ac:dyDescent="0.2">
      <c r="A9" s="14"/>
      <c r="B9" s="75"/>
      <c r="C9" s="73" t="s">
        <v>1026</v>
      </c>
      <c r="D9" s="78" t="s">
        <v>127</v>
      </c>
      <c r="E9" s="13">
        <v>44548</v>
      </c>
      <c r="F9" s="76" t="s">
        <v>705</v>
      </c>
      <c r="G9" s="13">
        <v>44552</v>
      </c>
      <c r="H9" s="77" t="s">
        <v>533</v>
      </c>
      <c r="I9" s="16">
        <v>51</v>
      </c>
      <c r="J9" s="16">
        <v>36</v>
      </c>
      <c r="K9" s="16">
        <v>22</v>
      </c>
      <c r="L9" s="16">
        <v>6</v>
      </c>
      <c r="M9" s="81">
        <v>10.098000000000001</v>
      </c>
      <c r="N9" s="96">
        <v>10.098000000000001</v>
      </c>
      <c r="O9" s="64">
        <v>2530</v>
      </c>
      <c r="P9" s="65">
        <f>Table2245789101123456789[[#This Row],[PEMBULATAN]]*O9</f>
        <v>25547.940000000002</v>
      </c>
    </row>
    <row r="10" spans="1:16" ht="26.25" customHeight="1" x14ac:dyDescent="0.2">
      <c r="A10" s="14"/>
      <c r="B10" s="75"/>
      <c r="C10" s="73" t="s">
        <v>1027</v>
      </c>
      <c r="D10" s="78" t="s">
        <v>127</v>
      </c>
      <c r="E10" s="13">
        <v>44548</v>
      </c>
      <c r="F10" s="76" t="s">
        <v>705</v>
      </c>
      <c r="G10" s="13">
        <v>44552</v>
      </c>
      <c r="H10" s="77" t="s">
        <v>533</v>
      </c>
      <c r="I10" s="16">
        <v>55</v>
      </c>
      <c r="J10" s="16">
        <v>35</v>
      </c>
      <c r="K10" s="16">
        <v>17</v>
      </c>
      <c r="L10" s="16">
        <v>4</v>
      </c>
      <c r="M10" s="81">
        <v>8.1812500000000004</v>
      </c>
      <c r="N10" s="96">
        <v>8.1812500000000004</v>
      </c>
      <c r="O10" s="64">
        <v>2530</v>
      </c>
      <c r="P10" s="65">
        <f>Table2245789101123456789[[#This Row],[PEMBULATAN]]*O10</f>
        <v>20698.5625</v>
      </c>
    </row>
    <row r="11" spans="1:16" ht="26.25" customHeight="1" x14ac:dyDescent="0.2">
      <c r="A11" s="14"/>
      <c r="B11" s="75"/>
      <c r="C11" s="73" t="s">
        <v>1028</v>
      </c>
      <c r="D11" s="78" t="s">
        <v>127</v>
      </c>
      <c r="E11" s="13">
        <v>44548</v>
      </c>
      <c r="F11" s="76" t="s">
        <v>705</v>
      </c>
      <c r="G11" s="13">
        <v>44552</v>
      </c>
      <c r="H11" s="77" t="s">
        <v>533</v>
      </c>
      <c r="I11" s="16">
        <v>76</v>
      </c>
      <c r="J11" s="16">
        <v>42</v>
      </c>
      <c r="K11" s="16">
        <v>20</v>
      </c>
      <c r="L11" s="16">
        <v>3</v>
      </c>
      <c r="M11" s="81">
        <v>15.96</v>
      </c>
      <c r="N11" s="96">
        <v>15.96</v>
      </c>
      <c r="O11" s="64">
        <v>2530</v>
      </c>
      <c r="P11" s="65">
        <f>Table2245789101123456789[[#This Row],[PEMBULATAN]]*O11</f>
        <v>40378.800000000003</v>
      </c>
    </row>
    <row r="12" spans="1:16" ht="26.25" customHeight="1" x14ac:dyDescent="0.2">
      <c r="A12" s="14"/>
      <c r="B12" s="75"/>
      <c r="C12" s="73" t="s">
        <v>1029</v>
      </c>
      <c r="D12" s="78" t="s">
        <v>127</v>
      </c>
      <c r="E12" s="13">
        <v>44548</v>
      </c>
      <c r="F12" s="76" t="s">
        <v>705</v>
      </c>
      <c r="G12" s="13">
        <v>44552</v>
      </c>
      <c r="H12" s="77" t="s">
        <v>533</v>
      </c>
      <c r="I12" s="16">
        <v>80</v>
      </c>
      <c r="J12" s="16">
        <v>49</v>
      </c>
      <c r="K12" s="16">
        <v>21</v>
      </c>
      <c r="L12" s="16">
        <v>4</v>
      </c>
      <c r="M12" s="81">
        <v>20.58</v>
      </c>
      <c r="N12" s="96">
        <v>20.58</v>
      </c>
      <c r="O12" s="64">
        <v>2530</v>
      </c>
      <c r="P12" s="65">
        <f>Table2245789101123456789[[#This Row],[PEMBULATAN]]*O12</f>
        <v>52067.399999999994</v>
      </c>
    </row>
    <row r="13" spans="1:16" ht="26.25" customHeight="1" x14ac:dyDescent="0.2">
      <c r="A13" s="14"/>
      <c r="B13" s="75"/>
      <c r="C13" s="73" t="s">
        <v>1030</v>
      </c>
      <c r="D13" s="78" t="s">
        <v>127</v>
      </c>
      <c r="E13" s="13">
        <v>44548</v>
      </c>
      <c r="F13" s="76" t="s">
        <v>705</v>
      </c>
      <c r="G13" s="13">
        <v>44552</v>
      </c>
      <c r="H13" s="77" t="s">
        <v>533</v>
      </c>
      <c r="I13" s="16">
        <v>71</v>
      </c>
      <c r="J13" s="16">
        <v>52</v>
      </c>
      <c r="K13" s="16">
        <v>19</v>
      </c>
      <c r="L13" s="16">
        <v>16</v>
      </c>
      <c r="M13" s="81">
        <v>17.536999999999999</v>
      </c>
      <c r="N13" s="96">
        <v>17.536999999999999</v>
      </c>
      <c r="O13" s="64">
        <v>2530</v>
      </c>
      <c r="P13" s="65">
        <f>Table2245789101123456789[[#This Row],[PEMBULATAN]]*O13</f>
        <v>44368.61</v>
      </c>
    </row>
    <row r="14" spans="1:16" ht="26.25" customHeight="1" x14ac:dyDescent="0.2">
      <c r="A14" s="14"/>
      <c r="B14" s="75"/>
      <c r="C14" s="73" t="s">
        <v>1031</v>
      </c>
      <c r="D14" s="78" t="s">
        <v>127</v>
      </c>
      <c r="E14" s="13">
        <v>44548</v>
      </c>
      <c r="F14" s="76" t="s">
        <v>705</v>
      </c>
      <c r="G14" s="13">
        <v>44552</v>
      </c>
      <c r="H14" s="77" t="s">
        <v>533</v>
      </c>
      <c r="I14" s="16">
        <v>50</v>
      </c>
      <c r="J14" s="16">
        <v>32</v>
      </c>
      <c r="K14" s="16">
        <v>11</v>
      </c>
      <c r="L14" s="16">
        <v>3</v>
      </c>
      <c r="M14" s="81">
        <v>4.4000000000000004</v>
      </c>
      <c r="N14" s="96">
        <v>5</v>
      </c>
      <c r="O14" s="64">
        <v>2530</v>
      </c>
      <c r="P14" s="65">
        <f>Table2245789101123456789[[#This Row],[PEMBULATAN]]*O14</f>
        <v>12650</v>
      </c>
    </row>
    <row r="15" spans="1:16" ht="26.25" customHeight="1" x14ac:dyDescent="0.2">
      <c r="A15" s="14"/>
      <c r="B15" s="75"/>
      <c r="C15" s="73" t="s">
        <v>1032</v>
      </c>
      <c r="D15" s="78" t="s">
        <v>127</v>
      </c>
      <c r="E15" s="13">
        <v>44548</v>
      </c>
      <c r="F15" s="76" t="s">
        <v>705</v>
      </c>
      <c r="G15" s="13">
        <v>44552</v>
      </c>
      <c r="H15" s="77" t="s">
        <v>533</v>
      </c>
      <c r="I15" s="16">
        <v>98</v>
      </c>
      <c r="J15" s="16">
        <v>63</v>
      </c>
      <c r="K15" s="16">
        <v>27</v>
      </c>
      <c r="L15" s="16">
        <v>23</v>
      </c>
      <c r="M15" s="81">
        <v>41.674500000000002</v>
      </c>
      <c r="N15" s="96">
        <v>41.674500000000002</v>
      </c>
      <c r="O15" s="64">
        <v>2530</v>
      </c>
      <c r="P15" s="65">
        <f>Table2245789101123456789[[#This Row],[PEMBULATAN]]*O15</f>
        <v>105436.485</v>
      </c>
    </row>
    <row r="16" spans="1:16" ht="26.25" customHeight="1" x14ac:dyDescent="0.2">
      <c r="A16" s="14"/>
      <c r="B16" s="75"/>
      <c r="C16" s="73" t="s">
        <v>1033</v>
      </c>
      <c r="D16" s="78" t="s">
        <v>127</v>
      </c>
      <c r="E16" s="13">
        <v>44548</v>
      </c>
      <c r="F16" s="76" t="s">
        <v>705</v>
      </c>
      <c r="G16" s="13">
        <v>44552</v>
      </c>
      <c r="H16" s="77" t="s">
        <v>533</v>
      </c>
      <c r="I16" s="16">
        <v>92</v>
      </c>
      <c r="J16" s="16">
        <v>58</v>
      </c>
      <c r="K16" s="16">
        <v>27</v>
      </c>
      <c r="L16" s="16">
        <v>21</v>
      </c>
      <c r="M16" s="81">
        <v>36.018000000000001</v>
      </c>
      <c r="N16" s="96">
        <v>36.018000000000001</v>
      </c>
      <c r="O16" s="64">
        <v>2530</v>
      </c>
      <c r="P16" s="65">
        <f>Table2245789101123456789[[#This Row],[PEMBULATAN]]*O16</f>
        <v>91125.540000000008</v>
      </c>
    </row>
    <row r="17" spans="1:16" ht="26.25" customHeight="1" x14ac:dyDescent="0.2">
      <c r="A17" s="14"/>
      <c r="B17" s="75"/>
      <c r="C17" s="73" t="s">
        <v>1034</v>
      </c>
      <c r="D17" s="78" t="s">
        <v>127</v>
      </c>
      <c r="E17" s="13">
        <v>44548</v>
      </c>
      <c r="F17" s="76" t="s">
        <v>705</v>
      </c>
      <c r="G17" s="13">
        <v>44552</v>
      </c>
      <c r="H17" s="77" t="s">
        <v>533</v>
      </c>
      <c r="I17" s="16">
        <v>58</v>
      </c>
      <c r="J17" s="16">
        <v>51</v>
      </c>
      <c r="K17" s="16">
        <v>19</v>
      </c>
      <c r="L17" s="16">
        <v>7</v>
      </c>
      <c r="M17" s="81">
        <v>14.0505</v>
      </c>
      <c r="N17" s="96">
        <v>14.0505</v>
      </c>
      <c r="O17" s="64">
        <v>2530</v>
      </c>
      <c r="P17" s="65">
        <f>Table2245789101123456789[[#This Row],[PEMBULATAN]]*O17</f>
        <v>35547.764999999999</v>
      </c>
    </row>
    <row r="18" spans="1:16" ht="26.25" customHeight="1" x14ac:dyDescent="0.2">
      <c r="A18" s="14"/>
      <c r="B18" s="75"/>
      <c r="C18" s="73" t="s">
        <v>1035</v>
      </c>
      <c r="D18" s="78" t="s">
        <v>127</v>
      </c>
      <c r="E18" s="13">
        <v>44548</v>
      </c>
      <c r="F18" s="76" t="s">
        <v>705</v>
      </c>
      <c r="G18" s="13">
        <v>44552</v>
      </c>
      <c r="H18" s="77" t="s">
        <v>533</v>
      </c>
      <c r="I18" s="16">
        <v>87</v>
      </c>
      <c r="J18" s="16">
        <v>55</v>
      </c>
      <c r="K18" s="16">
        <v>28</v>
      </c>
      <c r="L18" s="16">
        <v>10</v>
      </c>
      <c r="M18" s="81">
        <v>33.494999999999997</v>
      </c>
      <c r="N18" s="96">
        <v>34</v>
      </c>
      <c r="O18" s="64">
        <v>2530</v>
      </c>
      <c r="P18" s="65">
        <f>Table2245789101123456789[[#This Row],[PEMBULATAN]]*O18</f>
        <v>86020</v>
      </c>
    </row>
    <row r="19" spans="1:16" ht="26.25" customHeight="1" x14ac:dyDescent="0.2">
      <c r="A19" s="14"/>
      <c r="B19" s="75"/>
      <c r="C19" s="73" t="s">
        <v>1036</v>
      </c>
      <c r="D19" s="78" t="s">
        <v>127</v>
      </c>
      <c r="E19" s="13">
        <v>44548</v>
      </c>
      <c r="F19" s="76" t="s">
        <v>705</v>
      </c>
      <c r="G19" s="13">
        <v>44552</v>
      </c>
      <c r="H19" s="77" t="s">
        <v>533</v>
      </c>
      <c r="I19" s="16">
        <v>82</v>
      </c>
      <c r="J19" s="16">
        <v>52</v>
      </c>
      <c r="K19" s="16">
        <v>21</v>
      </c>
      <c r="L19" s="16">
        <v>12</v>
      </c>
      <c r="M19" s="81">
        <v>22.385999999999999</v>
      </c>
      <c r="N19" s="96">
        <v>22.385999999999999</v>
      </c>
      <c r="O19" s="64">
        <v>2530</v>
      </c>
      <c r="P19" s="65">
        <f>Table2245789101123456789[[#This Row],[PEMBULATAN]]*O19</f>
        <v>56636.579999999994</v>
      </c>
    </row>
    <row r="20" spans="1:16" ht="26.25" customHeight="1" x14ac:dyDescent="0.2">
      <c r="A20" s="14"/>
      <c r="B20" s="75"/>
      <c r="C20" s="73" t="s">
        <v>1037</v>
      </c>
      <c r="D20" s="78" t="s">
        <v>127</v>
      </c>
      <c r="E20" s="13">
        <v>44548</v>
      </c>
      <c r="F20" s="76" t="s">
        <v>705</v>
      </c>
      <c r="G20" s="13">
        <v>44552</v>
      </c>
      <c r="H20" s="77" t="s">
        <v>533</v>
      </c>
      <c r="I20" s="16">
        <v>50</v>
      </c>
      <c r="J20" s="16">
        <v>36</v>
      </c>
      <c r="K20" s="16">
        <v>11</v>
      </c>
      <c r="L20" s="16">
        <v>3</v>
      </c>
      <c r="M20" s="81">
        <v>4.95</v>
      </c>
      <c r="N20" s="96">
        <v>4.95</v>
      </c>
      <c r="O20" s="64">
        <v>2530</v>
      </c>
      <c r="P20" s="65">
        <f>Table2245789101123456789[[#This Row],[PEMBULATAN]]*O20</f>
        <v>12523.5</v>
      </c>
    </row>
    <row r="21" spans="1:16" ht="26.25" customHeight="1" x14ac:dyDescent="0.2">
      <c r="A21" s="14"/>
      <c r="B21" s="75"/>
      <c r="C21" s="73" t="s">
        <v>1038</v>
      </c>
      <c r="D21" s="78" t="s">
        <v>127</v>
      </c>
      <c r="E21" s="13">
        <v>44548</v>
      </c>
      <c r="F21" s="76" t="s">
        <v>705</v>
      </c>
      <c r="G21" s="13">
        <v>44552</v>
      </c>
      <c r="H21" s="77" t="s">
        <v>533</v>
      </c>
      <c r="I21" s="16">
        <v>65</v>
      </c>
      <c r="J21" s="16">
        <v>55</v>
      </c>
      <c r="K21" s="16">
        <v>14</v>
      </c>
      <c r="L21" s="16">
        <v>4</v>
      </c>
      <c r="M21" s="81">
        <v>12.512499999999999</v>
      </c>
      <c r="N21" s="96">
        <v>12.512499999999999</v>
      </c>
      <c r="O21" s="64">
        <v>2530</v>
      </c>
      <c r="P21" s="65">
        <f>Table2245789101123456789[[#This Row],[PEMBULATAN]]*O21</f>
        <v>31656.625</v>
      </c>
    </row>
    <row r="22" spans="1:16" ht="26.25" customHeight="1" x14ac:dyDescent="0.2">
      <c r="A22" s="14"/>
      <c r="B22" s="75"/>
      <c r="C22" s="73" t="s">
        <v>1039</v>
      </c>
      <c r="D22" s="78" t="s">
        <v>127</v>
      </c>
      <c r="E22" s="13">
        <v>44548</v>
      </c>
      <c r="F22" s="76" t="s">
        <v>705</v>
      </c>
      <c r="G22" s="13">
        <v>44552</v>
      </c>
      <c r="H22" s="77" t="s">
        <v>533</v>
      </c>
      <c r="I22" s="16">
        <v>82</v>
      </c>
      <c r="J22" s="16">
        <v>35</v>
      </c>
      <c r="K22" s="16">
        <v>17</v>
      </c>
      <c r="L22" s="16">
        <v>9</v>
      </c>
      <c r="M22" s="81">
        <v>12.1975</v>
      </c>
      <c r="N22" s="96">
        <v>12.1975</v>
      </c>
      <c r="O22" s="64">
        <v>2530</v>
      </c>
      <c r="P22" s="65">
        <f>Table2245789101123456789[[#This Row],[PEMBULATAN]]*O22</f>
        <v>30859.674999999999</v>
      </c>
    </row>
    <row r="23" spans="1:16" ht="26.25" customHeight="1" x14ac:dyDescent="0.2">
      <c r="A23" s="14"/>
      <c r="B23" s="75"/>
      <c r="C23" s="73" t="s">
        <v>1040</v>
      </c>
      <c r="D23" s="78" t="s">
        <v>127</v>
      </c>
      <c r="E23" s="13">
        <v>44548</v>
      </c>
      <c r="F23" s="76" t="s">
        <v>705</v>
      </c>
      <c r="G23" s="13">
        <v>44552</v>
      </c>
      <c r="H23" s="77" t="s">
        <v>533</v>
      </c>
      <c r="I23" s="16">
        <v>41</v>
      </c>
      <c r="J23" s="16">
        <v>38</v>
      </c>
      <c r="K23" s="16">
        <v>12</v>
      </c>
      <c r="L23" s="16">
        <v>2</v>
      </c>
      <c r="M23" s="81">
        <v>4.6740000000000004</v>
      </c>
      <c r="N23" s="96">
        <v>4.6740000000000004</v>
      </c>
      <c r="O23" s="64">
        <v>2530</v>
      </c>
      <c r="P23" s="65">
        <f>Table2245789101123456789[[#This Row],[PEMBULATAN]]*O23</f>
        <v>11825.220000000001</v>
      </c>
    </row>
    <row r="24" spans="1:16" ht="26.25" customHeight="1" x14ac:dyDescent="0.2">
      <c r="A24" s="14"/>
      <c r="B24" s="75"/>
      <c r="C24" s="73" t="s">
        <v>1041</v>
      </c>
      <c r="D24" s="78" t="s">
        <v>127</v>
      </c>
      <c r="E24" s="13">
        <v>44548</v>
      </c>
      <c r="F24" s="76" t="s">
        <v>705</v>
      </c>
      <c r="G24" s="13">
        <v>44552</v>
      </c>
      <c r="H24" s="77" t="s">
        <v>533</v>
      </c>
      <c r="I24" s="16">
        <v>91</v>
      </c>
      <c r="J24" s="16">
        <v>56</v>
      </c>
      <c r="K24" s="16">
        <v>25</v>
      </c>
      <c r="L24" s="16">
        <v>23</v>
      </c>
      <c r="M24" s="81">
        <v>31.85</v>
      </c>
      <c r="N24" s="96">
        <v>31.85</v>
      </c>
      <c r="O24" s="64">
        <v>2530</v>
      </c>
      <c r="P24" s="65">
        <f>Table2245789101123456789[[#This Row],[PEMBULATAN]]*O24</f>
        <v>80580.5</v>
      </c>
    </row>
    <row r="25" spans="1:16" ht="26.25" customHeight="1" x14ac:dyDescent="0.2">
      <c r="A25" s="14"/>
      <c r="B25" s="75"/>
      <c r="C25" s="73" t="s">
        <v>1042</v>
      </c>
      <c r="D25" s="78" t="s">
        <v>127</v>
      </c>
      <c r="E25" s="13">
        <v>44548</v>
      </c>
      <c r="F25" s="76" t="s">
        <v>705</v>
      </c>
      <c r="G25" s="13">
        <v>44552</v>
      </c>
      <c r="H25" s="77" t="s">
        <v>533</v>
      </c>
      <c r="I25" s="16">
        <v>89</v>
      </c>
      <c r="J25" s="16">
        <v>56</v>
      </c>
      <c r="K25" s="16">
        <v>14</v>
      </c>
      <c r="L25" s="16">
        <v>12</v>
      </c>
      <c r="M25" s="81">
        <v>17.443999999999999</v>
      </c>
      <c r="N25" s="96">
        <v>18</v>
      </c>
      <c r="O25" s="64">
        <v>2530</v>
      </c>
      <c r="P25" s="65">
        <f>Table2245789101123456789[[#This Row],[PEMBULATAN]]*O25</f>
        <v>45540</v>
      </c>
    </row>
    <row r="26" spans="1:16" ht="26.25" customHeight="1" x14ac:dyDescent="0.2">
      <c r="A26" s="14"/>
      <c r="B26" s="75"/>
      <c r="C26" s="73" t="s">
        <v>1043</v>
      </c>
      <c r="D26" s="78" t="s">
        <v>127</v>
      </c>
      <c r="E26" s="13">
        <v>44548</v>
      </c>
      <c r="F26" s="76" t="s">
        <v>705</v>
      </c>
      <c r="G26" s="13">
        <v>44552</v>
      </c>
      <c r="H26" s="77" t="s">
        <v>533</v>
      </c>
      <c r="I26" s="16">
        <v>111</v>
      </c>
      <c r="J26" s="16">
        <v>45</v>
      </c>
      <c r="K26" s="16">
        <v>23</v>
      </c>
      <c r="L26" s="16">
        <v>8</v>
      </c>
      <c r="M26" s="81">
        <v>28.721250000000001</v>
      </c>
      <c r="N26" s="96">
        <v>28.721250000000001</v>
      </c>
      <c r="O26" s="64">
        <v>2530</v>
      </c>
      <c r="P26" s="65">
        <f>Table2245789101123456789[[#This Row],[PEMBULATAN]]*O26</f>
        <v>72664.762499999997</v>
      </c>
    </row>
    <row r="27" spans="1:16" ht="26.25" customHeight="1" x14ac:dyDescent="0.2">
      <c r="A27" s="14"/>
      <c r="B27" s="75"/>
      <c r="C27" s="73" t="s">
        <v>1044</v>
      </c>
      <c r="D27" s="78" t="s">
        <v>127</v>
      </c>
      <c r="E27" s="13">
        <v>44548</v>
      </c>
      <c r="F27" s="76" t="s">
        <v>705</v>
      </c>
      <c r="G27" s="13">
        <v>44552</v>
      </c>
      <c r="H27" s="77" t="s">
        <v>533</v>
      </c>
      <c r="I27" s="16">
        <v>87</v>
      </c>
      <c r="J27" s="16">
        <v>58</v>
      </c>
      <c r="K27" s="16">
        <v>30</v>
      </c>
      <c r="L27" s="16">
        <v>17</v>
      </c>
      <c r="M27" s="81">
        <v>37.844999999999999</v>
      </c>
      <c r="N27" s="96">
        <v>37.844999999999999</v>
      </c>
      <c r="O27" s="64">
        <v>2530</v>
      </c>
      <c r="P27" s="65">
        <f>Table2245789101123456789[[#This Row],[PEMBULATAN]]*O27</f>
        <v>95747.849999999991</v>
      </c>
    </row>
    <row r="28" spans="1:16" ht="26.25" customHeight="1" x14ac:dyDescent="0.2">
      <c r="A28" s="14"/>
      <c r="B28" s="75"/>
      <c r="C28" s="73" t="s">
        <v>1045</v>
      </c>
      <c r="D28" s="78" t="s">
        <v>127</v>
      </c>
      <c r="E28" s="13">
        <v>44548</v>
      </c>
      <c r="F28" s="76" t="s">
        <v>705</v>
      </c>
      <c r="G28" s="13">
        <v>44552</v>
      </c>
      <c r="H28" s="77" t="s">
        <v>533</v>
      </c>
      <c r="I28" s="16">
        <v>150</v>
      </c>
      <c r="J28" s="16">
        <v>45</v>
      </c>
      <c r="K28" s="16">
        <v>6</v>
      </c>
      <c r="L28" s="16">
        <v>3</v>
      </c>
      <c r="M28" s="81">
        <v>10.125</v>
      </c>
      <c r="N28" s="96">
        <v>10.125</v>
      </c>
      <c r="O28" s="64">
        <v>2530</v>
      </c>
      <c r="P28" s="65">
        <f>Table2245789101123456789[[#This Row],[PEMBULATAN]]*O28</f>
        <v>25616.25</v>
      </c>
    </row>
    <row r="29" spans="1:16" ht="26.25" customHeight="1" x14ac:dyDescent="0.2">
      <c r="A29" s="14"/>
      <c r="B29" s="75"/>
      <c r="C29" s="73" t="s">
        <v>1046</v>
      </c>
      <c r="D29" s="78" t="s">
        <v>127</v>
      </c>
      <c r="E29" s="13">
        <v>44548</v>
      </c>
      <c r="F29" s="76" t="s">
        <v>705</v>
      </c>
      <c r="G29" s="13">
        <v>44552</v>
      </c>
      <c r="H29" s="77" t="s">
        <v>533</v>
      </c>
      <c r="I29" s="16">
        <v>92</v>
      </c>
      <c r="J29" s="16">
        <v>55</v>
      </c>
      <c r="K29" s="16">
        <v>32</v>
      </c>
      <c r="L29" s="16">
        <v>18</v>
      </c>
      <c r="M29" s="81">
        <v>40.479999999999997</v>
      </c>
      <c r="N29" s="96">
        <v>41</v>
      </c>
      <c r="O29" s="64">
        <v>2530</v>
      </c>
      <c r="P29" s="65">
        <f>Table2245789101123456789[[#This Row],[PEMBULATAN]]*O29</f>
        <v>103730</v>
      </c>
    </row>
    <row r="30" spans="1:16" ht="26.25" customHeight="1" x14ac:dyDescent="0.2">
      <c r="A30" s="14"/>
      <c r="B30" s="75"/>
      <c r="C30" s="73" t="s">
        <v>1047</v>
      </c>
      <c r="D30" s="78" t="s">
        <v>127</v>
      </c>
      <c r="E30" s="13">
        <v>44548</v>
      </c>
      <c r="F30" s="76" t="s">
        <v>705</v>
      </c>
      <c r="G30" s="13">
        <v>44552</v>
      </c>
      <c r="H30" s="77" t="s">
        <v>533</v>
      </c>
      <c r="I30" s="16">
        <v>71</v>
      </c>
      <c r="J30" s="16">
        <v>51</v>
      </c>
      <c r="K30" s="16">
        <v>22</v>
      </c>
      <c r="L30" s="16">
        <v>3</v>
      </c>
      <c r="M30" s="81">
        <v>19.915500000000002</v>
      </c>
      <c r="N30" s="96">
        <v>19.915500000000002</v>
      </c>
      <c r="O30" s="64">
        <v>2530</v>
      </c>
      <c r="P30" s="65">
        <f>Table2245789101123456789[[#This Row],[PEMBULATAN]]*O30</f>
        <v>50386.215000000004</v>
      </c>
    </row>
    <row r="31" spans="1:16" ht="26.25" customHeight="1" x14ac:dyDescent="0.2">
      <c r="A31" s="14"/>
      <c r="B31" s="75"/>
      <c r="C31" s="73" t="s">
        <v>1048</v>
      </c>
      <c r="D31" s="78" t="s">
        <v>127</v>
      </c>
      <c r="E31" s="13">
        <v>44548</v>
      </c>
      <c r="F31" s="76" t="s">
        <v>705</v>
      </c>
      <c r="G31" s="13">
        <v>44552</v>
      </c>
      <c r="H31" s="77" t="s">
        <v>533</v>
      </c>
      <c r="I31" s="16">
        <v>56</v>
      </c>
      <c r="J31" s="16">
        <v>36</v>
      </c>
      <c r="K31" s="16">
        <v>35</v>
      </c>
      <c r="L31" s="16">
        <v>3</v>
      </c>
      <c r="M31" s="81">
        <v>17.64</v>
      </c>
      <c r="N31" s="96">
        <v>17.64</v>
      </c>
      <c r="O31" s="64">
        <v>2530</v>
      </c>
      <c r="P31" s="65">
        <f>Table2245789101123456789[[#This Row],[PEMBULATAN]]*O31</f>
        <v>44629.200000000004</v>
      </c>
    </row>
    <row r="32" spans="1:16" ht="26.25" customHeight="1" x14ac:dyDescent="0.2">
      <c r="A32" s="14"/>
      <c r="B32" s="75"/>
      <c r="C32" s="73" t="s">
        <v>1049</v>
      </c>
      <c r="D32" s="78" t="s">
        <v>127</v>
      </c>
      <c r="E32" s="13">
        <v>44548</v>
      </c>
      <c r="F32" s="76" t="s">
        <v>705</v>
      </c>
      <c r="G32" s="13">
        <v>44552</v>
      </c>
      <c r="H32" s="77" t="s">
        <v>533</v>
      </c>
      <c r="I32" s="16">
        <v>74</v>
      </c>
      <c r="J32" s="16">
        <v>655</v>
      </c>
      <c r="K32" s="16">
        <v>28</v>
      </c>
      <c r="L32" s="16">
        <v>8</v>
      </c>
      <c r="M32" s="81">
        <v>339.29</v>
      </c>
      <c r="N32" s="96">
        <v>339.29</v>
      </c>
      <c r="O32" s="64">
        <v>2530</v>
      </c>
      <c r="P32" s="65">
        <f>Table2245789101123456789[[#This Row],[PEMBULATAN]]*O32</f>
        <v>858403.70000000007</v>
      </c>
    </row>
    <row r="33" spans="1:16" ht="26.25" customHeight="1" x14ac:dyDescent="0.2">
      <c r="A33" s="14"/>
      <c r="B33" s="75"/>
      <c r="C33" s="73" t="s">
        <v>1050</v>
      </c>
      <c r="D33" s="78" t="s">
        <v>127</v>
      </c>
      <c r="E33" s="13">
        <v>44548</v>
      </c>
      <c r="F33" s="76" t="s">
        <v>705</v>
      </c>
      <c r="G33" s="13">
        <v>44552</v>
      </c>
      <c r="H33" s="77" t="s">
        <v>533</v>
      </c>
      <c r="I33" s="16">
        <v>78</v>
      </c>
      <c r="J33" s="16">
        <v>48</v>
      </c>
      <c r="K33" s="16">
        <v>23</v>
      </c>
      <c r="L33" s="16">
        <v>8</v>
      </c>
      <c r="M33" s="81">
        <v>21.527999999999999</v>
      </c>
      <c r="N33" s="96">
        <v>21.527999999999999</v>
      </c>
      <c r="O33" s="64">
        <v>2530</v>
      </c>
      <c r="P33" s="65">
        <f>Table2245789101123456789[[#This Row],[PEMBULATAN]]*O33</f>
        <v>54465.84</v>
      </c>
    </row>
    <row r="34" spans="1:16" ht="26.25" customHeight="1" x14ac:dyDescent="0.2">
      <c r="A34" s="14"/>
      <c r="B34" s="75"/>
      <c r="C34" s="73" t="s">
        <v>1051</v>
      </c>
      <c r="D34" s="78" t="s">
        <v>127</v>
      </c>
      <c r="E34" s="13">
        <v>44548</v>
      </c>
      <c r="F34" s="76" t="s">
        <v>705</v>
      </c>
      <c r="G34" s="13">
        <v>44552</v>
      </c>
      <c r="H34" s="77" t="s">
        <v>533</v>
      </c>
      <c r="I34" s="16">
        <v>134</v>
      </c>
      <c r="J34" s="16">
        <v>66</v>
      </c>
      <c r="K34" s="16">
        <v>23</v>
      </c>
      <c r="L34" s="16">
        <v>24</v>
      </c>
      <c r="M34" s="81">
        <v>50.853000000000002</v>
      </c>
      <c r="N34" s="96">
        <v>50.853000000000002</v>
      </c>
      <c r="O34" s="64">
        <v>2530</v>
      </c>
      <c r="P34" s="65">
        <f>Table2245789101123456789[[#This Row],[PEMBULATAN]]*O34</f>
        <v>128658.09000000001</v>
      </c>
    </row>
    <row r="35" spans="1:16" ht="26.25" customHeight="1" x14ac:dyDescent="0.2">
      <c r="A35" s="14"/>
      <c r="B35" s="75"/>
      <c r="C35" s="73" t="s">
        <v>1052</v>
      </c>
      <c r="D35" s="78" t="s">
        <v>127</v>
      </c>
      <c r="E35" s="13">
        <v>44548</v>
      </c>
      <c r="F35" s="76" t="s">
        <v>705</v>
      </c>
      <c r="G35" s="13">
        <v>44552</v>
      </c>
      <c r="H35" s="77" t="s">
        <v>533</v>
      </c>
      <c r="I35" s="16">
        <v>56</v>
      </c>
      <c r="J35" s="16">
        <v>56</v>
      </c>
      <c r="K35" s="16">
        <v>24</v>
      </c>
      <c r="L35" s="16">
        <v>9</v>
      </c>
      <c r="M35" s="81">
        <v>18.815999999999999</v>
      </c>
      <c r="N35" s="96">
        <v>18.815999999999999</v>
      </c>
      <c r="O35" s="64">
        <v>2530</v>
      </c>
      <c r="P35" s="65">
        <f>Table2245789101123456789[[#This Row],[PEMBULATAN]]*O35</f>
        <v>47604.479999999996</v>
      </c>
    </row>
    <row r="36" spans="1:16" ht="26.25" customHeight="1" x14ac:dyDescent="0.2">
      <c r="A36" s="14"/>
      <c r="B36" s="75"/>
      <c r="C36" s="73" t="s">
        <v>1053</v>
      </c>
      <c r="D36" s="78" t="s">
        <v>127</v>
      </c>
      <c r="E36" s="13">
        <v>44548</v>
      </c>
      <c r="F36" s="76" t="s">
        <v>705</v>
      </c>
      <c r="G36" s="13">
        <v>44552</v>
      </c>
      <c r="H36" s="77" t="s">
        <v>533</v>
      </c>
      <c r="I36" s="16">
        <v>51</v>
      </c>
      <c r="J36" s="16">
        <v>38</v>
      </c>
      <c r="K36" s="16">
        <v>10</v>
      </c>
      <c r="L36" s="16">
        <v>4</v>
      </c>
      <c r="M36" s="81">
        <v>4.8449999999999998</v>
      </c>
      <c r="N36" s="96">
        <v>4.8449999999999998</v>
      </c>
      <c r="O36" s="64">
        <v>2530</v>
      </c>
      <c r="P36" s="65">
        <f>Table2245789101123456789[[#This Row],[PEMBULATAN]]*O36</f>
        <v>12257.849999999999</v>
      </c>
    </row>
    <row r="37" spans="1:16" ht="26.25" customHeight="1" x14ac:dyDescent="0.2">
      <c r="A37" s="14"/>
      <c r="B37" s="75"/>
      <c r="C37" s="73" t="s">
        <v>1054</v>
      </c>
      <c r="D37" s="78" t="s">
        <v>127</v>
      </c>
      <c r="E37" s="13">
        <v>44548</v>
      </c>
      <c r="F37" s="76" t="s">
        <v>705</v>
      </c>
      <c r="G37" s="13">
        <v>44552</v>
      </c>
      <c r="H37" s="77" t="s">
        <v>533</v>
      </c>
      <c r="I37" s="16">
        <v>55</v>
      </c>
      <c r="J37" s="16">
        <v>49</v>
      </c>
      <c r="K37" s="16">
        <v>26</v>
      </c>
      <c r="L37" s="16">
        <v>4</v>
      </c>
      <c r="M37" s="81">
        <v>17.517499999999998</v>
      </c>
      <c r="N37" s="96">
        <v>17.517499999999998</v>
      </c>
      <c r="O37" s="64">
        <v>2530</v>
      </c>
      <c r="P37" s="65">
        <f>Table2245789101123456789[[#This Row],[PEMBULATAN]]*O37</f>
        <v>44319.274999999994</v>
      </c>
    </row>
    <row r="38" spans="1:16" ht="26.25" customHeight="1" x14ac:dyDescent="0.2">
      <c r="A38" s="14"/>
      <c r="B38" s="75"/>
      <c r="C38" s="73" t="s">
        <v>1055</v>
      </c>
      <c r="D38" s="78" t="s">
        <v>127</v>
      </c>
      <c r="E38" s="13">
        <v>44548</v>
      </c>
      <c r="F38" s="76" t="s">
        <v>705</v>
      </c>
      <c r="G38" s="13">
        <v>44552</v>
      </c>
      <c r="H38" s="77" t="s">
        <v>533</v>
      </c>
      <c r="I38" s="16">
        <v>22</v>
      </c>
      <c r="J38" s="16">
        <v>22</v>
      </c>
      <c r="K38" s="16">
        <v>15</v>
      </c>
      <c r="L38" s="16">
        <v>2</v>
      </c>
      <c r="M38" s="81">
        <v>1.8149999999999999</v>
      </c>
      <c r="N38" s="96">
        <v>2</v>
      </c>
      <c r="O38" s="64">
        <v>2530</v>
      </c>
      <c r="P38" s="65">
        <f>Table2245789101123456789[[#This Row],[PEMBULATAN]]*O38</f>
        <v>5060</v>
      </c>
    </row>
    <row r="39" spans="1:16" ht="26.25" customHeight="1" x14ac:dyDescent="0.2">
      <c r="A39" s="14"/>
      <c r="B39" s="75"/>
      <c r="C39" s="73" t="s">
        <v>1056</v>
      </c>
      <c r="D39" s="78" t="s">
        <v>127</v>
      </c>
      <c r="E39" s="13">
        <v>44548</v>
      </c>
      <c r="F39" s="76" t="s">
        <v>705</v>
      </c>
      <c r="G39" s="13">
        <v>44552</v>
      </c>
      <c r="H39" s="77" t="s">
        <v>533</v>
      </c>
      <c r="I39" s="16">
        <v>78</v>
      </c>
      <c r="J39" s="16">
        <v>57</v>
      </c>
      <c r="K39" s="16">
        <v>19</v>
      </c>
      <c r="L39" s="16">
        <v>5</v>
      </c>
      <c r="M39" s="81">
        <v>21.118500000000001</v>
      </c>
      <c r="N39" s="96">
        <v>21.118500000000001</v>
      </c>
      <c r="O39" s="64">
        <v>2530</v>
      </c>
      <c r="P39" s="65">
        <f>Table2245789101123456789[[#This Row],[PEMBULATAN]]*O39</f>
        <v>53429.805</v>
      </c>
    </row>
    <row r="40" spans="1:16" ht="26.25" customHeight="1" x14ac:dyDescent="0.2">
      <c r="A40" s="14"/>
      <c r="B40" s="75"/>
      <c r="C40" s="73" t="s">
        <v>1057</v>
      </c>
      <c r="D40" s="78" t="s">
        <v>127</v>
      </c>
      <c r="E40" s="13">
        <v>44548</v>
      </c>
      <c r="F40" s="76" t="s">
        <v>705</v>
      </c>
      <c r="G40" s="13">
        <v>44552</v>
      </c>
      <c r="H40" s="77" t="s">
        <v>533</v>
      </c>
      <c r="I40" s="16">
        <v>92</v>
      </c>
      <c r="J40" s="16">
        <v>51</v>
      </c>
      <c r="K40" s="16">
        <v>32</v>
      </c>
      <c r="L40" s="16">
        <v>16</v>
      </c>
      <c r="M40" s="81">
        <v>37.536000000000001</v>
      </c>
      <c r="N40" s="96">
        <v>37.536000000000001</v>
      </c>
      <c r="O40" s="64">
        <v>2530</v>
      </c>
      <c r="P40" s="65">
        <f>Table2245789101123456789[[#This Row],[PEMBULATAN]]*O40</f>
        <v>94966.080000000002</v>
      </c>
    </row>
    <row r="41" spans="1:16" ht="26.25" customHeight="1" x14ac:dyDescent="0.2">
      <c r="A41" s="14"/>
      <c r="B41" s="75"/>
      <c r="C41" s="73" t="s">
        <v>1058</v>
      </c>
      <c r="D41" s="78" t="s">
        <v>127</v>
      </c>
      <c r="E41" s="13">
        <v>44548</v>
      </c>
      <c r="F41" s="76" t="s">
        <v>705</v>
      </c>
      <c r="G41" s="13">
        <v>44552</v>
      </c>
      <c r="H41" s="77" t="s">
        <v>533</v>
      </c>
      <c r="I41" s="16">
        <v>87</v>
      </c>
      <c r="J41" s="16">
        <v>45</v>
      </c>
      <c r="K41" s="16">
        <v>19</v>
      </c>
      <c r="L41" s="16">
        <v>8</v>
      </c>
      <c r="M41" s="81">
        <v>18.596250000000001</v>
      </c>
      <c r="N41" s="96">
        <v>18.596250000000001</v>
      </c>
      <c r="O41" s="64">
        <v>2530</v>
      </c>
      <c r="P41" s="65">
        <f>Table2245789101123456789[[#This Row],[PEMBULATAN]]*O41</f>
        <v>47048.512500000004</v>
      </c>
    </row>
    <row r="42" spans="1:16" ht="26.25" customHeight="1" x14ac:dyDescent="0.2">
      <c r="A42" s="14"/>
      <c r="B42" s="75"/>
      <c r="C42" s="73" t="s">
        <v>1059</v>
      </c>
      <c r="D42" s="78" t="s">
        <v>127</v>
      </c>
      <c r="E42" s="13">
        <v>44548</v>
      </c>
      <c r="F42" s="76" t="s">
        <v>705</v>
      </c>
      <c r="G42" s="13">
        <v>44552</v>
      </c>
      <c r="H42" s="77" t="s">
        <v>533</v>
      </c>
      <c r="I42" s="16">
        <v>75</v>
      </c>
      <c r="J42" s="16">
        <v>44</v>
      </c>
      <c r="K42" s="16">
        <v>27</v>
      </c>
      <c r="L42" s="16">
        <v>11</v>
      </c>
      <c r="M42" s="81">
        <v>22.274999999999999</v>
      </c>
      <c r="N42" s="96">
        <v>22.274999999999999</v>
      </c>
      <c r="O42" s="64">
        <v>2530</v>
      </c>
      <c r="P42" s="65">
        <f>Table2245789101123456789[[#This Row],[PEMBULATAN]]*O42</f>
        <v>56355.75</v>
      </c>
    </row>
    <row r="43" spans="1:16" ht="26.25" customHeight="1" x14ac:dyDescent="0.2">
      <c r="A43" s="14"/>
      <c r="B43" s="75"/>
      <c r="C43" s="73" t="s">
        <v>1060</v>
      </c>
      <c r="D43" s="78" t="s">
        <v>127</v>
      </c>
      <c r="E43" s="13">
        <v>44548</v>
      </c>
      <c r="F43" s="76" t="s">
        <v>705</v>
      </c>
      <c r="G43" s="13">
        <v>44552</v>
      </c>
      <c r="H43" s="77" t="s">
        <v>533</v>
      </c>
      <c r="I43" s="16">
        <v>64</v>
      </c>
      <c r="J43" s="16">
        <v>49</v>
      </c>
      <c r="K43" s="16">
        <v>25</v>
      </c>
      <c r="L43" s="16">
        <v>9</v>
      </c>
      <c r="M43" s="81">
        <v>19.600000000000001</v>
      </c>
      <c r="N43" s="96">
        <v>19.600000000000001</v>
      </c>
      <c r="O43" s="64">
        <v>2530</v>
      </c>
      <c r="P43" s="65">
        <f>Table2245789101123456789[[#This Row],[PEMBULATAN]]*O43</f>
        <v>49588</v>
      </c>
    </row>
    <row r="44" spans="1:16" ht="26.25" customHeight="1" x14ac:dyDescent="0.2">
      <c r="A44" s="14"/>
      <c r="B44" s="75"/>
      <c r="C44" s="73" t="s">
        <v>1061</v>
      </c>
      <c r="D44" s="78" t="s">
        <v>127</v>
      </c>
      <c r="E44" s="13">
        <v>44548</v>
      </c>
      <c r="F44" s="76" t="s">
        <v>705</v>
      </c>
      <c r="G44" s="13">
        <v>44552</v>
      </c>
      <c r="H44" s="77" t="s">
        <v>533</v>
      </c>
      <c r="I44" s="16">
        <v>73</v>
      </c>
      <c r="J44" s="16">
        <v>62</v>
      </c>
      <c r="K44" s="16">
        <v>24</v>
      </c>
      <c r="L44" s="16">
        <v>14</v>
      </c>
      <c r="M44" s="81">
        <v>27.155999999999999</v>
      </c>
      <c r="N44" s="96">
        <v>27.155999999999999</v>
      </c>
      <c r="O44" s="64">
        <v>2530</v>
      </c>
      <c r="P44" s="65">
        <f>Table2245789101123456789[[#This Row],[PEMBULATAN]]*O44</f>
        <v>68704.679999999993</v>
      </c>
    </row>
    <row r="45" spans="1:16" ht="26.25" customHeight="1" x14ac:dyDescent="0.2">
      <c r="A45" s="14"/>
      <c r="B45" s="75"/>
      <c r="C45" s="73" t="s">
        <v>1062</v>
      </c>
      <c r="D45" s="78" t="s">
        <v>127</v>
      </c>
      <c r="E45" s="13">
        <v>44548</v>
      </c>
      <c r="F45" s="76" t="s">
        <v>705</v>
      </c>
      <c r="G45" s="13">
        <v>44552</v>
      </c>
      <c r="H45" s="77" t="s">
        <v>533</v>
      </c>
      <c r="I45" s="16">
        <v>62</v>
      </c>
      <c r="J45" s="16">
        <v>45</v>
      </c>
      <c r="K45" s="16">
        <v>25</v>
      </c>
      <c r="L45" s="16">
        <v>7</v>
      </c>
      <c r="M45" s="81">
        <v>17.4375</v>
      </c>
      <c r="N45" s="96">
        <v>18</v>
      </c>
      <c r="O45" s="64">
        <v>2530</v>
      </c>
      <c r="P45" s="65">
        <f>Table2245789101123456789[[#This Row],[PEMBULATAN]]*O45</f>
        <v>45540</v>
      </c>
    </row>
    <row r="46" spans="1:16" ht="26.25" customHeight="1" x14ac:dyDescent="0.2">
      <c r="A46" s="14"/>
      <c r="B46" s="75"/>
      <c r="C46" s="73" t="s">
        <v>1063</v>
      </c>
      <c r="D46" s="78" t="s">
        <v>127</v>
      </c>
      <c r="E46" s="13">
        <v>44548</v>
      </c>
      <c r="F46" s="76" t="s">
        <v>705</v>
      </c>
      <c r="G46" s="13">
        <v>44552</v>
      </c>
      <c r="H46" s="77" t="s">
        <v>533</v>
      </c>
      <c r="I46" s="16">
        <v>51</v>
      </c>
      <c r="J46" s="16">
        <v>45</v>
      </c>
      <c r="K46" s="16">
        <v>22</v>
      </c>
      <c r="L46" s="16">
        <v>5</v>
      </c>
      <c r="M46" s="81">
        <v>12.6225</v>
      </c>
      <c r="N46" s="96">
        <v>12.6225</v>
      </c>
      <c r="O46" s="64">
        <v>2530</v>
      </c>
      <c r="P46" s="65">
        <f>Table2245789101123456789[[#This Row],[PEMBULATAN]]*O46</f>
        <v>31934.925000000003</v>
      </c>
    </row>
    <row r="47" spans="1:16" ht="26.25" customHeight="1" x14ac:dyDescent="0.2">
      <c r="A47" s="14"/>
      <c r="B47" s="75"/>
      <c r="C47" s="73" t="s">
        <v>1064</v>
      </c>
      <c r="D47" s="78" t="s">
        <v>127</v>
      </c>
      <c r="E47" s="13">
        <v>44548</v>
      </c>
      <c r="F47" s="76" t="s">
        <v>705</v>
      </c>
      <c r="G47" s="13">
        <v>44552</v>
      </c>
      <c r="H47" s="77" t="s">
        <v>533</v>
      </c>
      <c r="I47" s="16">
        <v>88</v>
      </c>
      <c r="J47" s="16">
        <v>59</v>
      </c>
      <c r="K47" s="16">
        <v>23</v>
      </c>
      <c r="L47" s="16">
        <v>15</v>
      </c>
      <c r="M47" s="81">
        <v>29.853999999999999</v>
      </c>
      <c r="N47" s="96">
        <v>29.853999999999999</v>
      </c>
      <c r="O47" s="64">
        <v>2530</v>
      </c>
      <c r="P47" s="65">
        <f>Table2245789101123456789[[#This Row],[PEMBULATAN]]*O47</f>
        <v>75530.62</v>
      </c>
    </row>
    <row r="48" spans="1:16" ht="26.25" customHeight="1" x14ac:dyDescent="0.2">
      <c r="A48" s="14"/>
      <c r="B48" s="75"/>
      <c r="C48" s="73" t="s">
        <v>1065</v>
      </c>
      <c r="D48" s="78" t="s">
        <v>127</v>
      </c>
      <c r="E48" s="13">
        <v>44548</v>
      </c>
      <c r="F48" s="76" t="s">
        <v>705</v>
      </c>
      <c r="G48" s="13">
        <v>44552</v>
      </c>
      <c r="H48" s="77" t="s">
        <v>533</v>
      </c>
      <c r="I48" s="16">
        <v>64</v>
      </c>
      <c r="J48" s="16">
        <v>47</v>
      </c>
      <c r="K48" s="16">
        <v>12</v>
      </c>
      <c r="L48" s="16">
        <v>6</v>
      </c>
      <c r="M48" s="81">
        <v>9.0239999999999991</v>
      </c>
      <c r="N48" s="96">
        <v>9.0239999999999991</v>
      </c>
      <c r="O48" s="64">
        <v>2530</v>
      </c>
      <c r="P48" s="65">
        <f>Table2245789101123456789[[#This Row],[PEMBULATAN]]*O48</f>
        <v>22830.719999999998</v>
      </c>
    </row>
    <row r="49" spans="1:16" ht="26.25" customHeight="1" x14ac:dyDescent="0.2">
      <c r="A49" s="14"/>
      <c r="B49" s="75"/>
      <c r="C49" s="73" t="s">
        <v>1066</v>
      </c>
      <c r="D49" s="78" t="s">
        <v>127</v>
      </c>
      <c r="E49" s="13">
        <v>44548</v>
      </c>
      <c r="F49" s="76" t="s">
        <v>705</v>
      </c>
      <c r="G49" s="13">
        <v>44552</v>
      </c>
      <c r="H49" s="77" t="s">
        <v>533</v>
      </c>
      <c r="I49" s="16">
        <v>85</v>
      </c>
      <c r="J49" s="16">
        <v>57</v>
      </c>
      <c r="K49" s="16">
        <v>26</v>
      </c>
      <c r="L49" s="16">
        <v>10</v>
      </c>
      <c r="M49" s="81">
        <v>31.4925</v>
      </c>
      <c r="N49" s="96">
        <v>32</v>
      </c>
      <c r="O49" s="64">
        <v>2530</v>
      </c>
      <c r="P49" s="65">
        <f>Table2245789101123456789[[#This Row],[PEMBULATAN]]*O49</f>
        <v>80960</v>
      </c>
    </row>
    <row r="50" spans="1:16" ht="26.25" customHeight="1" x14ac:dyDescent="0.2">
      <c r="A50" s="14"/>
      <c r="B50" s="75"/>
      <c r="C50" s="73" t="s">
        <v>1067</v>
      </c>
      <c r="D50" s="78" t="s">
        <v>127</v>
      </c>
      <c r="E50" s="13">
        <v>44548</v>
      </c>
      <c r="F50" s="76" t="s">
        <v>705</v>
      </c>
      <c r="G50" s="13">
        <v>44552</v>
      </c>
      <c r="H50" s="77" t="s">
        <v>533</v>
      </c>
      <c r="I50" s="16">
        <v>87</v>
      </c>
      <c r="J50" s="16">
        <v>49</v>
      </c>
      <c r="K50" s="16">
        <v>23</v>
      </c>
      <c r="L50" s="16">
        <v>10</v>
      </c>
      <c r="M50" s="81">
        <v>24.512250000000002</v>
      </c>
      <c r="N50" s="96">
        <v>24.512250000000002</v>
      </c>
      <c r="O50" s="64">
        <v>2530</v>
      </c>
      <c r="P50" s="65">
        <f>Table2245789101123456789[[#This Row],[PEMBULATAN]]*O50</f>
        <v>62015.992500000008</v>
      </c>
    </row>
    <row r="51" spans="1:16" ht="26.25" customHeight="1" x14ac:dyDescent="0.2">
      <c r="A51" s="14"/>
      <c r="B51" s="75"/>
      <c r="C51" s="73" t="s">
        <v>1068</v>
      </c>
      <c r="D51" s="78" t="s">
        <v>127</v>
      </c>
      <c r="E51" s="13">
        <v>44548</v>
      </c>
      <c r="F51" s="76" t="s">
        <v>705</v>
      </c>
      <c r="G51" s="13">
        <v>44552</v>
      </c>
      <c r="H51" s="77" t="s">
        <v>533</v>
      </c>
      <c r="I51" s="16">
        <v>87</v>
      </c>
      <c r="J51" s="16">
        <v>66</v>
      </c>
      <c r="K51" s="16">
        <v>27</v>
      </c>
      <c r="L51" s="16">
        <v>15</v>
      </c>
      <c r="M51" s="81">
        <v>38.758499999999998</v>
      </c>
      <c r="N51" s="96">
        <v>38.758499999999998</v>
      </c>
      <c r="O51" s="64">
        <v>2530</v>
      </c>
      <c r="P51" s="65">
        <f>Table2245789101123456789[[#This Row],[PEMBULATAN]]*O51</f>
        <v>98059.00499999999</v>
      </c>
    </row>
    <row r="52" spans="1:16" ht="26.25" customHeight="1" x14ac:dyDescent="0.2">
      <c r="A52" s="14"/>
      <c r="B52" s="75"/>
      <c r="C52" s="73" t="s">
        <v>1069</v>
      </c>
      <c r="D52" s="78" t="s">
        <v>127</v>
      </c>
      <c r="E52" s="13">
        <v>44548</v>
      </c>
      <c r="F52" s="76" t="s">
        <v>705</v>
      </c>
      <c r="G52" s="13">
        <v>44552</v>
      </c>
      <c r="H52" s="77" t="s">
        <v>533</v>
      </c>
      <c r="I52" s="16">
        <v>42</v>
      </c>
      <c r="J52" s="16">
        <v>34</v>
      </c>
      <c r="K52" s="16">
        <v>16</v>
      </c>
      <c r="L52" s="16">
        <v>3</v>
      </c>
      <c r="M52" s="81">
        <v>5.7119999999999997</v>
      </c>
      <c r="N52" s="96">
        <v>5.7119999999999997</v>
      </c>
      <c r="O52" s="64">
        <v>2530</v>
      </c>
      <c r="P52" s="65">
        <f>Table2245789101123456789[[#This Row],[PEMBULATAN]]*O52</f>
        <v>14451.359999999999</v>
      </c>
    </row>
    <row r="53" spans="1:16" ht="26.25" customHeight="1" x14ac:dyDescent="0.2">
      <c r="A53" s="14"/>
      <c r="B53" s="75"/>
      <c r="C53" s="73" t="s">
        <v>1070</v>
      </c>
      <c r="D53" s="78" t="s">
        <v>127</v>
      </c>
      <c r="E53" s="13">
        <v>44548</v>
      </c>
      <c r="F53" s="76" t="s">
        <v>705</v>
      </c>
      <c r="G53" s="13">
        <v>44552</v>
      </c>
      <c r="H53" s="77" t="s">
        <v>533</v>
      </c>
      <c r="I53" s="16">
        <v>96</v>
      </c>
      <c r="J53" s="16">
        <v>58</v>
      </c>
      <c r="K53" s="16">
        <v>25</v>
      </c>
      <c r="L53" s="16">
        <v>22</v>
      </c>
      <c r="M53" s="81">
        <v>34.799999999999997</v>
      </c>
      <c r="N53" s="96">
        <v>34.799999999999997</v>
      </c>
      <c r="O53" s="64">
        <v>2530</v>
      </c>
      <c r="P53" s="65">
        <f>Table2245789101123456789[[#This Row],[PEMBULATAN]]*O53</f>
        <v>88044</v>
      </c>
    </row>
    <row r="54" spans="1:16" ht="26.25" customHeight="1" x14ac:dyDescent="0.2">
      <c r="A54" s="14"/>
      <c r="B54" s="75"/>
      <c r="C54" s="73" t="s">
        <v>1071</v>
      </c>
      <c r="D54" s="78" t="s">
        <v>127</v>
      </c>
      <c r="E54" s="13">
        <v>44548</v>
      </c>
      <c r="F54" s="76" t="s">
        <v>705</v>
      </c>
      <c r="G54" s="13">
        <v>44552</v>
      </c>
      <c r="H54" s="77" t="s">
        <v>533</v>
      </c>
      <c r="I54" s="16">
        <v>38</v>
      </c>
      <c r="J54" s="16">
        <v>29</v>
      </c>
      <c r="K54" s="16">
        <v>10</v>
      </c>
      <c r="L54" s="16">
        <v>2</v>
      </c>
      <c r="M54" s="81">
        <v>2.7549999999999999</v>
      </c>
      <c r="N54" s="96">
        <v>2.7549999999999999</v>
      </c>
      <c r="O54" s="64">
        <v>2530</v>
      </c>
      <c r="P54" s="65">
        <f>Table2245789101123456789[[#This Row],[PEMBULATAN]]*O54</f>
        <v>6970.15</v>
      </c>
    </row>
    <row r="55" spans="1:16" ht="26.25" customHeight="1" x14ac:dyDescent="0.2">
      <c r="A55" s="14"/>
      <c r="B55" s="75"/>
      <c r="C55" s="73" t="s">
        <v>1072</v>
      </c>
      <c r="D55" s="78" t="s">
        <v>127</v>
      </c>
      <c r="E55" s="13">
        <v>44548</v>
      </c>
      <c r="F55" s="76" t="s">
        <v>705</v>
      </c>
      <c r="G55" s="13">
        <v>44552</v>
      </c>
      <c r="H55" s="77" t="s">
        <v>533</v>
      </c>
      <c r="I55" s="16">
        <v>60</v>
      </c>
      <c r="J55" s="16">
        <v>48</v>
      </c>
      <c r="K55" s="16">
        <v>19</v>
      </c>
      <c r="L55" s="16">
        <v>7</v>
      </c>
      <c r="M55" s="81">
        <v>13.68</v>
      </c>
      <c r="N55" s="96">
        <v>13.68</v>
      </c>
      <c r="O55" s="64">
        <v>2530</v>
      </c>
      <c r="P55" s="65">
        <f>Table2245789101123456789[[#This Row],[PEMBULATAN]]*O55</f>
        <v>34610.400000000001</v>
      </c>
    </row>
    <row r="56" spans="1:16" ht="26.25" customHeight="1" x14ac:dyDescent="0.2">
      <c r="A56" s="14"/>
      <c r="B56" s="75"/>
      <c r="C56" s="73" t="s">
        <v>1073</v>
      </c>
      <c r="D56" s="78" t="s">
        <v>127</v>
      </c>
      <c r="E56" s="13">
        <v>44548</v>
      </c>
      <c r="F56" s="76" t="s">
        <v>705</v>
      </c>
      <c r="G56" s="13">
        <v>44552</v>
      </c>
      <c r="H56" s="77" t="s">
        <v>533</v>
      </c>
      <c r="I56" s="16">
        <v>91</v>
      </c>
      <c r="J56" s="16">
        <v>64</v>
      </c>
      <c r="K56" s="16">
        <v>14</v>
      </c>
      <c r="L56" s="16">
        <v>6</v>
      </c>
      <c r="M56" s="81">
        <v>20.384</v>
      </c>
      <c r="N56" s="96">
        <v>21</v>
      </c>
      <c r="O56" s="64">
        <v>2530</v>
      </c>
      <c r="P56" s="65">
        <f>Table2245789101123456789[[#This Row],[PEMBULATAN]]*O56</f>
        <v>53130</v>
      </c>
    </row>
    <row r="57" spans="1:16" ht="26.25" customHeight="1" x14ac:dyDescent="0.2">
      <c r="A57" s="14"/>
      <c r="B57" s="75"/>
      <c r="C57" s="73" t="s">
        <v>1074</v>
      </c>
      <c r="D57" s="78" t="s">
        <v>127</v>
      </c>
      <c r="E57" s="13">
        <v>44548</v>
      </c>
      <c r="F57" s="76" t="s">
        <v>705</v>
      </c>
      <c r="G57" s="13">
        <v>44552</v>
      </c>
      <c r="H57" s="77" t="s">
        <v>533</v>
      </c>
      <c r="I57" s="16">
        <v>100</v>
      </c>
      <c r="J57" s="16">
        <v>31</v>
      </c>
      <c r="K57" s="16">
        <v>15</v>
      </c>
      <c r="L57" s="16">
        <v>6</v>
      </c>
      <c r="M57" s="81">
        <v>11.625</v>
      </c>
      <c r="N57" s="96">
        <v>11.625</v>
      </c>
      <c r="O57" s="64">
        <v>2530</v>
      </c>
      <c r="P57" s="65">
        <f>Table2245789101123456789[[#This Row],[PEMBULATAN]]*O57</f>
        <v>29411.25</v>
      </c>
    </row>
    <row r="58" spans="1:16" ht="26.25" customHeight="1" x14ac:dyDescent="0.2">
      <c r="A58" s="14"/>
      <c r="B58" s="75"/>
      <c r="C58" s="73" t="s">
        <v>1075</v>
      </c>
      <c r="D58" s="78" t="s">
        <v>127</v>
      </c>
      <c r="E58" s="13">
        <v>44548</v>
      </c>
      <c r="F58" s="76" t="s">
        <v>705</v>
      </c>
      <c r="G58" s="13">
        <v>44552</v>
      </c>
      <c r="H58" s="77" t="s">
        <v>533</v>
      </c>
      <c r="I58" s="16">
        <v>48</v>
      </c>
      <c r="J58" s="16">
        <v>48</v>
      </c>
      <c r="K58" s="16">
        <v>16</v>
      </c>
      <c r="L58" s="16">
        <v>3</v>
      </c>
      <c r="M58" s="81">
        <v>9.2159999999999993</v>
      </c>
      <c r="N58" s="96">
        <v>9.2159999999999993</v>
      </c>
      <c r="O58" s="64">
        <v>2530</v>
      </c>
      <c r="P58" s="65">
        <f>Table2245789101123456789[[#This Row],[PEMBULATAN]]*O58</f>
        <v>23316.48</v>
      </c>
    </row>
    <row r="59" spans="1:16" ht="26.25" customHeight="1" x14ac:dyDescent="0.2">
      <c r="A59" s="14"/>
      <c r="B59" s="75"/>
      <c r="C59" s="73" t="s">
        <v>1076</v>
      </c>
      <c r="D59" s="78" t="s">
        <v>127</v>
      </c>
      <c r="E59" s="13">
        <v>44548</v>
      </c>
      <c r="F59" s="76" t="s">
        <v>705</v>
      </c>
      <c r="G59" s="13">
        <v>44552</v>
      </c>
      <c r="H59" s="77" t="s">
        <v>533</v>
      </c>
      <c r="I59" s="16">
        <v>88</v>
      </c>
      <c r="J59" s="16">
        <v>57</v>
      </c>
      <c r="K59" s="16">
        <v>23</v>
      </c>
      <c r="L59" s="16">
        <v>17</v>
      </c>
      <c r="M59" s="81">
        <v>28.841999999999999</v>
      </c>
      <c r="N59" s="96">
        <v>28.841999999999999</v>
      </c>
      <c r="O59" s="64">
        <v>2530</v>
      </c>
      <c r="P59" s="65">
        <f>Table2245789101123456789[[#This Row],[PEMBULATAN]]*O59</f>
        <v>72970.259999999995</v>
      </c>
    </row>
    <row r="60" spans="1:16" ht="26.25" customHeight="1" x14ac:dyDescent="0.2">
      <c r="A60" s="14"/>
      <c r="B60" s="75"/>
      <c r="C60" s="73" t="s">
        <v>1077</v>
      </c>
      <c r="D60" s="78" t="s">
        <v>127</v>
      </c>
      <c r="E60" s="13">
        <v>44548</v>
      </c>
      <c r="F60" s="76" t="s">
        <v>705</v>
      </c>
      <c r="G60" s="13">
        <v>44552</v>
      </c>
      <c r="H60" s="77" t="s">
        <v>533</v>
      </c>
      <c r="I60" s="16">
        <v>110</v>
      </c>
      <c r="J60" s="16">
        <v>36</v>
      </c>
      <c r="K60" s="16">
        <v>36</v>
      </c>
      <c r="L60" s="16">
        <v>13</v>
      </c>
      <c r="M60" s="81">
        <v>35.64</v>
      </c>
      <c r="N60" s="96">
        <v>35.64</v>
      </c>
      <c r="O60" s="64">
        <v>2530</v>
      </c>
      <c r="P60" s="65">
        <f>Table2245789101123456789[[#This Row],[PEMBULATAN]]*O60</f>
        <v>90169.2</v>
      </c>
    </row>
    <row r="61" spans="1:16" ht="26.25" customHeight="1" x14ac:dyDescent="0.2">
      <c r="A61" s="14"/>
      <c r="B61" s="75"/>
      <c r="C61" s="73" t="s">
        <v>1078</v>
      </c>
      <c r="D61" s="78" t="s">
        <v>127</v>
      </c>
      <c r="E61" s="13">
        <v>44548</v>
      </c>
      <c r="F61" s="76" t="s">
        <v>705</v>
      </c>
      <c r="G61" s="13">
        <v>44552</v>
      </c>
      <c r="H61" s="77" t="s">
        <v>533</v>
      </c>
      <c r="I61" s="16">
        <v>88</v>
      </c>
      <c r="J61" s="16">
        <v>53</v>
      </c>
      <c r="K61" s="16">
        <v>14</v>
      </c>
      <c r="L61" s="16">
        <v>3</v>
      </c>
      <c r="M61" s="81">
        <v>16.324000000000002</v>
      </c>
      <c r="N61" s="96">
        <v>17</v>
      </c>
      <c r="O61" s="64">
        <v>2530</v>
      </c>
      <c r="P61" s="65">
        <f>Table2245789101123456789[[#This Row],[PEMBULATAN]]*O61</f>
        <v>43010</v>
      </c>
    </row>
    <row r="62" spans="1:16" ht="26.25" customHeight="1" x14ac:dyDescent="0.2">
      <c r="A62" s="14"/>
      <c r="B62" s="75"/>
      <c r="C62" s="73" t="s">
        <v>1079</v>
      </c>
      <c r="D62" s="78" t="s">
        <v>127</v>
      </c>
      <c r="E62" s="13">
        <v>44548</v>
      </c>
      <c r="F62" s="76" t="s">
        <v>705</v>
      </c>
      <c r="G62" s="13">
        <v>44552</v>
      </c>
      <c r="H62" s="77" t="s">
        <v>533</v>
      </c>
      <c r="I62" s="16">
        <v>70</v>
      </c>
      <c r="J62" s="16">
        <v>53</v>
      </c>
      <c r="K62" s="16">
        <v>25</v>
      </c>
      <c r="L62" s="16">
        <v>11</v>
      </c>
      <c r="M62" s="81">
        <v>23.1875</v>
      </c>
      <c r="N62" s="96">
        <v>23.1875</v>
      </c>
      <c r="O62" s="64">
        <v>2530</v>
      </c>
      <c r="P62" s="65">
        <f>Table2245789101123456789[[#This Row],[PEMBULATAN]]*O62</f>
        <v>58664.375</v>
      </c>
    </row>
    <row r="63" spans="1:16" ht="26.25" customHeight="1" x14ac:dyDescent="0.2">
      <c r="A63" s="14"/>
      <c r="B63" s="75"/>
      <c r="C63" s="73" t="s">
        <v>1080</v>
      </c>
      <c r="D63" s="78" t="s">
        <v>127</v>
      </c>
      <c r="E63" s="13">
        <v>44548</v>
      </c>
      <c r="F63" s="76" t="s">
        <v>705</v>
      </c>
      <c r="G63" s="13">
        <v>44552</v>
      </c>
      <c r="H63" s="77" t="s">
        <v>533</v>
      </c>
      <c r="I63" s="16">
        <v>88</v>
      </c>
      <c r="J63" s="16">
        <v>58</v>
      </c>
      <c r="K63" s="16">
        <v>17</v>
      </c>
      <c r="L63" s="16">
        <v>15</v>
      </c>
      <c r="M63" s="81">
        <v>21.692</v>
      </c>
      <c r="N63" s="96">
        <v>21.692</v>
      </c>
      <c r="O63" s="64">
        <v>2530</v>
      </c>
      <c r="P63" s="65">
        <f>Table2245789101123456789[[#This Row],[PEMBULATAN]]*O63</f>
        <v>54880.76</v>
      </c>
    </row>
    <row r="64" spans="1:16" ht="26.25" customHeight="1" x14ac:dyDescent="0.2">
      <c r="A64" s="14"/>
      <c r="B64" s="98"/>
      <c r="C64" s="73" t="s">
        <v>1081</v>
      </c>
      <c r="D64" s="78" t="s">
        <v>127</v>
      </c>
      <c r="E64" s="13">
        <v>44548</v>
      </c>
      <c r="F64" s="76" t="s">
        <v>705</v>
      </c>
      <c r="G64" s="13">
        <v>44552</v>
      </c>
      <c r="H64" s="77" t="s">
        <v>533</v>
      </c>
      <c r="I64" s="16">
        <v>63</v>
      </c>
      <c r="J64" s="16">
        <v>56</v>
      </c>
      <c r="K64" s="16">
        <v>75</v>
      </c>
      <c r="L64" s="16">
        <v>12</v>
      </c>
      <c r="M64" s="81">
        <v>66.150000000000006</v>
      </c>
      <c r="N64" s="96">
        <v>66.150000000000006</v>
      </c>
      <c r="O64" s="64">
        <v>2530</v>
      </c>
      <c r="P64" s="65">
        <f>Table2245789101123456789[[#This Row],[PEMBULATAN]]*O64</f>
        <v>167359.5</v>
      </c>
    </row>
    <row r="65" spans="1:16" ht="26.25" customHeight="1" x14ac:dyDescent="0.2">
      <c r="A65" s="14"/>
      <c r="B65" s="75" t="s">
        <v>1082</v>
      </c>
      <c r="C65" s="73" t="s">
        <v>1083</v>
      </c>
      <c r="D65" s="78" t="s">
        <v>127</v>
      </c>
      <c r="E65" s="13">
        <v>44548</v>
      </c>
      <c r="F65" s="76" t="s">
        <v>705</v>
      </c>
      <c r="G65" s="13">
        <v>44552</v>
      </c>
      <c r="H65" s="77" t="s">
        <v>533</v>
      </c>
      <c r="I65" s="16">
        <v>38</v>
      </c>
      <c r="J65" s="16">
        <v>33</v>
      </c>
      <c r="K65" s="16">
        <v>12</v>
      </c>
      <c r="L65" s="16">
        <v>4</v>
      </c>
      <c r="M65" s="81">
        <v>3.762</v>
      </c>
      <c r="N65" s="96">
        <v>4</v>
      </c>
      <c r="O65" s="64">
        <v>2530</v>
      </c>
      <c r="P65" s="65">
        <f>Table2245789101123456789[[#This Row],[PEMBULATAN]]*O65</f>
        <v>10120</v>
      </c>
    </row>
    <row r="66" spans="1:16" ht="26.25" customHeight="1" x14ac:dyDescent="0.2">
      <c r="A66" s="14"/>
      <c r="B66" s="75"/>
      <c r="C66" s="73" t="s">
        <v>1084</v>
      </c>
      <c r="D66" s="78" t="s">
        <v>127</v>
      </c>
      <c r="E66" s="13">
        <v>44548</v>
      </c>
      <c r="F66" s="76" t="s">
        <v>705</v>
      </c>
      <c r="G66" s="13">
        <v>44552</v>
      </c>
      <c r="H66" s="77" t="s">
        <v>533</v>
      </c>
      <c r="I66" s="16">
        <v>47</v>
      </c>
      <c r="J66" s="16">
        <v>33</v>
      </c>
      <c r="K66" s="16">
        <v>13</v>
      </c>
      <c r="L66" s="16">
        <v>3</v>
      </c>
      <c r="M66" s="81">
        <v>5.0407500000000001</v>
      </c>
      <c r="N66" s="96">
        <v>5.0407500000000001</v>
      </c>
      <c r="O66" s="64">
        <v>2530</v>
      </c>
      <c r="P66" s="65">
        <f>Table2245789101123456789[[#This Row],[PEMBULATAN]]*O66</f>
        <v>12753.0975</v>
      </c>
    </row>
    <row r="67" spans="1:16" ht="26.25" customHeight="1" x14ac:dyDescent="0.2">
      <c r="A67" s="14"/>
      <c r="B67" s="75"/>
      <c r="C67" s="73" t="s">
        <v>1085</v>
      </c>
      <c r="D67" s="78" t="s">
        <v>127</v>
      </c>
      <c r="E67" s="13">
        <v>44548</v>
      </c>
      <c r="F67" s="76" t="s">
        <v>705</v>
      </c>
      <c r="G67" s="13">
        <v>44552</v>
      </c>
      <c r="H67" s="77" t="s">
        <v>533</v>
      </c>
      <c r="I67" s="16">
        <v>30</v>
      </c>
      <c r="J67" s="16">
        <v>18</v>
      </c>
      <c r="K67" s="16">
        <v>15</v>
      </c>
      <c r="L67" s="16">
        <v>3</v>
      </c>
      <c r="M67" s="81">
        <v>2.0249999999999999</v>
      </c>
      <c r="N67" s="96">
        <v>3</v>
      </c>
      <c r="O67" s="64">
        <v>2530</v>
      </c>
      <c r="P67" s="65">
        <f>Table2245789101123456789[[#This Row],[PEMBULATAN]]*O67</f>
        <v>7590</v>
      </c>
    </row>
    <row r="68" spans="1:16" ht="26.25" customHeight="1" x14ac:dyDescent="0.2">
      <c r="A68" s="14"/>
      <c r="B68" s="75"/>
      <c r="C68" s="73" t="s">
        <v>1086</v>
      </c>
      <c r="D68" s="78" t="s">
        <v>127</v>
      </c>
      <c r="E68" s="13">
        <v>44548</v>
      </c>
      <c r="F68" s="76" t="s">
        <v>705</v>
      </c>
      <c r="G68" s="13">
        <v>44552</v>
      </c>
      <c r="H68" s="77" t="s">
        <v>533</v>
      </c>
      <c r="I68" s="16">
        <v>35</v>
      </c>
      <c r="J68" s="16">
        <v>28</v>
      </c>
      <c r="K68" s="16">
        <v>17</v>
      </c>
      <c r="L68" s="16">
        <v>3</v>
      </c>
      <c r="M68" s="81">
        <v>4.165</v>
      </c>
      <c r="N68" s="96">
        <v>4.165</v>
      </c>
      <c r="O68" s="64">
        <v>2530</v>
      </c>
      <c r="P68" s="65">
        <f>Table2245789101123456789[[#This Row],[PEMBULATAN]]*O68</f>
        <v>10537.45</v>
      </c>
    </row>
    <row r="69" spans="1:16" ht="26.25" customHeight="1" x14ac:dyDescent="0.2">
      <c r="A69" s="14"/>
      <c r="B69" s="75"/>
      <c r="C69" s="73" t="s">
        <v>1087</v>
      </c>
      <c r="D69" s="78" t="s">
        <v>127</v>
      </c>
      <c r="E69" s="13">
        <v>44548</v>
      </c>
      <c r="F69" s="76" t="s">
        <v>705</v>
      </c>
      <c r="G69" s="13">
        <v>44552</v>
      </c>
      <c r="H69" s="77" t="s">
        <v>533</v>
      </c>
      <c r="I69" s="16">
        <v>23</v>
      </c>
      <c r="J69" s="16">
        <v>21</v>
      </c>
      <c r="K69" s="16">
        <v>12</v>
      </c>
      <c r="L69" s="16">
        <v>1</v>
      </c>
      <c r="M69" s="81">
        <v>1.4490000000000001</v>
      </c>
      <c r="N69" s="72">
        <v>2</v>
      </c>
      <c r="O69" s="64">
        <v>2530</v>
      </c>
      <c r="P69" s="65">
        <f>Table2245789101123456789[[#This Row],[PEMBULATAN]]*O69</f>
        <v>5060</v>
      </c>
    </row>
    <row r="70" spans="1:16" ht="22.5" customHeight="1" x14ac:dyDescent="0.2">
      <c r="A70" s="123" t="s">
        <v>30</v>
      </c>
      <c r="B70" s="124"/>
      <c r="C70" s="124"/>
      <c r="D70" s="124"/>
      <c r="E70" s="124"/>
      <c r="F70" s="124"/>
      <c r="G70" s="124"/>
      <c r="H70" s="124"/>
      <c r="I70" s="124"/>
      <c r="J70" s="124"/>
      <c r="K70" s="124"/>
      <c r="L70" s="125"/>
      <c r="M70" s="79">
        <f>SUBTOTAL(109,Table2245789101123456789[KG VOLUME])</f>
        <v>1679.6117500000003</v>
      </c>
      <c r="N70" s="68">
        <f>SUM(N3:N69)</f>
        <v>1686.7517499999999</v>
      </c>
      <c r="O70" s="126">
        <f>SUM(P3:P69)</f>
        <v>4267481.9275000002</v>
      </c>
      <c r="P70" s="127"/>
    </row>
    <row r="71" spans="1:16" ht="18" customHeight="1" x14ac:dyDescent="0.2">
      <c r="A71" s="86"/>
      <c r="B71" s="56" t="s">
        <v>42</v>
      </c>
      <c r="C71" s="55"/>
      <c r="D71" s="57" t="s">
        <v>43</v>
      </c>
      <c r="E71" s="86"/>
      <c r="F71" s="86"/>
      <c r="G71" s="86"/>
      <c r="H71" s="86"/>
      <c r="I71" s="86"/>
      <c r="J71" s="86"/>
      <c r="K71" s="86"/>
      <c r="L71" s="86"/>
      <c r="M71" s="87"/>
      <c r="N71" s="88" t="s">
        <v>51</v>
      </c>
      <c r="O71" s="89"/>
      <c r="P71" s="89">
        <f>O70*10%</f>
        <v>426748.19275000005</v>
      </c>
    </row>
    <row r="72" spans="1:16" ht="18" customHeight="1" thickBot="1" x14ac:dyDescent="0.25">
      <c r="A72" s="86"/>
      <c r="B72" s="56"/>
      <c r="C72" s="55"/>
      <c r="D72" s="57"/>
      <c r="E72" s="86"/>
      <c r="F72" s="86"/>
      <c r="G72" s="86"/>
      <c r="H72" s="86"/>
      <c r="I72" s="86"/>
      <c r="J72" s="86"/>
      <c r="K72" s="86"/>
      <c r="L72" s="86"/>
      <c r="M72" s="87"/>
      <c r="N72" s="90" t="s">
        <v>52</v>
      </c>
      <c r="O72" s="91"/>
      <c r="P72" s="91">
        <f>O70-P71</f>
        <v>3840733.7347500003</v>
      </c>
    </row>
    <row r="73" spans="1:16" ht="18" customHeight="1" x14ac:dyDescent="0.2">
      <c r="A73" s="11"/>
      <c r="H73" s="63"/>
      <c r="N73" s="62" t="s">
        <v>31</v>
      </c>
      <c r="P73" s="69">
        <f>P72*1%</f>
        <v>38407.337347500004</v>
      </c>
    </row>
    <row r="74" spans="1:16" ht="18" customHeight="1" thickBot="1" x14ac:dyDescent="0.25">
      <c r="A74" s="11"/>
      <c r="H74" s="63"/>
      <c r="N74" s="62" t="s">
        <v>53</v>
      </c>
      <c r="P74" s="71">
        <f>P72*2%</f>
        <v>76814.674695000009</v>
      </c>
    </row>
    <row r="75" spans="1:16" ht="18" customHeight="1" x14ac:dyDescent="0.2">
      <c r="A75" s="11"/>
      <c r="H75" s="63"/>
      <c r="N75" s="66" t="s">
        <v>32</v>
      </c>
      <c r="O75" s="67"/>
      <c r="P75" s="70">
        <f>P72+P73-P74</f>
        <v>3802326.3974025003</v>
      </c>
    </row>
    <row r="77" spans="1:16" x14ac:dyDescent="0.2">
      <c r="A77" s="11"/>
      <c r="H77" s="63"/>
      <c r="P77" s="71"/>
    </row>
    <row r="78" spans="1:16" x14ac:dyDescent="0.2">
      <c r="A78" s="11"/>
      <c r="H78" s="63"/>
      <c r="O78" s="58"/>
      <c r="P78" s="71"/>
    </row>
    <row r="79" spans="1:16" s="3" customFormat="1" x14ac:dyDescent="0.25">
      <c r="A79" s="11"/>
      <c r="B79" s="2"/>
      <c r="C79" s="2"/>
      <c r="E79" s="12"/>
      <c r="H79" s="63"/>
      <c r="N79" s="15"/>
      <c r="O79" s="15"/>
      <c r="P79" s="15"/>
    </row>
    <row r="80" spans="1:16" s="3" customFormat="1" x14ac:dyDescent="0.25">
      <c r="A80" s="11"/>
      <c r="B80" s="2"/>
      <c r="C80" s="2"/>
      <c r="E80" s="12"/>
      <c r="H80" s="63"/>
      <c r="N80" s="15"/>
      <c r="O80" s="15"/>
      <c r="P80" s="15"/>
    </row>
    <row r="81" spans="1:16" s="3" customFormat="1" x14ac:dyDescent="0.25">
      <c r="A81" s="11"/>
      <c r="B81" s="2"/>
      <c r="C81" s="2"/>
      <c r="E81" s="12"/>
      <c r="H81" s="63"/>
      <c r="N81" s="15"/>
      <c r="O81" s="15"/>
      <c r="P81" s="15"/>
    </row>
    <row r="82" spans="1:16" s="3" customFormat="1" x14ac:dyDescent="0.25">
      <c r="A82" s="11"/>
      <c r="B82" s="2"/>
      <c r="C82" s="2"/>
      <c r="E82" s="12"/>
      <c r="H82" s="63"/>
      <c r="N82" s="15"/>
      <c r="O82" s="15"/>
      <c r="P82" s="15"/>
    </row>
    <row r="83" spans="1:16" s="3" customFormat="1" x14ac:dyDescent="0.25">
      <c r="A83" s="11"/>
      <c r="B83" s="2"/>
      <c r="C83" s="2"/>
      <c r="E83" s="12"/>
      <c r="H83" s="63"/>
      <c r="N83" s="15"/>
      <c r="O83" s="15"/>
      <c r="P83" s="15"/>
    </row>
    <row r="84" spans="1:16" s="3" customFormat="1" x14ac:dyDescent="0.25">
      <c r="A84" s="11"/>
      <c r="B84" s="2"/>
      <c r="C84" s="2"/>
      <c r="E84" s="12"/>
      <c r="H84" s="63"/>
      <c r="N84" s="15"/>
      <c r="O84" s="15"/>
      <c r="P84" s="15"/>
    </row>
    <row r="85" spans="1:16" s="3" customFormat="1" x14ac:dyDescent="0.25">
      <c r="A85" s="11"/>
      <c r="B85" s="2"/>
      <c r="C85" s="2"/>
      <c r="E85" s="12"/>
      <c r="H85" s="63"/>
      <c r="N85" s="15"/>
      <c r="O85" s="15"/>
      <c r="P85" s="15"/>
    </row>
    <row r="86" spans="1:16" s="3" customFormat="1" x14ac:dyDescent="0.25">
      <c r="A86" s="11"/>
      <c r="B86" s="2"/>
      <c r="C86" s="2"/>
      <c r="E86" s="12"/>
      <c r="H86" s="63"/>
      <c r="N86" s="15"/>
      <c r="O86" s="15"/>
      <c r="P86" s="15"/>
    </row>
    <row r="87" spans="1:16" s="3" customFormat="1" x14ac:dyDescent="0.25">
      <c r="A87" s="11"/>
      <c r="B87" s="2"/>
      <c r="C87" s="2"/>
      <c r="E87" s="12"/>
      <c r="H87" s="63"/>
      <c r="N87" s="15"/>
      <c r="O87" s="15"/>
      <c r="P87" s="15"/>
    </row>
    <row r="88" spans="1:16" s="3" customFormat="1" x14ac:dyDescent="0.25">
      <c r="A88" s="11"/>
      <c r="B88" s="2"/>
      <c r="C88" s="2"/>
      <c r="E88" s="12"/>
      <c r="H88" s="63"/>
      <c r="N88" s="15"/>
      <c r="O88" s="15"/>
      <c r="P88" s="15"/>
    </row>
    <row r="89" spans="1:16" s="3" customFormat="1" x14ac:dyDescent="0.25">
      <c r="A89" s="11"/>
      <c r="B89" s="2"/>
      <c r="C89" s="2"/>
      <c r="E89" s="12"/>
      <c r="H89" s="63"/>
      <c r="N89" s="15"/>
      <c r="O89" s="15"/>
      <c r="P89" s="15"/>
    </row>
    <row r="90" spans="1:16" s="3" customFormat="1" x14ac:dyDescent="0.25">
      <c r="A90" s="11"/>
      <c r="B90" s="2"/>
      <c r="C90" s="2"/>
      <c r="E90" s="12"/>
      <c r="H90" s="63"/>
      <c r="N90" s="15"/>
      <c r="O90" s="15"/>
      <c r="P90" s="15"/>
    </row>
  </sheetData>
  <mergeCells count="2">
    <mergeCell ref="A70:L70"/>
    <mergeCell ref="O70:P70"/>
  </mergeCells>
  <conditionalFormatting sqref="B3:B69">
    <cfRule type="duplicateValues" dxfId="799" priority="35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rgb="FF92D050"/>
  </sheetPr>
  <dimension ref="A1:P88"/>
  <sheetViews>
    <sheetView zoomScale="110" zoomScaleNormal="110" workbookViewId="0">
      <pane xSplit="3" ySplit="2" topLeftCell="D60" activePane="bottomRight" state="frozen"/>
      <selection pane="topRight" activeCell="B1" sqref="B1"/>
      <selection pane="bottomLeft" activeCell="A3" sqref="A3"/>
      <selection pane="bottomRight" activeCell="N3" sqref="N3:N67"/>
    </sheetView>
  </sheetViews>
  <sheetFormatPr defaultRowHeight="15" x14ac:dyDescent="0.2"/>
  <cols>
    <col min="1" max="1" width="8" style="4" customWidth="1"/>
    <col min="2" max="2" width="19.5703125" style="2" customWidth="1"/>
    <col min="3" max="3" width="14.5703125" style="2" customWidth="1"/>
    <col min="4" max="4" width="10.28515625" style="3" customWidth="1"/>
    <col min="5" max="5" width="8" style="12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5" customWidth="1"/>
    <col min="15" max="15" width="8.140625" style="15" customWidth="1"/>
    <col min="16" max="16" width="12.28515625" style="15" customWidth="1"/>
    <col min="17" max="16384" width="9.140625" style="4"/>
  </cols>
  <sheetData>
    <row r="1" spans="1:16" x14ac:dyDescent="0.2">
      <c r="H1" s="5"/>
    </row>
    <row r="2" spans="1:16" ht="25.5" x14ac:dyDescent="0.2">
      <c r="A2" s="59" t="s">
        <v>44</v>
      </c>
      <c r="B2" s="7" t="s">
        <v>7</v>
      </c>
      <c r="C2" s="7" t="s">
        <v>0</v>
      </c>
      <c r="D2" s="7" t="s">
        <v>1</v>
      </c>
      <c r="E2" s="60" t="s">
        <v>4</v>
      </c>
      <c r="F2" s="7" t="s">
        <v>3</v>
      </c>
      <c r="G2" s="7" t="s">
        <v>5</v>
      </c>
      <c r="H2" s="60" t="s">
        <v>2</v>
      </c>
      <c r="I2" s="7" t="s">
        <v>39</v>
      </c>
      <c r="J2" s="7" t="s">
        <v>40</v>
      </c>
      <c r="K2" s="7" t="s">
        <v>41</v>
      </c>
      <c r="L2" s="61" t="s">
        <v>45</v>
      </c>
      <c r="M2" s="61" t="s">
        <v>46</v>
      </c>
      <c r="N2" s="61" t="s">
        <v>6</v>
      </c>
      <c r="O2" s="61" t="s">
        <v>47</v>
      </c>
      <c r="P2" s="61" t="s">
        <v>48</v>
      </c>
    </row>
    <row r="3" spans="1:16" ht="26.25" customHeight="1" x14ac:dyDescent="0.2">
      <c r="A3" s="83">
        <v>403913</v>
      </c>
      <c r="B3" s="74" t="s">
        <v>1088</v>
      </c>
      <c r="C3" s="9" t="s">
        <v>1089</v>
      </c>
      <c r="D3" s="76" t="s">
        <v>127</v>
      </c>
      <c r="E3" s="13">
        <v>44548</v>
      </c>
      <c r="F3" s="76" t="s">
        <v>705</v>
      </c>
      <c r="G3" s="13">
        <v>44552</v>
      </c>
      <c r="H3" s="10" t="s">
        <v>533</v>
      </c>
      <c r="I3" s="1">
        <v>81</v>
      </c>
      <c r="J3" s="1">
        <v>57</v>
      </c>
      <c r="K3" s="1">
        <v>36</v>
      </c>
      <c r="L3" s="1">
        <v>20</v>
      </c>
      <c r="M3" s="80">
        <v>41.552999999999997</v>
      </c>
      <c r="N3" s="96">
        <v>41.552999999999997</v>
      </c>
      <c r="O3" s="64">
        <v>2530</v>
      </c>
      <c r="P3" s="65">
        <f>Table224578910112345678910[[#This Row],[PEMBULATAN]]*O3</f>
        <v>105129.09</v>
      </c>
    </row>
    <row r="4" spans="1:16" ht="26.25" customHeight="1" x14ac:dyDescent="0.2">
      <c r="A4" s="14"/>
      <c r="B4" s="75"/>
      <c r="C4" s="73" t="s">
        <v>1090</v>
      </c>
      <c r="D4" s="78" t="s">
        <v>127</v>
      </c>
      <c r="E4" s="13">
        <v>44548</v>
      </c>
      <c r="F4" s="76" t="s">
        <v>705</v>
      </c>
      <c r="G4" s="13">
        <v>44552</v>
      </c>
      <c r="H4" s="77" t="s">
        <v>533</v>
      </c>
      <c r="I4" s="16">
        <v>54</v>
      </c>
      <c r="J4" s="16">
        <v>44</v>
      </c>
      <c r="K4" s="16">
        <v>12</v>
      </c>
      <c r="L4" s="16">
        <v>2</v>
      </c>
      <c r="M4" s="81">
        <v>7.1280000000000001</v>
      </c>
      <c r="N4" s="96">
        <v>7.1280000000000001</v>
      </c>
      <c r="O4" s="64">
        <v>2530</v>
      </c>
      <c r="P4" s="65">
        <f>Table224578910112345678910[[#This Row],[PEMBULATAN]]*O4</f>
        <v>18033.84</v>
      </c>
    </row>
    <row r="5" spans="1:16" ht="26.25" customHeight="1" x14ac:dyDescent="0.2">
      <c r="A5" s="14"/>
      <c r="B5" s="75"/>
      <c r="C5" s="73" t="s">
        <v>1091</v>
      </c>
      <c r="D5" s="78" t="s">
        <v>127</v>
      </c>
      <c r="E5" s="13">
        <v>44548</v>
      </c>
      <c r="F5" s="76" t="s">
        <v>705</v>
      </c>
      <c r="G5" s="13">
        <v>44552</v>
      </c>
      <c r="H5" s="77" t="s">
        <v>533</v>
      </c>
      <c r="I5" s="16">
        <v>75</v>
      </c>
      <c r="J5" s="16">
        <v>61</v>
      </c>
      <c r="K5" s="16">
        <v>33</v>
      </c>
      <c r="L5" s="16">
        <v>8</v>
      </c>
      <c r="M5" s="81">
        <v>37.743749999999999</v>
      </c>
      <c r="N5" s="96">
        <v>37.743749999999999</v>
      </c>
      <c r="O5" s="64">
        <v>2530</v>
      </c>
      <c r="P5" s="65">
        <f>Table224578910112345678910[[#This Row],[PEMBULATAN]]*O5</f>
        <v>95491.6875</v>
      </c>
    </row>
    <row r="6" spans="1:16" ht="26.25" customHeight="1" x14ac:dyDescent="0.2">
      <c r="A6" s="14"/>
      <c r="B6" s="75"/>
      <c r="C6" s="73" t="s">
        <v>1092</v>
      </c>
      <c r="D6" s="78" t="s">
        <v>127</v>
      </c>
      <c r="E6" s="13">
        <v>44548</v>
      </c>
      <c r="F6" s="76" t="s">
        <v>705</v>
      </c>
      <c r="G6" s="13">
        <v>44552</v>
      </c>
      <c r="H6" s="77" t="s">
        <v>533</v>
      </c>
      <c r="I6" s="16">
        <v>88</v>
      </c>
      <c r="J6" s="16">
        <v>40</v>
      </c>
      <c r="K6" s="16">
        <v>15</v>
      </c>
      <c r="L6" s="16">
        <v>5</v>
      </c>
      <c r="M6" s="81">
        <v>13.2</v>
      </c>
      <c r="N6" s="96">
        <v>13.2</v>
      </c>
      <c r="O6" s="64">
        <v>2530</v>
      </c>
      <c r="P6" s="65">
        <f>Table224578910112345678910[[#This Row],[PEMBULATAN]]*O6</f>
        <v>33396</v>
      </c>
    </row>
    <row r="7" spans="1:16" ht="26.25" customHeight="1" x14ac:dyDescent="0.2">
      <c r="A7" s="14"/>
      <c r="B7" s="75"/>
      <c r="C7" s="73" t="s">
        <v>1093</v>
      </c>
      <c r="D7" s="78" t="s">
        <v>127</v>
      </c>
      <c r="E7" s="13">
        <v>44548</v>
      </c>
      <c r="F7" s="76" t="s">
        <v>705</v>
      </c>
      <c r="G7" s="13">
        <v>44552</v>
      </c>
      <c r="H7" s="77" t="s">
        <v>533</v>
      </c>
      <c r="I7" s="16">
        <v>88</v>
      </c>
      <c r="J7" s="16">
        <v>40</v>
      </c>
      <c r="K7" s="16">
        <v>15</v>
      </c>
      <c r="L7" s="16">
        <v>5</v>
      </c>
      <c r="M7" s="81">
        <v>13.2</v>
      </c>
      <c r="N7" s="96">
        <v>13.2</v>
      </c>
      <c r="O7" s="64">
        <v>2530</v>
      </c>
      <c r="P7" s="65">
        <f>Table224578910112345678910[[#This Row],[PEMBULATAN]]*O7</f>
        <v>33396</v>
      </c>
    </row>
    <row r="8" spans="1:16" ht="26.25" customHeight="1" x14ac:dyDescent="0.2">
      <c r="A8" s="14"/>
      <c r="B8" s="75"/>
      <c r="C8" s="73" t="s">
        <v>1094</v>
      </c>
      <c r="D8" s="78" t="s">
        <v>127</v>
      </c>
      <c r="E8" s="13">
        <v>44548</v>
      </c>
      <c r="F8" s="76" t="s">
        <v>705</v>
      </c>
      <c r="G8" s="13">
        <v>44552</v>
      </c>
      <c r="H8" s="77" t="s">
        <v>533</v>
      </c>
      <c r="I8" s="16">
        <v>60</v>
      </c>
      <c r="J8" s="16">
        <v>60</v>
      </c>
      <c r="K8" s="16">
        <v>30</v>
      </c>
      <c r="L8" s="16">
        <v>9</v>
      </c>
      <c r="M8" s="81">
        <v>27</v>
      </c>
      <c r="N8" s="96">
        <v>27</v>
      </c>
      <c r="O8" s="64">
        <v>2530</v>
      </c>
      <c r="P8" s="65">
        <f>Table224578910112345678910[[#This Row],[PEMBULATAN]]*O8</f>
        <v>68310</v>
      </c>
    </row>
    <row r="9" spans="1:16" ht="26.25" customHeight="1" x14ac:dyDescent="0.2">
      <c r="A9" s="14"/>
      <c r="B9" s="75"/>
      <c r="C9" s="73" t="s">
        <v>1095</v>
      </c>
      <c r="D9" s="78" t="s">
        <v>127</v>
      </c>
      <c r="E9" s="13">
        <v>44548</v>
      </c>
      <c r="F9" s="76" t="s">
        <v>705</v>
      </c>
      <c r="G9" s="13">
        <v>44552</v>
      </c>
      <c r="H9" s="77" t="s">
        <v>533</v>
      </c>
      <c r="I9" s="16">
        <v>60</v>
      </c>
      <c r="J9" s="16">
        <v>40</v>
      </c>
      <c r="K9" s="16">
        <v>21</v>
      </c>
      <c r="L9" s="16">
        <v>5</v>
      </c>
      <c r="M9" s="81">
        <v>12.6</v>
      </c>
      <c r="N9" s="96">
        <v>12.6</v>
      </c>
      <c r="O9" s="64">
        <v>2530</v>
      </c>
      <c r="P9" s="65">
        <f>Table224578910112345678910[[#This Row],[PEMBULATAN]]*O9</f>
        <v>31878</v>
      </c>
    </row>
    <row r="10" spans="1:16" ht="26.25" customHeight="1" x14ac:dyDescent="0.2">
      <c r="A10" s="14"/>
      <c r="B10" s="75"/>
      <c r="C10" s="73" t="s">
        <v>1096</v>
      </c>
      <c r="D10" s="78" t="s">
        <v>127</v>
      </c>
      <c r="E10" s="13">
        <v>44548</v>
      </c>
      <c r="F10" s="76" t="s">
        <v>705</v>
      </c>
      <c r="G10" s="13">
        <v>44552</v>
      </c>
      <c r="H10" s="77" t="s">
        <v>533</v>
      </c>
      <c r="I10" s="16">
        <v>66</v>
      </c>
      <c r="J10" s="16">
        <v>54</v>
      </c>
      <c r="K10" s="16">
        <v>23</v>
      </c>
      <c r="L10" s="16">
        <v>7</v>
      </c>
      <c r="M10" s="81">
        <v>20.492999999999999</v>
      </c>
      <c r="N10" s="96">
        <v>21</v>
      </c>
      <c r="O10" s="64">
        <v>2530</v>
      </c>
      <c r="P10" s="65">
        <f>Table224578910112345678910[[#This Row],[PEMBULATAN]]*O10</f>
        <v>53130</v>
      </c>
    </row>
    <row r="11" spans="1:16" ht="26.25" customHeight="1" x14ac:dyDescent="0.2">
      <c r="A11" s="14"/>
      <c r="B11" s="75"/>
      <c r="C11" s="73" t="s">
        <v>1097</v>
      </c>
      <c r="D11" s="78" t="s">
        <v>127</v>
      </c>
      <c r="E11" s="13">
        <v>44548</v>
      </c>
      <c r="F11" s="76" t="s">
        <v>705</v>
      </c>
      <c r="G11" s="13">
        <v>44552</v>
      </c>
      <c r="H11" s="77" t="s">
        <v>533</v>
      </c>
      <c r="I11" s="16">
        <v>40</v>
      </c>
      <c r="J11" s="16">
        <v>30</v>
      </c>
      <c r="K11" s="16">
        <v>27</v>
      </c>
      <c r="L11" s="16">
        <v>8</v>
      </c>
      <c r="M11" s="81">
        <v>8.1</v>
      </c>
      <c r="N11" s="96">
        <v>8.1</v>
      </c>
      <c r="O11" s="64">
        <v>2530</v>
      </c>
      <c r="P11" s="65">
        <f>Table224578910112345678910[[#This Row],[PEMBULATAN]]*O11</f>
        <v>20493</v>
      </c>
    </row>
    <row r="12" spans="1:16" ht="26.25" customHeight="1" x14ac:dyDescent="0.2">
      <c r="A12" s="14"/>
      <c r="B12" s="75"/>
      <c r="C12" s="73" t="s">
        <v>1098</v>
      </c>
      <c r="D12" s="78" t="s">
        <v>127</v>
      </c>
      <c r="E12" s="13">
        <v>44548</v>
      </c>
      <c r="F12" s="76" t="s">
        <v>705</v>
      </c>
      <c r="G12" s="13">
        <v>44552</v>
      </c>
      <c r="H12" s="77" t="s">
        <v>533</v>
      </c>
      <c r="I12" s="16">
        <v>70</v>
      </c>
      <c r="J12" s="16">
        <v>53</v>
      </c>
      <c r="K12" s="16">
        <v>26</v>
      </c>
      <c r="L12" s="16">
        <v>14</v>
      </c>
      <c r="M12" s="81">
        <v>24.114999999999998</v>
      </c>
      <c r="N12" s="96">
        <v>24.114999999999998</v>
      </c>
      <c r="O12" s="64">
        <v>2530</v>
      </c>
      <c r="P12" s="65">
        <f>Table224578910112345678910[[#This Row],[PEMBULATAN]]*O12</f>
        <v>61010.95</v>
      </c>
    </row>
    <row r="13" spans="1:16" ht="26.25" customHeight="1" x14ac:dyDescent="0.2">
      <c r="A13" s="14"/>
      <c r="B13" s="75"/>
      <c r="C13" s="73" t="s">
        <v>1099</v>
      </c>
      <c r="D13" s="78" t="s">
        <v>127</v>
      </c>
      <c r="E13" s="13">
        <v>44548</v>
      </c>
      <c r="F13" s="76" t="s">
        <v>705</v>
      </c>
      <c r="G13" s="13">
        <v>44552</v>
      </c>
      <c r="H13" s="77" t="s">
        <v>533</v>
      </c>
      <c r="I13" s="16">
        <v>67</v>
      </c>
      <c r="J13" s="16">
        <v>64</v>
      </c>
      <c r="K13" s="16">
        <v>22</v>
      </c>
      <c r="L13" s="16">
        <v>8</v>
      </c>
      <c r="M13" s="81">
        <v>23.584</v>
      </c>
      <c r="N13" s="96">
        <v>23.584</v>
      </c>
      <c r="O13" s="64">
        <v>2530</v>
      </c>
      <c r="P13" s="65">
        <f>Table224578910112345678910[[#This Row],[PEMBULATAN]]*O13</f>
        <v>59667.519999999997</v>
      </c>
    </row>
    <row r="14" spans="1:16" ht="26.25" customHeight="1" x14ac:dyDescent="0.2">
      <c r="A14" s="14"/>
      <c r="B14" s="75"/>
      <c r="C14" s="73" t="s">
        <v>1100</v>
      </c>
      <c r="D14" s="78" t="s">
        <v>127</v>
      </c>
      <c r="E14" s="13">
        <v>44548</v>
      </c>
      <c r="F14" s="76" t="s">
        <v>705</v>
      </c>
      <c r="G14" s="13">
        <v>44552</v>
      </c>
      <c r="H14" s="77" t="s">
        <v>533</v>
      </c>
      <c r="I14" s="16">
        <v>115</v>
      </c>
      <c r="J14" s="16">
        <v>22</v>
      </c>
      <c r="K14" s="16">
        <v>6</v>
      </c>
      <c r="L14" s="16">
        <v>3</v>
      </c>
      <c r="M14" s="81">
        <v>3.7949999999999999</v>
      </c>
      <c r="N14" s="96">
        <v>3.7949999999999999</v>
      </c>
      <c r="O14" s="64">
        <v>2530</v>
      </c>
      <c r="P14" s="65">
        <f>Table224578910112345678910[[#This Row],[PEMBULATAN]]*O14</f>
        <v>9601.35</v>
      </c>
    </row>
    <row r="15" spans="1:16" ht="26.25" customHeight="1" x14ac:dyDescent="0.2">
      <c r="A15" s="14"/>
      <c r="B15" s="75"/>
      <c r="C15" s="73" t="s">
        <v>1101</v>
      </c>
      <c r="D15" s="78" t="s">
        <v>127</v>
      </c>
      <c r="E15" s="13">
        <v>44548</v>
      </c>
      <c r="F15" s="76" t="s">
        <v>705</v>
      </c>
      <c r="G15" s="13">
        <v>44552</v>
      </c>
      <c r="H15" s="77" t="s">
        <v>533</v>
      </c>
      <c r="I15" s="16">
        <v>61</v>
      </c>
      <c r="J15" s="16">
        <v>29</v>
      </c>
      <c r="K15" s="16">
        <v>13</v>
      </c>
      <c r="L15" s="16">
        <v>2</v>
      </c>
      <c r="M15" s="81">
        <v>5.74925</v>
      </c>
      <c r="N15" s="96">
        <v>5.74925</v>
      </c>
      <c r="O15" s="64">
        <v>2530</v>
      </c>
      <c r="P15" s="65">
        <f>Table224578910112345678910[[#This Row],[PEMBULATAN]]*O15</f>
        <v>14545.602499999999</v>
      </c>
    </row>
    <row r="16" spans="1:16" ht="26.25" customHeight="1" x14ac:dyDescent="0.2">
      <c r="A16" s="14"/>
      <c r="B16" s="75"/>
      <c r="C16" s="73" t="s">
        <v>1102</v>
      </c>
      <c r="D16" s="78" t="s">
        <v>127</v>
      </c>
      <c r="E16" s="13">
        <v>44548</v>
      </c>
      <c r="F16" s="76" t="s">
        <v>705</v>
      </c>
      <c r="G16" s="13">
        <v>44552</v>
      </c>
      <c r="H16" s="77" t="s">
        <v>533</v>
      </c>
      <c r="I16" s="16">
        <v>42</v>
      </c>
      <c r="J16" s="16">
        <v>28</v>
      </c>
      <c r="K16" s="16">
        <v>25</v>
      </c>
      <c r="L16" s="16">
        <v>5</v>
      </c>
      <c r="M16" s="81">
        <v>7.35</v>
      </c>
      <c r="N16" s="96">
        <v>8</v>
      </c>
      <c r="O16" s="64">
        <v>2530</v>
      </c>
      <c r="P16" s="65">
        <f>Table224578910112345678910[[#This Row],[PEMBULATAN]]*O16</f>
        <v>20240</v>
      </c>
    </row>
    <row r="17" spans="1:16" ht="26.25" customHeight="1" x14ac:dyDescent="0.2">
      <c r="A17" s="14"/>
      <c r="B17" s="75"/>
      <c r="C17" s="73" t="s">
        <v>1103</v>
      </c>
      <c r="D17" s="78" t="s">
        <v>127</v>
      </c>
      <c r="E17" s="13">
        <v>44548</v>
      </c>
      <c r="F17" s="76" t="s">
        <v>705</v>
      </c>
      <c r="G17" s="13">
        <v>44552</v>
      </c>
      <c r="H17" s="77" t="s">
        <v>533</v>
      </c>
      <c r="I17" s="16">
        <v>77</v>
      </c>
      <c r="J17" s="16">
        <v>51</v>
      </c>
      <c r="K17" s="16">
        <v>2</v>
      </c>
      <c r="L17" s="16">
        <v>1</v>
      </c>
      <c r="M17" s="81">
        <v>1.9635</v>
      </c>
      <c r="N17" s="96">
        <v>1.9635</v>
      </c>
      <c r="O17" s="64">
        <v>2530</v>
      </c>
      <c r="P17" s="65">
        <f>Table224578910112345678910[[#This Row],[PEMBULATAN]]*O17</f>
        <v>4967.6549999999997</v>
      </c>
    </row>
    <row r="18" spans="1:16" ht="26.25" customHeight="1" x14ac:dyDescent="0.2">
      <c r="A18" s="14"/>
      <c r="B18" s="75"/>
      <c r="C18" s="73" t="s">
        <v>1104</v>
      </c>
      <c r="D18" s="78" t="s">
        <v>127</v>
      </c>
      <c r="E18" s="13">
        <v>44548</v>
      </c>
      <c r="F18" s="76" t="s">
        <v>705</v>
      </c>
      <c r="G18" s="13">
        <v>44552</v>
      </c>
      <c r="H18" s="77" t="s">
        <v>533</v>
      </c>
      <c r="I18" s="16">
        <v>50</v>
      </c>
      <c r="J18" s="16">
        <v>34</v>
      </c>
      <c r="K18" s="16">
        <v>23</v>
      </c>
      <c r="L18" s="16">
        <v>3</v>
      </c>
      <c r="M18" s="81">
        <v>9.7750000000000004</v>
      </c>
      <c r="N18" s="96">
        <v>9.7750000000000004</v>
      </c>
      <c r="O18" s="64">
        <v>2530</v>
      </c>
      <c r="P18" s="65">
        <f>Table224578910112345678910[[#This Row],[PEMBULATAN]]*O18</f>
        <v>24730.75</v>
      </c>
    </row>
    <row r="19" spans="1:16" ht="26.25" customHeight="1" x14ac:dyDescent="0.2">
      <c r="A19" s="14"/>
      <c r="B19" s="75"/>
      <c r="C19" s="73" t="s">
        <v>1105</v>
      </c>
      <c r="D19" s="78" t="s">
        <v>127</v>
      </c>
      <c r="E19" s="13">
        <v>44548</v>
      </c>
      <c r="F19" s="76" t="s">
        <v>705</v>
      </c>
      <c r="G19" s="13">
        <v>44552</v>
      </c>
      <c r="H19" s="77" t="s">
        <v>533</v>
      </c>
      <c r="I19" s="16">
        <v>73</v>
      </c>
      <c r="J19" s="16">
        <v>70</v>
      </c>
      <c r="K19" s="16">
        <v>23</v>
      </c>
      <c r="L19" s="16">
        <v>5</v>
      </c>
      <c r="M19" s="81">
        <v>29.3825</v>
      </c>
      <c r="N19" s="96">
        <v>30</v>
      </c>
      <c r="O19" s="64">
        <v>2530</v>
      </c>
      <c r="P19" s="65">
        <f>Table224578910112345678910[[#This Row],[PEMBULATAN]]*O19</f>
        <v>75900</v>
      </c>
    </row>
    <row r="20" spans="1:16" ht="26.25" customHeight="1" x14ac:dyDescent="0.2">
      <c r="A20" s="14"/>
      <c r="B20" s="75"/>
      <c r="C20" s="73" t="s">
        <v>1106</v>
      </c>
      <c r="D20" s="78" t="s">
        <v>127</v>
      </c>
      <c r="E20" s="13">
        <v>44548</v>
      </c>
      <c r="F20" s="76" t="s">
        <v>705</v>
      </c>
      <c r="G20" s="13">
        <v>44552</v>
      </c>
      <c r="H20" s="77" t="s">
        <v>533</v>
      </c>
      <c r="I20" s="16">
        <v>90</v>
      </c>
      <c r="J20" s="16">
        <v>63</v>
      </c>
      <c r="K20" s="16">
        <v>22</v>
      </c>
      <c r="L20" s="16">
        <v>10</v>
      </c>
      <c r="M20" s="81">
        <v>31.184999999999999</v>
      </c>
      <c r="N20" s="96">
        <v>31.184999999999999</v>
      </c>
      <c r="O20" s="64">
        <v>2530</v>
      </c>
      <c r="P20" s="65">
        <f>Table224578910112345678910[[#This Row],[PEMBULATAN]]*O20</f>
        <v>78898.05</v>
      </c>
    </row>
    <row r="21" spans="1:16" ht="26.25" customHeight="1" x14ac:dyDescent="0.2">
      <c r="A21" s="14"/>
      <c r="B21" s="75"/>
      <c r="C21" s="73" t="s">
        <v>1107</v>
      </c>
      <c r="D21" s="78" t="s">
        <v>127</v>
      </c>
      <c r="E21" s="13">
        <v>44548</v>
      </c>
      <c r="F21" s="76" t="s">
        <v>705</v>
      </c>
      <c r="G21" s="13">
        <v>44552</v>
      </c>
      <c r="H21" s="77" t="s">
        <v>533</v>
      </c>
      <c r="I21" s="16">
        <v>93</v>
      </c>
      <c r="J21" s="16">
        <v>53</v>
      </c>
      <c r="K21" s="16">
        <v>36</v>
      </c>
      <c r="L21" s="16">
        <v>17</v>
      </c>
      <c r="M21" s="81">
        <v>44.360999999999997</v>
      </c>
      <c r="N21" s="96">
        <v>45</v>
      </c>
      <c r="O21" s="64">
        <v>2530</v>
      </c>
      <c r="P21" s="65">
        <f>Table224578910112345678910[[#This Row],[PEMBULATAN]]*O21</f>
        <v>113850</v>
      </c>
    </row>
    <row r="22" spans="1:16" ht="26.25" customHeight="1" x14ac:dyDescent="0.2">
      <c r="A22" s="14"/>
      <c r="B22" s="75"/>
      <c r="C22" s="73" t="s">
        <v>1108</v>
      </c>
      <c r="D22" s="78" t="s">
        <v>127</v>
      </c>
      <c r="E22" s="13">
        <v>44548</v>
      </c>
      <c r="F22" s="76" t="s">
        <v>705</v>
      </c>
      <c r="G22" s="13">
        <v>44552</v>
      </c>
      <c r="H22" s="77" t="s">
        <v>533</v>
      </c>
      <c r="I22" s="16">
        <v>70</v>
      </c>
      <c r="J22" s="16">
        <v>60</v>
      </c>
      <c r="K22" s="16">
        <v>20</v>
      </c>
      <c r="L22" s="16">
        <v>4</v>
      </c>
      <c r="M22" s="81">
        <v>21</v>
      </c>
      <c r="N22" s="96">
        <v>21</v>
      </c>
      <c r="O22" s="64">
        <v>2530</v>
      </c>
      <c r="P22" s="65">
        <f>Table224578910112345678910[[#This Row],[PEMBULATAN]]*O22</f>
        <v>53130</v>
      </c>
    </row>
    <row r="23" spans="1:16" ht="26.25" customHeight="1" x14ac:dyDescent="0.2">
      <c r="A23" s="14"/>
      <c r="B23" s="75"/>
      <c r="C23" s="73" t="s">
        <v>1109</v>
      </c>
      <c r="D23" s="78" t="s">
        <v>127</v>
      </c>
      <c r="E23" s="13">
        <v>44548</v>
      </c>
      <c r="F23" s="76" t="s">
        <v>705</v>
      </c>
      <c r="G23" s="13">
        <v>44552</v>
      </c>
      <c r="H23" s="77" t="s">
        <v>533</v>
      </c>
      <c r="I23" s="16">
        <v>73</v>
      </c>
      <c r="J23" s="16">
        <v>68</v>
      </c>
      <c r="K23" s="16">
        <v>30</v>
      </c>
      <c r="L23" s="16">
        <v>11</v>
      </c>
      <c r="M23" s="81">
        <v>37.229999999999997</v>
      </c>
      <c r="N23" s="96">
        <v>37.229999999999997</v>
      </c>
      <c r="O23" s="64">
        <v>2530</v>
      </c>
      <c r="P23" s="65">
        <f>Table224578910112345678910[[#This Row],[PEMBULATAN]]*O23</f>
        <v>94191.9</v>
      </c>
    </row>
    <row r="24" spans="1:16" ht="26.25" customHeight="1" x14ac:dyDescent="0.2">
      <c r="A24" s="14"/>
      <c r="B24" s="75"/>
      <c r="C24" s="73" t="s">
        <v>1110</v>
      </c>
      <c r="D24" s="78" t="s">
        <v>127</v>
      </c>
      <c r="E24" s="13">
        <v>44548</v>
      </c>
      <c r="F24" s="76" t="s">
        <v>705</v>
      </c>
      <c r="G24" s="13">
        <v>44552</v>
      </c>
      <c r="H24" s="77" t="s">
        <v>533</v>
      </c>
      <c r="I24" s="16">
        <v>66</v>
      </c>
      <c r="J24" s="16">
        <v>50</v>
      </c>
      <c r="K24" s="16">
        <v>23</v>
      </c>
      <c r="L24" s="16">
        <v>6</v>
      </c>
      <c r="M24" s="81">
        <v>18.975000000000001</v>
      </c>
      <c r="N24" s="96">
        <v>18.975000000000001</v>
      </c>
      <c r="O24" s="64">
        <v>2530</v>
      </c>
      <c r="P24" s="65">
        <f>Table224578910112345678910[[#This Row],[PEMBULATAN]]*O24</f>
        <v>48006.75</v>
      </c>
    </row>
    <row r="25" spans="1:16" ht="26.25" customHeight="1" x14ac:dyDescent="0.2">
      <c r="A25" s="14"/>
      <c r="B25" s="75"/>
      <c r="C25" s="73" t="s">
        <v>1111</v>
      </c>
      <c r="D25" s="78" t="s">
        <v>127</v>
      </c>
      <c r="E25" s="13">
        <v>44548</v>
      </c>
      <c r="F25" s="76" t="s">
        <v>705</v>
      </c>
      <c r="G25" s="13">
        <v>44552</v>
      </c>
      <c r="H25" s="77" t="s">
        <v>533</v>
      </c>
      <c r="I25" s="16">
        <v>73</v>
      </c>
      <c r="J25" s="16">
        <v>60</v>
      </c>
      <c r="K25" s="16">
        <v>25</v>
      </c>
      <c r="L25" s="16">
        <v>11</v>
      </c>
      <c r="M25" s="81">
        <v>27.375</v>
      </c>
      <c r="N25" s="96">
        <v>28</v>
      </c>
      <c r="O25" s="64">
        <v>2530</v>
      </c>
      <c r="P25" s="65">
        <f>Table224578910112345678910[[#This Row],[PEMBULATAN]]*O25</f>
        <v>70840</v>
      </c>
    </row>
    <row r="26" spans="1:16" ht="26.25" customHeight="1" x14ac:dyDescent="0.2">
      <c r="A26" s="14"/>
      <c r="B26" s="75"/>
      <c r="C26" s="73" t="s">
        <v>1112</v>
      </c>
      <c r="D26" s="78" t="s">
        <v>127</v>
      </c>
      <c r="E26" s="13">
        <v>44548</v>
      </c>
      <c r="F26" s="76" t="s">
        <v>705</v>
      </c>
      <c r="G26" s="13">
        <v>44552</v>
      </c>
      <c r="H26" s="77" t="s">
        <v>533</v>
      </c>
      <c r="I26" s="16">
        <v>60</v>
      </c>
      <c r="J26" s="16">
        <v>24</v>
      </c>
      <c r="K26" s="16">
        <v>20</v>
      </c>
      <c r="L26" s="16">
        <v>4</v>
      </c>
      <c r="M26" s="81">
        <v>7.2</v>
      </c>
      <c r="N26" s="96">
        <v>7.2</v>
      </c>
      <c r="O26" s="64">
        <v>2530</v>
      </c>
      <c r="P26" s="65">
        <f>Table224578910112345678910[[#This Row],[PEMBULATAN]]*O26</f>
        <v>18216</v>
      </c>
    </row>
    <row r="27" spans="1:16" ht="26.25" customHeight="1" x14ac:dyDescent="0.2">
      <c r="A27" s="14"/>
      <c r="B27" s="75"/>
      <c r="C27" s="73" t="s">
        <v>1113</v>
      </c>
      <c r="D27" s="78" t="s">
        <v>127</v>
      </c>
      <c r="E27" s="13">
        <v>44548</v>
      </c>
      <c r="F27" s="76" t="s">
        <v>705</v>
      </c>
      <c r="G27" s="13">
        <v>44552</v>
      </c>
      <c r="H27" s="77" t="s">
        <v>533</v>
      </c>
      <c r="I27" s="16">
        <v>70</v>
      </c>
      <c r="J27" s="16">
        <v>60</v>
      </c>
      <c r="K27" s="16">
        <v>22</v>
      </c>
      <c r="L27" s="16">
        <v>7</v>
      </c>
      <c r="M27" s="81">
        <v>23.1</v>
      </c>
      <c r="N27" s="96">
        <v>23.1</v>
      </c>
      <c r="O27" s="64">
        <v>2530</v>
      </c>
      <c r="P27" s="65">
        <f>Table224578910112345678910[[#This Row],[PEMBULATAN]]*O27</f>
        <v>58443</v>
      </c>
    </row>
    <row r="28" spans="1:16" ht="26.25" customHeight="1" x14ac:dyDescent="0.2">
      <c r="A28" s="14"/>
      <c r="B28" s="75"/>
      <c r="C28" s="73" t="s">
        <v>1114</v>
      </c>
      <c r="D28" s="78" t="s">
        <v>127</v>
      </c>
      <c r="E28" s="13">
        <v>44548</v>
      </c>
      <c r="F28" s="76" t="s">
        <v>705</v>
      </c>
      <c r="G28" s="13">
        <v>44552</v>
      </c>
      <c r="H28" s="77" t="s">
        <v>533</v>
      </c>
      <c r="I28" s="16">
        <v>106</v>
      </c>
      <c r="J28" s="16">
        <v>20</v>
      </c>
      <c r="K28" s="16">
        <v>10</v>
      </c>
      <c r="L28" s="16">
        <v>2</v>
      </c>
      <c r="M28" s="81">
        <v>5.3</v>
      </c>
      <c r="N28" s="96">
        <v>6</v>
      </c>
      <c r="O28" s="64">
        <v>2530</v>
      </c>
      <c r="P28" s="65">
        <f>Table224578910112345678910[[#This Row],[PEMBULATAN]]*O28</f>
        <v>15180</v>
      </c>
    </row>
    <row r="29" spans="1:16" ht="26.25" customHeight="1" x14ac:dyDescent="0.2">
      <c r="A29" s="14"/>
      <c r="B29" s="75"/>
      <c r="C29" s="73" t="s">
        <v>1115</v>
      </c>
      <c r="D29" s="78" t="s">
        <v>127</v>
      </c>
      <c r="E29" s="13">
        <v>44548</v>
      </c>
      <c r="F29" s="76" t="s">
        <v>705</v>
      </c>
      <c r="G29" s="13">
        <v>44552</v>
      </c>
      <c r="H29" s="77" t="s">
        <v>533</v>
      </c>
      <c r="I29" s="16">
        <v>42</v>
      </c>
      <c r="J29" s="16">
        <v>53</v>
      </c>
      <c r="K29" s="16">
        <v>46</v>
      </c>
      <c r="L29" s="16">
        <v>23</v>
      </c>
      <c r="M29" s="81">
        <v>25.599</v>
      </c>
      <c r="N29" s="96">
        <v>25.599</v>
      </c>
      <c r="O29" s="64">
        <v>2530</v>
      </c>
      <c r="P29" s="65">
        <f>Table224578910112345678910[[#This Row],[PEMBULATAN]]*O29</f>
        <v>64765.47</v>
      </c>
    </row>
    <row r="30" spans="1:16" ht="26.25" customHeight="1" x14ac:dyDescent="0.2">
      <c r="A30" s="14"/>
      <c r="B30" s="75"/>
      <c r="C30" s="73" t="s">
        <v>1116</v>
      </c>
      <c r="D30" s="78" t="s">
        <v>127</v>
      </c>
      <c r="E30" s="13">
        <v>44548</v>
      </c>
      <c r="F30" s="76" t="s">
        <v>705</v>
      </c>
      <c r="G30" s="13">
        <v>44552</v>
      </c>
      <c r="H30" s="77" t="s">
        <v>533</v>
      </c>
      <c r="I30" s="16">
        <v>83</v>
      </c>
      <c r="J30" s="16">
        <v>54</v>
      </c>
      <c r="K30" s="16">
        <v>22</v>
      </c>
      <c r="L30" s="16">
        <v>10</v>
      </c>
      <c r="M30" s="81">
        <v>24.651</v>
      </c>
      <c r="N30" s="96">
        <v>24.651</v>
      </c>
      <c r="O30" s="64">
        <v>2530</v>
      </c>
      <c r="P30" s="65">
        <f>Table224578910112345678910[[#This Row],[PEMBULATAN]]*O30</f>
        <v>62367.03</v>
      </c>
    </row>
    <row r="31" spans="1:16" ht="26.25" customHeight="1" x14ac:dyDescent="0.2">
      <c r="A31" s="14"/>
      <c r="B31" s="75"/>
      <c r="C31" s="73" t="s">
        <v>1117</v>
      </c>
      <c r="D31" s="78" t="s">
        <v>127</v>
      </c>
      <c r="E31" s="13">
        <v>44548</v>
      </c>
      <c r="F31" s="76" t="s">
        <v>705</v>
      </c>
      <c r="G31" s="13">
        <v>44552</v>
      </c>
      <c r="H31" s="77" t="s">
        <v>533</v>
      </c>
      <c r="I31" s="16">
        <v>50</v>
      </c>
      <c r="J31" s="16">
        <v>40</v>
      </c>
      <c r="K31" s="16">
        <v>22</v>
      </c>
      <c r="L31" s="16">
        <v>4</v>
      </c>
      <c r="M31" s="81">
        <v>11</v>
      </c>
      <c r="N31" s="96">
        <v>11</v>
      </c>
      <c r="O31" s="64">
        <v>2530</v>
      </c>
      <c r="P31" s="65">
        <f>Table224578910112345678910[[#This Row],[PEMBULATAN]]*O31</f>
        <v>27830</v>
      </c>
    </row>
    <row r="32" spans="1:16" ht="26.25" customHeight="1" x14ac:dyDescent="0.2">
      <c r="A32" s="14"/>
      <c r="B32" s="75"/>
      <c r="C32" s="73" t="s">
        <v>1118</v>
      </c>
      <c r="D32" s="78" t="s">
        <v>127</v>
      </c>
      <c r="E32" s="13">
        <v>44548</v>
      </c>
      <c r="F32" s="76" t="s">
        <v>705</v>
      </c>
      <c r="G32" s="13">
        <v>44552</v>
      </c>
      <c r="H32" s="77" t="s">
        <v>533</v>
      </c>
      <c r="I32" s="16">
        <v>50</v>
      </c>
      <c r="J32" s="16">
        <v>23</v>
      </c>
      <c r="K32" s="16">
        <v>23</v>
      </c>
      <c r="L32" s="16">
        <v>5</v>
      </c>
      <c r="M32" s="81">
        <v>6.6124999999999998</v>
      </c>
      <c r="N32" s="96">
        <v>6.6124999999999998</v>
      </c>
      <c r="O32" s="64">
        <v>2530</v>
      </c>
      <c r="P32" s="65">
        <f>Table224578910112345678910[[#This Row],[PEMBULATAN]]*O32</f>
        <v>16729.625</v>
      </c>
    </row>
    <row r="33" spans="1:16" ht="26.25" customHeight="1" x14ac:dyDescent="0.2">
      <c r="A33" s="14"/>
      <c r="B33" s="75"/>
      <c r="C33" s="73" t="s">
        <v>1119</v>
      </c>
      <c r="D33" s="78" t="s">
        <v>127</v>
      </c>
      <c r="E33" s="13">
        <v>44548</v>
      </c>
      <c r="F33" s="76" t="s">
        <v>705</v>
      </c>
      <c r="G33" s="13">
        <v>44552</v>
      </c>
      <c r="H33" s="77" t="s">
        <v>533</v>
      </c>
      <c r="I33" s="16">
        <v>35</v>
      </c>
      <c r="J33" s="16">
        <v>26</v>
      </c>
      <c r="K33" s="16">
        <v>30</v>
      </c>
      <c r="L33" s="16">
        <v>8</v>
      </c>
      <c r="M33" s="81">
        <v>6.8250000000000002</v>
      </c>
      <c r="N33" s="96">
        <v>8</v>
      </c>
      <c r="O33" s="64">
        <v>2530</v>
      </c>
      <c r="P33" s="65">
        <f>Table224578910112345678910[[#This Row],[PEMBULATAN]]*O33</f>
        <v>20240</v>
      </c>
    </row>
    <row r="34" spans="1:16" ht="26.25" customHeight="1" x14ac:dyDescent="0.2">
      <c r="A34" s="14"/>
      <c r="B34" s="75"/>
      <c r="C34" s="73" t="s">
        <v>1120</v>
      </c>
      <c r="D34" s="78" t="s">
        <v>127</v>
      </c>
      <c r="E34" s="13">
        <v>44548</v>
      </c>
      <c r="F34" s="76" t="s">
        <v>705</v>
      </c>
      <c r="G34" s="13">
        <v>44552</v>
      </c>
      <c r="H34" s="77" t="s">
        <v>533</v>
      </c>
      <c r="I34" s="16">
        <v>122</v>
      </c>
      <c r="J34" s="16">
        <v>13</v>
      </c>
      <c r="K34" s="16">
        <v>5</v>
      </c>
      <c r="L34" s="16">
        <v>1</v>
      </c>
      <c r="M34" s="81">
        <v>1.9824999999999999</v>
      </c>
      <c r="N34" s="96">
        <v>1.9824999999999999</v>
      </c>
      <c r="O34" s="64">
        <v>2530</v>
      </c>
      <c r="P34" s="65">
        <f>Table224578910112345678910[[#This Row],[PEMBULATAN]]*O34</f>
        <v>5015.7249999999995</v>
      </c>
    </row>
    <row r="35" spans="1:16" ht="26.25" customHeight="1" x14ac:dyDescent="0.2">
      <c r="A35" s="14"/>
      <c r="B35" s="75"/>
      <c r="C35" s="73" t="s">
        <v>1121</v>
      </c>
      <c r="D35" s="78" t="s">
        <v>127</v>
      </c>
      <c r="E35" s="13">
        <v>44548</v>
      </c>
      <c r="F35" s="76" t="s">
        <v>705</v>
      </c>
      <c r="G35" s="13">
        <v>44552</v>
      </c>
      <c r="H35" s="77" t="s">
        <v>533</v>
      </c>
      <c r="I35" s="16">
        <v>36</v>
      </c>
      <c r="J35" s="16">
        <v>32</v>
      </c>
      <c r="K35" s="16">
        <v>20</v>
      </c>
      <c r="L35" s="16">
        <v>3</v>
      </c>
      <c r="M35" s="81">
        <v>5.76</v>
      </c>
      <c r="N35" s="96">
        <v>5.76</v>
      </c>
      <c r="O35" s="64">
        <v>2530</v>
      </c>
      <c r="P35" s="65">
        <f>Table224578910112345678910[[#This Row],[PEMBULATAN]]*O35</f>
        <v>14572.8</v>
      </c>
    </row>
    <row r="36" spans="1:16" ht="26.25" customHeight="1" x14ac:dyDescent="0.2">
      <c r="A36" s="14"/>
      <c r="B36" s="75"/>
      <c r="C36" s="73" t="s">
        <v>1122</v>
      </c>
      <c r="D36" s="78" t="s">
        <v>127</v>
      </c>
      <c r="E36" s="13">
        <v>44548</v>
      </c>
      <c r="F36" s="76" t="s">
        <v>705</v>
      </c>
      <c r="G36" s="13">
        <v>44552</v>
      </c>
      <c r="H36" s="77" t="s">
        <v>533</v>
      </c>
      <c r="I36" s="16">
        <v>46</v>
      </c>
      <c r="J36" s="16">
        <v>32</v>
      </c>
      <c r="K36" s="16">
        <v>25</v>
      </c>
      <c r="L36" s="16">
        <v>2</v>
      </c>
      <c r="M36" s="81">
        <v>9.1999999999999993</v>
      </c>
      <c r="N36" s="96">
        <v>9.1999999999999993</v>
      </c>
      <c r="O36" s="64">
        <v>2530</v>
      </c>
      <c r="P36" s="65">
        <f>Table224578910112345678910[[#This Row],[PEMBULATAN]]*O36</f>
        <v>23276</v>
      </c>
    </row>
    <row r="37" spans="1:16" ht="26.25" customHeight="1" x14ac:dyDescent="0.2">
      <c r="A37" s="14"/>
      <c r="B37" s="75"/>
      <c r="C37" s="73" t="s">
        <v>1123</v>
      </c>
      <c r="D37" s="78" t="s">
        <v>127</v>
      </c>
      <c r="E37" s="13">
        <v>44548</v>
      </c>
      <c r="F37" s="76" t="s">
        <v>705</v>
      </c>
      <c r="G37" s="13">
        <v>44552</v>
      </c>
      <c r="H37" s="77" t="s">
        <v>533</v>
      </c>
      <c r="I37" s="16">
        <v>52</v>
      </c>
      <c r="J37" s="16">
        <v>42</v>
      </c>
      <c r="K37" s="16">
        <v>3</v>
      </c>
      <c r="L37" s="16">
        <v>1</v>
      </c>
      <c r="M37" s="81">
        <v>1.6379999999999999</v>
      </c>
      <c r="N37" s="96">
        <v>1.6379999999999999</v>
      </c>
      <c r="O37" s="64">
        <v>2530</v>
      </c>
      <c r="P37" s="65">
        <f>Table224578910112345678910[[#This Row],[PEMBULATAN]]*O37</f>
        <v>4144.1399999999994</v>
      </c>
    </row>
    <row r="38" spans="1:16" ht="26.25" customHeight="1" x14ac:dyDescent="0.2">
      <c r="A38" s="14"/>
      <c r="B38" s="75"/>
      <c r="C38" s="73" t="s">
        <v>1124</v>
      </c>
      <c r="D38" s="78" t="s">
        <v>127</v>
      </c>
      <c r="E38" s="13">
        <v>44548</v>
      </c>
      <c r="F38" s="76" t="s">
        <v>705</v>
      </c>
      <c r="G38" s="13">
        <v>44552</v>
      </c>
      <c r="H38" s="77" t="s">
        <v>533</v>
      </c>
      <c r="I38" s="16">
        <v>37</v>
      </c>
      <c r="J38" s="16">
        <v>27</v>
      </c>
      <c r="K38" s="16">
        <v>32</v>
      </c>
      <c r="L38" s="16">
        <v>9</v>
      </c>
      <c r="M38" s="81">
        <v>7.992</v>
      </c>
      <c r="N38" s="96">
        <v>9</v>
      </c>
      <c r="O38" s="64">
        <v>2530</v>
      </c>
      <c r="P38" s="65">
        <f>Table224578910112345678910[[#This Row],[PEMBULATAN]]*O38</f>
        <v>22770</v>
      </c>
    </row>
    <row r="39" spans="1:16" ht="26.25" customHeight="1" x14ac:dyDescent="0.2">
      <c r="A39" s="14"/>
      <c r="B39" s="75"/>
      <c r="C39" s="73" t="s">
        <v>1125</v>
      </c>
      <c r="D39" s="78" t="s">
        <v>127</v>
      </c>
      <c r="E39" s="13">
        <v>44548</v>
      </c>
      <c r="F39" s="76" t="s">
        <v>705</v>
      </c>
      <c r="G39" s="13">
        <v>44552</v>
      </c>
      <c r="H39" s="77" t="s">
        <v>533</v>
      </c>
      <c r="I39" s="16">
        <v>42</v>
      </c>
      <c r="J39" s="16">
        <v>36</v>
      </c>
      <c r="K39" s="16">
        <v>24</v>
      </c>
      <c r="L39" s="16">
        <v>5</v>
      </c>
      <c r="M39" s="81">
        <v>9.0719999999999992</v>
      </c>
      <c r="N39" s="96">
        <v>9.0719999999999992</v>
      </c>
      <c r="O39" s="64">
        <v>2530</v>
      </c>
      <c r="P39" s="65">
        <f>Table224578910112345678910[[#This Row],[PEMBULATAN]]*O39</f>
        <v>22952.159999999996</v>
      </c>
    </row>
    <row r="40" spans="1:16" ht="26.25" customHeight="1" x14ac:dyDescent="0.2">
      <c r="A40" s="14"/>
      <c r="B40" s="75"/>
      <c r="C40" s="73" t="s">
        <v>1126</v>
      </c>
      <c r="D40" s="78" t="s">
        <v>127</v>
      </c>
      <c r="E40" s="13">
        <v>44548</v>
      </c>
      <c r="F40" s="76" t="s">
        <v>705</v>
      </c>
      <c r="G40" s="13">
        <v>44552</v>
      </c>
      <c r="H40" s="77" t="s">
        <v>533</v>
      </c>
      <c r="I40" s="16">
        <v>50</v>
      </c>
      <c r="J40" s="16">
        <v>43</v>
      </c>
      <c r="K40" s="16">
        <v>30</v>
      </c>
      <c r="L40" s="16">
        <v>5</v>
      </c>
      <c r="M40" s="81">
        <v>16.125</v>
      </c>
      <c r="N40" s="96">
        <v>16.125</v>
      </c>
      <c r="O40" s="64">
        <v>2530</v>
      </c>
      <c r="P40" s="65">
        <f>Table224578910112345678910[[#This Row],[PEMBULATAN]]*O40</f>
        <v>40796.25</v>
      </c>
    </row>
    <row r="41" spans="1:16" ht="26.25" customHeight="1" x14ac:dyDescent="0.2">
      <c r="A41" s="14"/>
      <c r="B41" s="75"/>
      <c r="C41" s="73" t="s">
        <v>1127</v>
      </c>
      <c r="D41" s="78" t="s">
        <v>127</v>
      </c>
      <c r="E41" s="13">
        <v>44548</v>
      </c>
      <c r="F41" s="76" t="s">
        <v>705</v>
      </c>
      <c r="G41" s="13">
        <v>44552</v>
      </c>
      <c r="H41" s="77" t="s">
        <v>533</v>
      </c>
      <c r="I41" s="16">
        <v>50</v>
      </c>
      <c r="J41" s="16">
        <v>35</v>
      </c>
      <c r="K41" s="16">
        <v>33</v>
      </c>
      <c r="L41" s="16">
        <v>8</v>
      </c>
      <c r="M41" s="81">
        <v>14.4375</v>
      </c>
      <c r="N41" s="96">
        <v>15</v>
      </c>
      <c r="O41" s="64">
        <v>2530</v>
      </c>
      <c r="P41" s="65">
        <f>Table224578910112345678910[[#This Row],[PEMBULATAN]]*O41</f>
        <v>37950</v>
      </c>
    </row>
    <row r="42" spans="1:16" ht="26.25" customHeight="1" x14ac:dyDescent="0.2">
      <c r="A42" s="14"/>
      <c r="B42" s="75"/>
      <c r="C42" s="73" t="s">
        <v>1128</v>
      </c>
      <c r="D42" s="78" t="s">
        <v>127</v>
      </c>
      <c r="E42" s="13">
        <v>44548</v>
      </c>
      <c r="F42" s="76" t="s">
        <v>705</v>
      </c>
      <c r="G42" s="13">
        <v>44552</v>
      </c>
      <c r="H42" s="77" t="s">
        <v>533</v>
      </c>
      <c r="I42" s="16">
        <v>101</v>
      </c>
      <c r="J42" s="16">
        <v>62</v>
      </c>
      <c r="K42" s="16">
        <v>36</v>
      </c>
      <c r="L42" s="16">
        <v>33</v>
      </c>
      <c r="M42" s="81">
        <v>56.357999999999997</v>
      </c>
      <c r="N42" s="96">
        <v>57</v>
      </c>
      <c r="O42" s="64">
        <v>2530</v>
      </c>
      <c r="P42" s="65">
        <f>Table224578910112345678910[[#This Row],[PEMBULATAN]]*O42</f>
        <v>144210</v>
      </c>
    </row>
    <row r="43" spans="1:16" ht="26.25" customHeight="1" x14ac:dyDescent="0.2">
      <c r="A43" s="14"/>
      <c r="B43" s="75"/>
      <c r="C43" s="73" t="s">
        <v>1129</v>
      </c>
      <c r="D43" s="78" t="s">
        <v>127</v>
      </c>
      <c r="E43" s="13">
        <v>44548</v>
      </c>
      <c r="F43" s="76" t="s">
        <v>705</v>
      </c>
      <c r="G43" s="13">
        <v>44552</v>
      </c>
      <c r="H43" s="77" t="s">
        <v>533</v>
      </c>
      <c r="I43" s="16">
        <v>42</v>
      </c>
      <c r="J43" s="16">
        <v>30</v>
      </c>
      <c r="K43" s="16">
        <v>30</v>
      </c>
      <c r="L43" s="16">
        <v>5</v>
      </c>
      <c r="M43" s="81">
        <v>9.4499999999999993</v>
      </c>
      <c r="N43" s="96">
        <v>10</v>
      </c>
      <c r="O43" s="64">
        <v>2530</v>
      </c>
      <c r="P43" s="65">
        <f>Table224578910112345678910[[#This Row],[PEMBULATAN]]*O43</f>
        <v>25300</v>
      </c>
    </row>
    <row r="44" spans="1:16" ht="26.25" customHeight="1" x14ac:dyDescent="0.2">
      <c r="A44" s="14"/>
      <c r="B44" s="75"/>
      <c r="C44" s="73" t="s">
        <v>1130</v>
      </c>
      <c r="D44" s="78" t="s">
        <v>127</v>
      </c>
      <c r="E44" s="13">
        <v>44548</v>
      </c>
      <c r="F44" s="76" t="s">
        <v>705</v>
      </c>
      <c r="G44" s="13">
        <v>44552</v>
      </c>
      <c r="H44" s="77" t="s">
        <v>533</v>
      </c>
      <c r="I44" s="16">
        <v>43</v>
      </c>
      <c r="J44" s="16">
        <v>35</v>
      </c>
      <c r="K44" s="16">
        <v>20</v>
      </c>
      <c r="L44" s="16">
        <v>2</v>
      </c>
      <c r="M44" s="81">
        <v>7.5250000000000004</v>
      </c>
      <c r="N44" s="96">
        <v>7.5250000000000004</v>
      </c>
      <c r="O44" s="64">
        <v>2530</v>
      </c>
      <c r="P44" s="65">
        <f>Table224578910112345678910[[#This Row],[PEMBULATAN]]*O44</f>
        <v>19038.25</v>
      </c>
    </row>
    <row r="45" spans="1:16" ht="26.25" customHeight="1" x14ac:dyDescent="0.2">
      <c r="A45" s="14"/>
      <c r="B45" s="75"/>
      <c r="C45" s="73" t="s">
        <v>1131</v>
      </c>
      <c r="D45" s="78" t="s">
        <v>127</v>
      </c>
      <c r="E45" s="13">
        <v>44548</v>
      </c>
      <c r="F45" s="76" t="s">
        <v>705</v>
      </c>
      <c r="G45" s="13">
        <v>44552</v>
      </c>
      <c r="H45" s="77" t="s">
        <v>533</v>
      </c>
      <c r="I45" s="16">
        <v>56</v>
      </c>
      <c r="J45" s="16">
        <v>21</v>
      </c>
      <c r="K45" s="16">
        <v>10</v>
      </c>
      <c r="L45" s="16">
        <v>2</v>
      </c>
      <c r="M45" s="81">
        <v>2.94</v>
      </c>
      <c r="N45" s="96">
        <v>2.94</v>
      </c>
      <c r="O45" s="64">
        <v>2530</v>
      </c>
      <c r="P45" s="65">
        <f>Table224578910112345678910[[#This Row],[PEMBULATAN]]*O45</f>
        <v>7438.2</v>
      </c>
    </row>
    <row r="46" spans="1:16" ht="26.25" customHeight="1" x14ac:dyDescent="0.2">
      <c r="A46" s="14"/>
      <c r="B46" s="75"/>
      <c r="C46" s="73" t="s">
        <v>1132</v>
      </c>
      <c r="D46" s="78" t="s">
        <v>127</v>
      </c>
      <c r="E46" s="13">
        <v>44548</v>
      </c>
      <c r="F46" s="76" t="s">
        <v>705</v>
      </c>
      <c r="G46" s="13">
        <v>44552</v>
      </c>
      <c r="H46" s="77" t="s">
        <v>533</v>
      </c>
      <c r="I46" s="16">
        <v>48</v>
      </c>
      <c r="J46" s="16">
        <v>30</v>
      </c>
      <c r="K46" s="16">
        <v>17</v>
      </c>
      <c r="L46" s="16">
        <v>2</v>
      </c>
      <c r="M46" s="81">
        <v>6.12</v>
      </c>
      <c r="N46" s="96">
        <v>6.12</v>
      </c>
      <c r="O46" s="64">
        <v>2530</v>
      </c>
      <c r="P46" s="65">
        <f>Table224578910112345678910[[#This Row],[PEMBULATAN]]*O46</f>
        <v>15483.6</v>
      </c>
    </row>
    <row r="47" spans="1:16" ht="26.25" customHeight="1" x14ac:dyDescent="0.2">
      <c r="A47" s="14"/>
      <c r="B47" s="75"/>
      <c r="C47" s="73" t="s">
        <v>1133</v>
      </c>
      <c r="D47" s="78" t="s">
        <v>127</v>
      </c>
      <c r="E47" s="13">
        <v>44548</v>
      </c>
      <c r="F47" s="76" t="s">
        <v>705</v>
      </c>
      <c r="G47" s="13">
        <v>44552</v>
      </c>
      <c r="H47" s="77" t="s">
        <v>533</v>
      </c>
      <c r="I47" s="16">
        <v>36</v>
      </c>
      <c r="J47" s="16">
        <v>36</v>
      </c>
      <c r="K47" s="16">
        <v>33</v>
      </c>
      <c r="L47" s="16">
        <v>4</v>
      </c>
      <c r="M47" s="81">
        <v>10.692</v>
      </c>
      <c r="N47" s="96">
        <v>10.692</v>
      </c>
      <c r="O47" s="64">
        <v>2530</v>
      </c>
      <c r="P47" s="65">
        <f>Table224578910112345678910[[#This Row],[PEMBULATAN]]*O47</f>
        <v>27050.760000000002</v>
      </c>
    </row>
    <row r="48" spans="1:16" ht="26.25" customHeight="1" x14ac:dyDescent="0.2">
      <c r="A48" s="14"/>
      <c r="B48" s="75"/>
      <c r="C48" s="73" t="s">
        <v>1134</v>
      </c>
      <c r="D48" s="78" t="s">
        <v>127</v>
      </c>
      <c r="E48" s="13">
        <v>44548</v>
      </c>
      <c r="F48" s="76" t="s">
        <v>705</v>
      </c>
      <c r="G48" s="13">
        <v>44552</v>
      </c>
      <c r="H48" s="77" t="s">
        <v>533</v>
      </c>
      <c r="I48" s="16">
        <v>103</v>
      </c>
      <c r="J48" s="16">
        <v>60</v>
      </c>
      <c r="K48" s="16">
        <v>40</v>
      </c>
      <c r="L48" s="16">
        <v>10</v>
      </c>
      <c r="M48" s="81">
        <v>61.8</v>
      </c>
      <c r="N48" s="96">
        <v>61.8</v>
      </c>
      <c r="O48" s="64">
        <v>2530</v>
      </c>
      <c r="P48" s="65">
        <f>Table224578910112345678910[[#This Row],[PEMBULATAN]]*O48</f>
        <v>156354</v>
      </c>
    </row>
    <row r="49" spans="1:16" ht="26.25" customHeight="1" x14ac:dyDescent="0.2">
      <c r="A49" s="14"/>
      <c r="B49" s="75"/>
      <c r="C49" s="73" t="s">
        <v>1135</v>
      </c>
      <c r="D49" s="78" t="s">
        <v>127</v>
      </c>
      <c r="E49" s="13">
        <v>44548</v>
      </c>
      <c r="F49" s="76" t="s">
        <v>705</v>
      </c>
      <c r="G49" s="13">
        <v>44552</v>
      </c>
      <c r="H49" s="77" t="s">
        <v>533</v>
      </c>
      <c r="I49" s="16">
        <v>42</v>
      </c>
      <c r="J49" s="16">
        <v>30</v>
      </c>
      <c r="K49" s="16">
        <v>30</v>
      </c>
      <c r="L49" s="16">
        <v>5</v>
      </c>
      <c r="M49" s="81">
        <v>9.4499999999999993</v>
      </c>
      <c r="N49" s="96">
        <v>10</v>
      </c>
      <c r="O49" s="64">
        <v>2530</v>
      </c>
      <c r="P49" s="65">
        <f>Table224578910112345678910[[#This Row],[PEMBULATAN]]*O49</f>
        <v>25300</v>
      </c>
    </row>
    <row r="50" spans="1:16" ht="26.25" customHeight="1" x14ac:dyDescent="0.2">
      <c r="A50" s="14"/>
      <c r="B50" s="75"/>
      <c r="C50" s="73" t="s">
        <v>1136</v>
      </c>
      <c r="D50" s="78" t="s">
        <v>127</v>
      </c>
      <c r="E50" s="13">
        <v>44548</v>
      </c>
      <c r="F50" s="76" t="s">
        <v>705</v>
      </c>
      <c r="G50" s="13">
        <v>44552</v>
      </c>
      <c r="H50" s="77" t="s">
        <v>533</v>
      </c>
      <c r="I50" s="16">
        <v>46</v>
      </c>
      <c r="J50" s="16">
        <v>40</v>
      </c>
      <c r="K50" s="16">
        <v>15</v>
      </c>
      <c r="L50" s="16">
        <v>2</v>
      </c>
      <c r="M50" s="81">
        <v>6.9</v>
      </c>
      <c r="N50" s="96">
        <v>6.9</v>
      </c>
      <c r="O50" s="64">
        <v>2530</v>
      </c>
      <c r="P50" s="65">
        <f>Table224578910112345678910[[#This Row],[PEMBULATAN]]*O50</f>
        <v>17457</v>
      </c>
    </row>
    <row r="51" spans="1:16" ht="26.25" customHeight="1" x14ac:dyDescent="0.2">
      <c r="A51" s="14"/>
      <c r="B51" s="75"/>
      <c r="C51" s="73" t="s">
        <v>1137</v>
      </c>
      <c r="D51" s="78" t="s">
        <v>127</v>
      </c>
      <c r="E51" s="13">
        <v>44548</v>
      </c>
      <c r="F51" s="76" t="s">
        <v>705</v>
      </c>
      <c r="G51" s="13">
        <v>44552</v>
      </c>
      <c r="H51" s="77" t="s">
        <v>533</v>
      </c>
      <c r="I51" s="16">
        <v>40</v>
      </c>
      <c r="J51" s="16">
        <v>31</v>
      </c>
      <c r="K51" s="16">
        <v>21</v>
      </c>
      <c r="L51" s="16">
        <v>4</v>
      </c>
      <c r="M51" s="81">
        <v>6.51</v>
      </c>
      <c r="N51" s="96">
        <v>6.51</v>
      </c>
      <c r="O51" s="64">
        <v>2530</v>
      </c>
      <c r="P51" s="65">
        <f>Table224578910112345678910[[#This Row],[PEMBULATAN]]*O51</f>
        <v>16470.3</v>
      </c>
    </row>
    <row r="52" spans="1:16" ht="26.25" customHeight="1" x14ac:dyDescent="0.2">
      <c r="A52" s="14"/>
      <c r="B52" s="75"/>
      <c r="C52" s="73" t="s">
        <v>1138</v>
      </c>
      <c r="D52" s="78" t="s">
        <v>127</v>
      </c>
      <c r="E52" s="13">
        <v>44548</v>
      </c>
      <c r="F52" s="76" t="s">
        <v>705</v>
      </c>
      <c r="G52" s="13">
        <v>44552</v>
      </c>
      <c r="H52" s="77" t="s">
        <v>533</v>
      </c>
      <c r="I52" s="16">
        <v>40</v>
      </c>
      <c r="J52" s="16">
        <v>31</v>
      </c>
      <c r="K52" s="16">
        <v>21</v>
      </c>
      <c r="L52" s="16">
        <v>4</v>
      </c>
      <c r="M52" s="81">
        <v>6.51</v>
      </c>
      <c r="N52" s="96">
        <v>6.51</v>
      </c>
      <c r="O52" s="64">
        <v>2530</v>
      </c>
      <c r="P52" s="65">
        <f>Table224578910112345678910[[#This Row],[PEMBULATAN]]*O52</f>
        <v>16470.3</v>
      </c>
    </row>
    <row r="53" spans="1:16" ht="26.25" customHeight="1" x14ac:dyDescent="0.2">
      <c r="A53" s="14"/>
      <c r="B53" s="75"/>
      <c r="C53" s="73" t="s">
        <v>1139</v>
      </c>
      <c r="D53" s="78" t="s">
        <v>127</v>
      </c>
      <c r="E53" s="13">
        <v>44548</v>
      </c>
      <c r="F53" s="76" t="s">
        <v>705</v>
      </c>
      <c r="G53" s="13">
        <v>44552</v>
      </c>
      <c r="H53" s="77" t="s">
        <v>533</v>
      </c>
      <c r="I53" s="16">
        <v>60</v>
      </c>
      <c r="J53" s="16">
        <v>40</v>
      </c>
      <c r="K53" s="16">
        <v>20</v>
      </c>
      <c r="L53" s="16">
        <v>5</v>
      </c>
      <c r="M53" s="81">
        <v>12</v>
      </c>
      <c r="N53" s="96">
        <v>12</v>
      </c>
      <c r="O53" s="64">
        <v>2530</v>
      </c>
      <c r="P53" s="65">
        <f>Table224578910112345678910[[#This Row],[PEMBULATAN]]*O53</f>
        <v>30360</v>
      </c>
    </row>
    <row r="54" spans="1:16" ht="26.25" customHeight="1" x14ac:dyDescent="0.2">
      <c r="A54" s="14"/>
      <c r="B54" s="75"/>
      <c r="C54" s="73" t="s">
        <v>1140</v>
      </c>
      <c r="D54" s="78" t="s">
        <v>127</v>
      </c>
      <c r="E54" s="13">
        <v>44548</v>
      </c>
      <c r="F54" s="76" t="s">
        <v>705</v>
      </c>
      <c r="G54" s="13">
        <v>44552</v>
      </c>
      <c r="H54" s="77" t="s">
        <v>533</v>
      </c>
      <c r="I54" s="16">
        <v>68</v>
      </c>
      <c r="J54" s="16">
        <v>38</v>
      </c>
      <c r="K54" s="16">
        <v>13</v>
      </c>
      <c r="L54" s="16">
        <v>4</v>
      </c>
      <c r="M54" s="81">
        <v>8.3979999999999997</v>
      </c>
      <c r="N54" s="96">
        <v>9</v>
      </c>
      <c r="O54" s="64">
        <v>2530</v>
      </c>
      <c r="P54" s="65">
        <f>Table224578910112345678910[[#This Row],[PEMBULATAN]]*O54</f>
        <v>22770</v>
      </c>
    </row>
    <row r="55" spans="1:16" ht="26.25" customHeight="1" x14ac:dyDescent="0.2">
      <c r="A55" s="14"/>
      <c r="B55" s="75"/>
      <c r="C55" s="73" t="s">
        <v>1141</v>
      </c>
      <c r="D55" s="78" t="s">
        <v>127</v>
      </c>
      <c r="E55" s="13">
        <v>44548</v>
      </c>
      <c r="F55" s="76" t="s">
        <v>705</v>
      </c>
      <c r="G55" s="13">
        <v>44552</v>
      </c>
      <c r="H55" s="77" t="s">
        <v>533</v>
      </c>
      <c r="I55" s="16">
        <v>54</v>
      </c>
      <c r="J55" s="16">
        <v>28</v>
      </c>
      <c r="K55" s="16">
        <v>30</v>
      </c>
      <c r="L55" s="16">
        <v>14</v>
      </c>
      <c r="M55" s="81">
        <v>11.34</v>
      </c>
      <c r="N55" s="96">
        <v>15</v>
      </c>
      <c r="O55" s="64">
        <v>2530</v>
      </c>
      <c r="P55" s="65">
        <f>Table224578910112345678910[[#This Row],[PEMBULATAN]]*O55</f>
        <v>37950</v>
      </c>
    </row>
    <row r="56" spans="1:16" ht="26.25" customHeight="1" x14ac:dyDescent="0.2">
      <c r="A56" s="14"/>
      <c r="B56" s="75"/>
      <c r="C56" s="73" t="s">
        <v>1142</v>
      </c>
      <c r="D56" s="78" t="s">
        <v>127</v>
      </c>
      <c r="E56" s="13">
        <v>44548</v>
      </c>
      <c r="F56" s="76" t="s">
        <v>705</v>
      </c>
      <c r="G56" s="13">
        <v>44552</v>
      </c>
      <c r="H56" s="77" t="s">
        <v>533</v>
      </c>
      <c r="I56" s="16">
        <v>90</v>
      </c>
      <c r="J56" s="16">
        <v>60</v>
      </c>
      <c r="K56" s="16">
        <v>40</v>
      </c>
      <c r="L56" s="16">
        <v>18</v>
      </c>
      <c r="M56" s="81">
        <v>54</v>
      </c>
      <c r="N56" s="96">
        <v>54</v>
      </c>
      <c r="O56" s="64">
        <v>2530</v>
      </c>
      <c r="P56" s="65">
        <f>Table224578910112345678910[[#This Row],[PEMBULATAN]]*O56</f>
        <v>136620</v>
      </c>
    </row>
    <row r="57" spans="1:16" ht="26.25" customHeight="1" x14ac:dyDescent="0.2">
      <c r="A57" s="14"/>
      <c r="B57" s="75"/>
      <c r="C57" s="73" t="s">
        <v>1143</v>
      </c>
      <c r="D57" s="78" t="s">
        <v>127</v>
      </c>
      <c r="E57" s="13">
        <v>44548</v>
      </c>
      <c r="F57" s="76" t="s">
        <v>705</v>
      </c>
      <c r="G57" s="13">
        <v>44552</v>
      </c>
      <c r="H57" s="77" t="s">
        <v>533</v>
      </c>
      <c r="I57" s="16">
        <v>100</v>
      </c>
      <c r="J57" s="16">
        <v>60</v>
      </c>
      <c r="K57" s="16">
        <v>32</v>
      </c>
      <c r="L57" s="16">
        <v>20</v>
      </c>
      <c r="M57" s="81">
        <v>48</v>
      </c>
      <c r="N57" s="96">
        <v>48</v>
      </c>
      <c r="O57" s="64">
        <v>2530</v>
      </c>
      <c r="P57" s="65">
        <f>Table224578910112345678910[[#This Row],[PEMBULATAN]]*O57</f>
        <v>121440</v>
      </c>
    </row>
    <row r="58" spans="1:16" ht="26.25" customHeight="1" x14ac:dyDescent="0.2">
      <c r="A58" s="14"/>
      <c r="B58" s="75"/>
      <c r="C58" s="73" t="s">
        <v>1144</v>
      </c>
      <c r="D58" s="78" t="s">
        <v>127</v>
      </c>
      <c r="E58" s="13">
        <v>44548</v>
      </c>
      <c r="F58" s="76" t="s">
        <v>705</v>
      </c>
      <c r="G58" s="13">
        <v>44552</v>
      </c>
      <c r="H58" s="77" t="s">
        <v>533</v>
      </c>
      <c r="I58" s="16">
        <v>60</v>
      </c>
      <c r="J58" s="16">
        <v>54</v>
      </c>
      <c r="K58" s="16">
        <v>23</v>
      </c>
      <c r="L58" s="16">
        <v>8</v>
      </c>
      <c r="M58" s="81">
        <v>18.63</v>
      </c>
      <c r="N58" s="96">
        <v>18.63</v>
      </c>
      <c r="O58" s="64">
        <v>2530</v>
      </c>
      <c r="P58" s="65">
        <f>Table224578910112345678910[[#This Row],[PEMBULATAN]]*O58</f>
        <v>47133.899999999994</v>
      </c>
    </row>
    <row r="59" spans="1:16" ht="26.25" customHeight="1" x14ac:dyDescent="0.2">
      <c r="A59" s="14"/>
      <c r="B59" s="75"/>
      <c r="C59" s="73" t="s">
        <v>1145</v>
      </c>
      <c r="D59" s="78" t="s">
        <v>127</v>
      </c>
      <c r="E59" s="13">
        <v>44548</v>
      </c>
      <c r="F59" s="76" t="s">
        <v>705</v>
      </c>
      <c r="G59" s="13">
        <v>44552</v>
      </c>
      <c r="H59" s="77" t="s">
        <v>533</v>
      </c>
      <c r="I59" s="16">
        <v>70</v>
      </c>
      <c r="J59" s="16">
        <v>61</v>
      </c>
      <c r="K59" s="16">
        <v>33</v>
      </c>
      <c r="L59" s="16">
        <v>8</v>
      </c>
      <c r="M59" s="81">
        <v>35.227499999999999</v>
      </c>
      <c r="N59" s="96">
        <v>35.227499999999999</v>
      </c>
      <c r="O59" s="64">
        <v>2530</v>
      </c>
      <c r="P59" s="65">
        <f>Table224578910112345678910[[#This Row],[PEMBULATAN]]*O59</f>
        <v>89125.574999999997</v>
      </c>
    </row>
    <row r="60" spans="1:16" ht="26.25" customHeight="1" x14ac:dyDescent="0.2">
      <c r="A60" s="14"/>
      <c r="B60" s="75"/>
      <c r="C60" s="73" t="s">
        <v>1146</v>
      </c>
      <c r="D60" s="78" t="s">
        <v>127</v>
      </c>
      <c r="E60" s="13">
        <v>44548</v>
      </c>
      <c r="F60" s="76" t="s">
        <v>705</v>
      </c>
      <c r="G60" s="13">
        <v>44552</v>
      </c>
      <c r="H60" s="77" t="s">
        <v>533</v>
      </c>
      <c r="I60" s="16">
        <v>60</v>
      </c>
      <c r="J60" s="16">
        <v>40</v>
      </c>
      <c r="K60" s="16">
        <v>21</v>
      </c>
      <c r="L60" s="16">
        <v>30</v>
      </c>
      <c r="M60" s="81">
        <v>12.6</v>
      </c>
      <c r="N60" s="96">
        <v>30</v>
      </c>
      <c r="O60" s="64">
        <v>2530</v>
      </c>
      <c r="P60" s="65">
        <f>Table224578910112345678910[[#This Row],[PEMBULATAN]]*O60</f>
        <v>75900</v>
      </c>
    </row>
    <row r="61" spans="1:16" ht="26.25" customHeight="1" x14ac:dyDescent="0.2">
      <c r="A61" s="14"/>
      <c r="B61" s="75"/>
      <c r="C61" s="73" t="s">
        <v>1147</v>
      </c>
      <c r="D61" s="78" t="s">
        <v>127</v>
      </c>
      <c r="E61" s="13">
        <v>44548</v>
      </c>
      <c r="F61" s="76" t="s">
        <v>705</v>
      </c>
      <c r="G61" s="13">
        <v>44552</v>
      </c>
      <c r="H61" s="77" t="s">
        <v>533</v>
      </c>
      <c r="I61" s="16">
        <v>128</v>
      </c>
      <c r="J61" s="16">
        <v>60</v>
      </c>
      <c r="K61" s="16">
        <v>32</v>
      </c>
      <c r="L61" s="16">
        <v>28</v>
      </c>
      <c r="M61" s="81">
        <v>61.44</v>
      </c>
      <c r="N61" s="96">
        <v>62</v>
      </c>
      <c r="O61" s="64">
        <v>2530</v>
      </c>
      <c r="P61" s="65">
        <f>Table224578910112345678910[[#This Row],[PEMBULATAN]]*O61</f>
        <v>156860</v>
      </c>
    </row>
    <row r="62" spans="1:16" ht="26.25" customHeight="1" x14ac:dyDescent="0.2">
      <c r="A62" s="14"/>
      <c r="B62" s="75"/>
      <c r="C62" s="73" t="s">
        <v>1148</v>
      </c>
      <c r="D62" s="78" t="s">
        <v>127</v>
      </c>
      <c r="E62" s="13">
        <v>44548</v>
      </c>
      <c r="F62" s="76" t="s">
        <v>705</v>
      </c>
      <c r="G62" s="13">
        <v>44552</v>
      </c>
      <c r="H62" s="77" t="s">
        <v>533</v>
      </c>
      <c r="I62" s="16">
        <v>54</v>
      </c>
      <c r="J62" s="16">
        <v>52</v>
      </c>
      <c r="K62" s="16">
        <v>20</v>
      </c>
      <c r="L62" s="16">
        <v>7</v>
      </c>
      <c r="M62" s="81">
        <v>14.04</v>
      </c>
      <c r="N62" s="96">
        <v>14.04</v>
      </c>
      <c r="O62" s="64">
        <v>2530</v>
      </c>
      <c r="P62" s="65">
        <f>Table224578910112345678910[[#This Row],[PEMBULATAN]]*O62</f>
        <v>35521.199999999997</v>
      </c>
    </row>
    <row r="63" spans="1:16" ht="26.25" customHeight="1" x14ac:dyDescent="0.2">
      <c r="A63" s="14"/>
      <c r="B63" s="75"/>
      <c r="C63" s="73" t="s">
        <v>1149</v>
      </c>
      <c r="D63" s="78" t="s">
        <v>127</v>
      </c>
      <c r="E63" s="13">
        <v>44548</v>
      </c>
      <c r="F63" s="76" t="s">
        <v>705</v>
      </c>
      <c r="G63" s="13">
        <v>44552</v>
      </c>
      <c r="H63" s="77" t="s">
        <v>533</v>
      </c>
      <c r="I63" s="16">
        <v>45</v>
      </c>
      <c r="J63" s="16">
        <v>33</v>
      </c>
      <c r="K63" s="16">
        <v>35</v>
      </c>
      <c r="L63" s="16">
        <v>30</v>
      </c>
      <c r="M63" s="81">
        <v>12.99375</v>
      </c>
      <c r="N63" s="72">
        <v>30</v>
      </c>
      <c r="O63" s="64">
        <v>2530</v>
      </c>
      <c r="P63" s="65">
        <f>Table224578910112345678910[[#This Row],[PEMBULATAN]]*O63</f>
        <v>75900</v>
      </c>
    </row>
    <row r="64" spans="1:16" ht="26.25" customHeight="1" x14ac:dyDescent="0.2">
      <c r="A64" s="14"/>
      <c r="B64" s="75"/>
      <c r="C64" s="73" t="s">
        <v>1150</v>
      </c>
      <c r="D64" s="78" t="s">
        <v>127</v>
      </c>
      <c r="E64" s="13">
        <v>44548</v>
      </c>
      <c r="F64" s="76" t="s">
        <v>705</v>
      </c>
      <c r="G64" s="13">
        <v>44552</v>
      </c>
      <c r="H64" s="77" t="s">
        <v>533</v>
      </c>
      <c r="I64" s="16">
        <v>85</v>
      </c>
      <c r="J64" s="16">
        <v>54</v>
      </c>
      <c r="K64" s="16">
        <v>30</v>
      </c>
      <c r="L64" s="16">
        <v>15</v>
      </c>
      <c r="M64" s="81">
        <v>34.424999999999997</v>
      </c>
      <c r="N64" s="72">
        <v>35</v>
      </c>
      <c r="O64" s="64">
        <v>2530</v>
      </c>
      <c r="P64" s="65">
        <f>Table224578910112345678910[[#This Row],[PEMBULATAN]]*O64</f>
        <v>88550</v>
      </c>
    </row>
    <row r="65" spans="1:16" ht="26.25" customHeight="1" x14ac:dyDescent="0.2">
      <c r="A65" s="14"/>
      <c r="B65" s="75"/>
      <c r="C65" s="73" t="s">
        <v>1151</v>
      </c>
      <c r="D65" s="78" t="s">
        <v>127</v>
      </c>
      <c r="E65" s="13">
        <v>44548</v>
      </c>
      <c r="F65" s="76" t="s">
        <v>705</v>
      </c>
      <c r="G65" s="13">
        <v>44552</v>
      </c>
      <c r="H65" s="77" t="s">
        <v>533</v>
      </c>
      <c r="I65" s="16">
        <v>85</v>
      </c>
      <c r="J65" s="16">
        <v>50</v>
      </c>
      <c r="K65" s="16">
        <v>24</v>
      </c>
      <c r="L65" s="16">
        <v>7</v>
      </c>
      <c r="M65" s="81">
        <v>25.5</v>
      </c>
      <c r="N65" s="72">
        <v>26</v>
      </c>
      <c r="O65" s="64">
        <v>2530</v>
      </c>
      <c r="P65" s="65">
        <f>Table224578910112345678910[[#This Row],[PEMBULATAN]]*O65</f>
        <v>65780</v>
      </c>
    </row>
    <row r="66" spans="1:16" ht="26.25" customHeight="1" x14ac:dyDescent="0.2">
      <c r="A66" s="14"/>
      <c r="B66" s="98"/>
      <c r="C66" s="73" t="s">
        <v>1152</v>
      </c>
      <c r="D66" s="78" t="s">
        <v>127</v>
      </c>
      <c r="E66" s="13">
        <v>44548</v>
      </c>
      <c r="F66" s="76" t="s">
        <v>705</v>
      </c>
      <c r="G66" s="13">
        <v>44552</v>
      </c>
      <c r="H66" s="77" t="s">
        <v>533</v>
      </c>
      <c r="I66" s="16">
        <v>70</v>
      </c>
      <c r="J66" s="16">
        <v>65</v>
      </c>
      <c r="K66" s="16">
        <v>10</v>
      </c>
      <c r="L66" s="16">
        <v>6</v>
      </c>
      <c r="M66" s="81">
        <v>11.375</v>
      </c>
      <c r="N66" s="72">
        <v>12</v>
      </c>
      <c r="O66" s="64">
        <v>2530</v>
      </c>
      <c r="P66" s="65">
        <f>Table224578910112345678910[[#This Row],[PEMBULATAN]]*O66</f>
        <v>30360</v>
      </c>
    </row>
    <row r="67" spans="1:16" ht="26.25" customHeight="1" x14ac:dyDescent="0.2">
      <c r="A67" s="14"/>
      <c r="B67" s="75" t="s">
        <v>1153</v>
      </c>
      <c r="C67" s="73" t="s">
        <v>1154</v>
      </c>
      <c r="D67" s="78" t="s">
        <v>127</v>
      </c>
      <c r="E67" s="13">
        <v>44548</v>
      </c>
      <c r="F67" s="76" t="s">
        <v>705</v>
      </c>
      <c r="G67" s="13">
        <v>44552</v>
      </c>
      <c r="H67" s="77" t="s">
        <v>533</v>
      </c>
      <c r="I67" s="16">
        <v>30</v>
      </c>
      <c r="J67" s="16">
        <v>23</v>
      </c>
      <c r="K67" s="16">
        <v>3</v>
      </c>
      <c r="L67" s="16">
        <v>1</v>
      </c>
      <c r="M67" s="81">
        <v>0.51749999999999996</v>
      </c>
      <c r="N67" s="72">
        <v>1</v>
      </c>
      <c r="O67" s="64">
        <v>2530</v>
      </c>
      <c r="P67" s="65">
        <f>Table224578910112345678910[[#This Row],[PEMBULATAN]]*O67</f>
        <v>2530</v>
      </c>
    </row>
    <row r="68" spans="1:16" ht="22.5" customHeight="1" x14ac:dyDescent="0.2">
      <c r="A68" s="123" t="s">
        <v>30</v>
      </c>
      <c r="B68" s="124"/>
      <c r="C68" s="124"/>
      <c r="D68" s="124"/>
      <c r="E68" s="124"/>
      <c r="F68" s="124"/>
      <c r="G68" s="124"/>
      <c r="H68" s="124"/>
      <c r="I68" s="124"/>
      <c r="J68" s="124"/>
      <c r="K68" s="124"/>
      <c r="L68" s="125"/>
      <c r="M68" s="79">
        <f>SUBTOTAL(109,Table224578910112345678910[KG VOLUME])</f>
        <v>1188.0942499999999</v>
      </c>
      <c r="N68" s="68">
        <f>SUM(N3:N67)</f>
        <v>1237.731</v>
      </c>
      <c r="O68" s="126">
        <f>SUM(P3:P67)</f>
        <v>3131459.43</v>
      </c>
      <c r="P68" s="127"/>
    </row>
    <row r="69" spans="1:16" ht="18" customHeight="1" x14ac:dyDescent="0.2">
      <c r="A69" s="86"/>
      <c r="B69" s="56" t="s">
        <v>42</v>
      </c>
      <c r="C69" s="55"/>
      <c r="D69" s="57" t="s">
        <v>43</v>
      </c>
      <c r="E69" s="86"/>
      <c r="F69" s="86"/>
      <c r="G69" s="86"/>
      <c r="H69" s="86"/>
      <c r="I69" s="86"/>
      <c r="J69" s="86"/>
      <c r="K69" s="86"/>
      <c r="L69" s="86"/>
      <c r="M69" s="87"/>
      <c r="N69" s="88" t="s">
        <v>51</v>
      </c>
      <c r="O69" s="89"/>
      <c r="P69" s="89">
        <f>O68*10%</f>
        <v>313145.94300000003</v>
      </c>
    </row>
    <row r="70" spans="1:16" ht="18" customHeight="1" thickBot="1" x14ac:dyDescent="0.25">
      <c r="A70" s="86"/>
      <c r="B70" s="56"/>
      <c r="C70" s="55"/>
      <c r="D70" s="57"/>
      <c r="E70" s="86"/>
      <c r="F70" s="86"/>
      <c r="G70" s="86"/>
      <c r="H70" s="86"/>
      <c r="I70" s="86"/>
      <c r="J70" s="86"/>
      <c r="K70" s="86"/>
      <c r="L70" s="86"/>
      <c r="M70" s="87"/>
      <c r="N70" s="90" t="s">
        <v>52</v>
      </c>
      <c r="O70" s="91"/>
      <c r="P70" s="91">
        <f>O68-P69</f>
        <v>2818313.4870000002</v>
      </c>
    </row>
    <row r="71" spans="1:16" ht="18" customHeight="1" x14ac:dyDescent="0.2">
      <c r="A71" s="11"/>
      <c r="H71" s="63"/>
      <c r="N71" s="62" t="s">
        <v>31</v>
      </c>
      <c r="P71" s="69">
        <f>P70*1%</f>
        <v>28183.134870000002</v>
      </c>
    </row>
    <row r="72" spans="1:16" ht="18" customHeight="1" thickBot="1" x14ac:dyDescent="0.25">
      <c r="A72" s="11"/>
      <c r="H72" s="63"/>
      <c r="N72" s="62" t="s">
        <v>53</v>
      </c>
      <c r="P72" s="71">
        <f>P70*2%</f>
        <v>56366.269740000003</v>
      </c>
    </row>
    <row r="73" spans="1:16" ht="18" customHeight="1" x14ac:dyDescent="0.2">
      <c r="A73" s="11"/>
      <c r="H73" s="63"/>
      <c r="N73" s="66" t="s">
        <v>32</v>
      </c>
      <c r="O73" s="67"/>
      <c r="P73" s="70">
        <f>P70+P71-P72</f>
        <v>2790130.3521300005</v>
      </c>
    </row>
    <row r="75" spans="1:16" x14ac:dyDescent="0.2">
      <c r="A75" s="11"/>
      <c r="H75" s="63"/>
      <c r="P75" s="71"/>
    </row>
    <row r="76" spans="1:16" x14ac:dyDescent="0.2">
      <c r="A76" s="11"/>
      <c r="H76" s="63"/>
      <c r="O76" s="58"/>
      <c r="P76" s="71"/>
    </row>
    <row r="77" spans="1:16" s="3" customFormat="1" x14ac:dyDescent="0.25">
      <c r="A77" s="11"/>
      <c r="B77" s="2"/>
      <c r="C77" s="2"/>
      <c r="E77" s="12"/>
      <c r="H77" s="63"/>
      <c r="N77" s="15"/>
      <c r="O77" s="15"/>
      <c r="P77" s="15"/>
    </row>
    <row r="78" spans="1:16" s="3" customFormat="1" x14ac:dyDescent="0.25">
      <c r="A78" s="11"/>
      <c r="B78" s="2"/>
      <c r="C78" s="2"/>
      <c r="E78" s="12"/>
      <c r="H78" s="63"/>
      <c r="N78" s="15"/>
      <c r="O78" s="15"/>
      <c r="P78" s="15"/>
    </row>
    <row r="79" spans="1:16" s="3" customFormat="1" x14ac:dyDescent="0.25">
      <c r="A79" s="11"/>
      <c r="B79" s="2"/>
      <c r="C79" s="2"/>
      <c r="E79" s="12"/>
      <c r="H79" s="63"/>
      <c r="N79" s="15"/>
      <c r="O79" s="15"/>
      <c r="P79" s="15"/>
    </row>
    <row r="80" spans="1:16" s="3" customFormat="1" x14ac:dyDescent="0.25">
      <c r="A80" s="11"/>
      <c r="B80" s="2"/>
      <c r="C80" s="2"/>
      <c r="E80" s="12"/>
      <c r="H80" s="63"/>
      <c r="N80" s="15"/>
      <c r="O80" s="15"/>
      <c r="P80" s="15"/>
    </row>
    <row r="81" spans="1:16" s="3" customFormat="1" x14ac:dyDescent="0.25">
      <c r="A81" s="11"/>
      <c r="B81" s="2"/>
      <c r="C81" s="2"/>
      <c r="E81" s="12"/>
      <c r="H81" s="63"/>
      <c r="N81" s="15"/>
      <c r="O81" s="15"/>
      <c r="P81" s="15"/>
    </row>
    <row r="82" spans="1:16" s="3" customFormat="1" x14ac:dyDescent="0.25">
      <c r="A82" s="11"/>
      <c r="B82" s="2"/>
      <c r="C82" s="2"/>
      <c r="E82" s="12"/>
      <c r="H82" s="63"/>
      <c r="N82" s="15"/>
      <c r="O82" s="15"/>
      <c r="P82" s="15"/>
    </row>
    <row r="83" spans="1:16" s="3" customFormat="1" x14ac:dyDescent="0.25">
      <c r="A83" s="11"/>
      <c r="B83" s="2"/>
      <c r="C83" s="2"/>
      <c r="E83" s="12"/>
      <c r="H83" s="63"/>
      <c r="N83" s="15"/>
      <c r="O83" s="15"/>
      <c r="P83" s="15"/>
    </row>
    <row r="84" spans="1:16" s="3" customFormat="1" x14ac:dyDescent="0.25">
      <c r="A84" s="11"/>
      <c r="B84" s="2"/>
      <c r="C84" s="2"/>
      <c r="E84" s="12"/>
      <c r="H84" s="63"/>
      <c r="N84" s="15"/>
      <c r="O84" s="15"/>
      <c r="P84" s="15"/>
    </row>
    <row r="85" spans="1:16" s="3" customFormat="1" x14ac:dyDescent="0.25">
      <c r="A85" s="11"/>
      <c r="B85" s="2"/>
      <c r="C85" s="2"/>
      <c r="E85" s="12"/>
      <c r="H85" s="63"/>
      <c r="N85" s="15"/>
      <c r="O85" s="15"/>
      <c r="P85" s="15"/>
    </row>
    <row r="86" spans="1:16" s="3" customFormat="1" x14ac:dyDescent="0.25">
      <c r="A86" s="11"/>
      <c r="B86" s="2"/>
      <c r="C86" s="2"/>
      <c r="E86" s="12"/>
      <c r="H86" s="63"/>
      <c r="N86" s="15"/>
      <c r="O86" s="15"/>
      <c r="P86" s="15"/>
    </row>
    <row r="87" spans="1:16" s="3" customFormat="1" x14ac:dyDescent="0.25">
      <c r="A87" s="11"/>
      <c r="B87" s="2"/>
      <c r="C87" s="2"/>
      <c r="E87" s="12"/>
      <c r="H87" s="63"/>
      <c r="N87" s="15"/>
      <c r="O87" s="15"/>
      <c r="P87" s="15"/>
    </row>
    <row r="88" spans="1:16" s="3" customFormat="1" x14ac:dyDescent="0.25">
      <c r="A88" s="11"/>
      <c r="B88" s="2"/>
      <c r="C88" s="2"/>
      <c r="E88" s="12"/>
      <c r="H88" s="63"/>
      <c r="N88" s="15"/>
      <c r="O88" s="15"/>
      <c r="P88" s="15"/>
    </row>
  </sheetData>
  <mergeCells count="2">
    <mergeCell ref="A68:L68"/>
    <mergeCell ref="O68:P68"/>
  </mergeCells>
  <conditionalFormatting sqref="B3:B67">
    <cfRule type="duplicateValues" dxfId="783" priority="36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rgb="FF92D050"/>
  </sheetPr>
  <dimension ref="A1:P264"/>
  <sheetViews>
    <sheetView zoomScale="110" zoomScaleNormal="110" workbookViewId="0">
      <pane xSplit="3" ySplit="2" topLeftCell="D236" activePane="bottomRight" state="frozen"/>
      <selection pane="topRight" activeCell="B1" sqref="B1"/>
      <selection pane="bottomLeft" activeCell="A3" sqref="A3"/>
      <selection pane="bottomRight" activeCell="A244" sqref="A244:L244"/>
    </sheetView>
  </sheetViews>
  <sheetFormatPr defaultRowHeight="15" x14ac:dyDescent="0.2"/>
  <cols>
    <col min="1" max="1" width="8" style="4" customWidth="1"/>
    <col min="2" max="2" width="19.5703125" style="2" customWidth="1"/>
    <col min="3" max="3" width="14.5703125" style="2" customWidth="1"/>
    <col min="4" max="4" width="10.42578125" style="3" customWidth="1"/>
    <col min="5" max="5" width="8" style="12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5" customWidth="1"/>
    <col min="15" max="15" width="8.140625" style="15" customWidth="1"/>
    <col min="16" max="16" width="12.28515625" style="15" customWidth="1"/>
    <col min="17" max="16384" width="9.140625" style="4"/>
  </cols>
  <sheetData>
    <row r="1" spans="1:16" x14ac:dyDescent="0.2">
      <c r="H1" s="5"/>
    </row>
    <row r="2" spans="1:16" ht="25.5" x14ac:dyDescent="0.2">
      <c r="A2" s="59" t="s">
        <v>44</v>
      </c>
      <c r="B2" s="7" t="s">
        <v>7</v>
      </c>
      <c r="C2" s="7" t="s">
        <v>0</v>
      </c>
      <c r="D2" s="7" t="s">
        <v>1</v>
      </c>
      <c r="E2" s="60" t="s">
        <v>4</v>
      </c>
      <c r="F2" s="7" t="s">
        <v>3</v>
      </c>
      <c r="G2" s="7" t="s">
        <v>5</v>
      </c>
      <c r="H2" s="60" t="s">
        <v>2</v>
      </c>
      <c r="I2" s="7" t="s">
        <v>39</v>
      </c>
      <c r="J2" s="7" t="s">
        <v>40</v>
      </c>
      <c r="K2" s="7" t="s">
        <v>41</v>
      </c>
      <c r="L2" s="61" t="s">
        <v>45</v>
      </c>
      <c r="M2" s="61" t="s">
        <v>46</v>
      </c>
      <c r="N2" s="61" t="s">
        <v>6</v>
      </c>
      <c r="O2" s="61" t="s">
        <v>47</v>
      </c>
      <c r="P2" s="61" t="s">
        <v>48</v>
      </c>
    </row>
    <row r="3" spans="1:16" ht="26.25" customHeight="1" x14ac:dyDescent="0.2">
      <c r="A3" s="83">
        <v>402686</v>
      </c>
      <c r="B3" s="74" t="s">
        <v>1155</v>
      </c>
      <c r="C3" s="9" t="s">
        <v>1156</v>
      </c>
      <c r="D3" s="76" t="s">
        <v>127</v>
      </c>
      <c r="E3" s="13">
        <v>44548</v>
      </c>
      <c r="F3" s="76" t="s">
        <v>705</v>
      </c>
      <c r="G3" s="13">
        <v>44552</v>
      </c>
      <c r="H3" s="10" t="s">
        <v>1018</v>
      </c>
      <c r="I3" s="1">
        <v>42</v>
      </c>
      <c r="J3" s="1">
        <v>50</v>
      </c>
      <c r="K3" s="1">
        <v>62</v>
      </c>
      <c r="L3" s="1">
        <v>16</v>
      </c>
      <c r="M3" s="80">
        <v>32.549999999999997</v>
      </c>
      <c r="N3" s="96">
        <v>32.549999999999997</v>
      </c>
      <c r="O3" s="64">
        <v>2530</v>
      </c>
      <c r="P3" s="65">
        <f>Table22457891011234567891011[[#This Row],[PEMBULATAN]]*O3</f>
        <v>82351.5</v>
      </c>
    </row>
    <row r="4" spans="1:16" ht="26.25" customHeight="1" x14ac:dyDescent="0.2">
      <c r="A4" s="14"/>
      <c r="B4" s="75"/>
      <c r="C4" s="73" t="s">
        <v>1157</v>
      </c>
      <c r="D4" s="78" t="s">
        <v>127</v>
      </c>
      <c r="E4" s="13">
        <v>44548</v>
      </c>
      <c r="F4" s="76" t="s">
        <v>705</v>
      </c>
      <c r="G4" s="13">
        <v>44552</v>
      </c>
      <c r="H4" s="77" t="s">
        <v>1018</v>
      </c>
      <c r="I4" s="16">
        <v>153</v>
      </c>
      <c r="J4" s="16">
        <v>15</v>
      </c>
      <c r="K4" s="16">
        <v>7</v>
      </c>
      <c r="L4" s="16">
        <v>5</v>
      </c>
      <c r="M4" s="81">
        <v>4.0162500000000003</v>
      </c>
      <c r="N4" s="96">
        <v>5</v>
      </c>
      <c r="O4" s="64">
        <v>2530</v>
      </c>
      <c r="P4" s="65">
        <f>Table22457891011234567891011[[#This Row],[PEMBULATAN]]*O4</f>
        <v>12650</v>
      </c>
    </row>
    <row r="5" spans="1:16" ht="26.25" customHeight="1" x14ac:dyDescent="0.2">
      <c r="A5" s="14"/>
      <c r="B5" s="75"/>
      <c r="C5" s="73" t="s">
        <v>1158</v>
      </c>
      <c r="D5" s="78" t="s">
        <v>127</v>
      </c>
      <c r="E5" s="13">
        <v>44548</v>
      </c>
      <c r="F5" s="76" t="s">
        <v>705</v>
      </c>
      <c r="G5" s="13">
        <v>44552</v>
      </c>
      <c r="H5" s="77" t="s">
        <v>1018</v>
      </c>
      <c r="I5" s="16">
        <v>134</v>
      </c>
      <c r="J5" s="16">
        <v>42</v>
      </c>
      <c r="K5" s="16">
        <v>17</v>
      </c>
      <c r="L5" s="16">
        <v>5</v>
      </c>
      <c r="M5" s="81">
        <v>23.919</v>
      </c>
      <c r="N5" s="96">
        <v>23.919</v>
      </c>
      <c r="O5" s="64">
        <v>2530</v>
      </c>
      <c r="P5" s="65">
        <f>Table22457891011234567891011[[#This Row],[PEMBULATAN]]*O5</f>
        <v>60515.07</v>
      </c>
    </row>
    <row r="6" spans="1:16" ht="26.25" customHeight="1" x14ac:dyDescent="0.2">
      <c r="A6" s="14"/>
      <c r="B6" s="75"/>
      <c r="C6" s="73" t="s">
        <v>1159</v>
      </c>
      <c r="D6" s="78" t="s">
        <v>127</v>
      </c>
      <c r="E6" s="13">
        <v>44548</v>
      </c>
      <c r="F6" s="76" t="s">
        <v>705</v>
      </c>
      <c r="G6" s="13">
        <v>44552</v>
      </c>
      <c r="H6" s="77" t="s">
        <v>1018</v>
      </c>
      <c r="I6" s="16">
        <v>65</v>
      </c>
      <c r="J6" s="16">
        <v>33</v>
      </c>
      <c r="K6" s="16">
        <v>18</v>
      </c>
      <c r="L6" s="16">
        <v>2</v>
      </c>
      <c r="M6" s="81">
        <v>9.6524999999999999</v>
      </c>
      <c r="N6" s="96">
        <v>9.6524999999999999</v>
      </c>
      <c r="O6" s="64">
        <v>2530</v>
      </c>
      <c r="P6" s="65">
        <f>Table22457891011234567891011[[#This Row],[PEMBULATAN]]*O6</f>
        <v>24420.825000000001</v>
      </c>
    </row>
    <row r="7" spans="1:16" ht="26.25" customHeight="1" x14ac:dyDescent="0.2">
      <c r="A7" s="14"/>
      <c r="B7" s="75"/>
      <c r="C7" s="73" t="s">
        <v>1160</v>
      </c>
      <c r="D7" s="78" t="s">
        <v>127</v>
      </c>
      <c r="E7" s="13">
        <v>44548</v>
      </c>
      <c r="F7" s="76" t="s">
        <v>705</v>
      </c>
      <c r="G7" s="13">
        <v>44552</v>
      </c>
      <c r="H7" s="77" t="s">
        <v>1018</v>
      </c>
      <c r="I7" s="16">
        <v>37</v>
      </c>
      <c r="J7" s="16">
        <v>37</v>
      </c>
      <c r="K7" s="16">
        <v>31</v>
      </c>
      <c r="L7" s="16">
        <v>2</v>
      </c>
      <c r="M7" s="81">
        <v>10.60975</v>
      </c>
      <c r="N7" s="96">
        <v>10.60975</v>
      </c>
      <c r="O7" s="64">
        <v>2530</v>
      </c>
      <c r="P7" s="65">
        <f>Table22457891011234567891011[[#This Row],[PEMBULATAN]]*O7</f>
        <v>26842.6675</v>
      </c>
    </row>
    <row r="8" spans="1:16" ht="26.25" customHeight="1" x14ac:dyDescent="0.2">
      <c r="A8" s="14"/>
      <c r="B8" s="75"/>
      <c r="C8" s="73" t="s">
        <v>1161</v>
      </c>
      <c r="D8" s="78" t="s">
        <v>127</v>
      </c>
      <c r="E8" s="13">
        <v>44548</v>
      </c>
      <c r="F8" s="76" t="s">
        <v>705</v>
      </c>
      <c r="G8" s="13">
        <v>44552</v>
      </c>
      <c r="H8" s="77" t="s">
        <v>1018</v>
      </c>
      <c r="I8" s="16">
        <v>58</v>
      </c>
      <c r="J8" s="16">
        <v>48</v>
      </c>
      <c r="K8" s="16">
        <v>30</v>
      </c>
      <c r="L8" s="16">
        <v>12</v>
      </c>
      <c r="M8" s="81">
        <v>20.88</v>
      </c>
      <c r="N8" s="96">
        <v>20.88</v>
      </c>
      <c r="O8" s="64">
        <v>2530</v>
      </c>
      <c r="P8" s="65">
        <f>Table22457891011234567891011[[#This Row],[PEMBULATAN]]*O8</f>
        <v>52826.399999999994</v>
      </c>
    </row>
    <row r="9" spans="1:16" ht="26.25" customHeight="1" x14ac:dyDescent="0.2">
      <c r="A9" s="14"/>
      <c r="B9" s="75"/>
      <c r="C9" s="73" t="s">
        <v>1162</v>
      </c>
      <c r="D9" s="78" t="s">
        <v>127</v>
      </c>
      <c r="E9" s="13">
        <v>44548</v>
      </c>
      <c r="F9" s="76" t="s">
        <v>705</v>
      </c>
      <c r="G9" s="13">
        <v>44552</v>
      </c>
      <c r="H9" s="77" t="s">
        <v>1018</v>
      </c>
      <c r="I9" s="16">
        <v>49</v>
      </c>
      <c r="J9" s="16">
        <v>44</v>
      </c>
      <c r="K9" s="16">
        <v>40</v>
      </c>
      <c r="L9" s="16">
        <v>10</v>
      </c>
      <c r="M9" s="81">
        <v>21.56</v>
      </c>
      <c r="N9" s="96">
        <v>21.56</v>
      </c>
      <c r="O9" s="64">
        <v>2530</v>
      </c>
      <c r="P9" s="65">
        <f>Table22457891011234567891011[[#This Row],[PEMBULATAN]]*O9</f>
        <v>54546.799999999996</v>
      </c>
    </row>
    <row r="10" spans="1:16" ht="26.25" customHeight="1" x14ac:dyDescent="0.2">
      <c r="A10" s="14"/>
      <c r="B10" s="75"/>
      <c r="C10" s="73" t="s">
        <v>1163</v>
      </c>
      <c r="D10" s="78" t="s">
        <v>127</v>
      </c>
      <c r="E10" s="13">
        <v>44548</v>
      </c>
      <c r="F10" s="76" t="s">
        <v>705</v>
      </c>
      <c r="G10" s="13">
        <v>44552</v>
      </c>
      <c r="H10" s="77" t="s">
        <v>1018</v>
      </c>
      <c r="I10" s="16">
        <v>47</v>
      </c>
      <c r="J10" s="16">
        <v>38</v>
      </c>
      <c r="K10" s="16">
        <v>26</v>
      </c>
      <c r="L10" s="16">
        <v>11</v>
      </c>
      <c r="M10" s="81">
        <v>11.609</v>
      </c>
      <c r="N10" s="96">
        <v>11.609</v>
      </c>
      <c r="O10" s="64">
        <v>2530</v>
      </c>
      <c r="P10" s="65">
        <f>Table22457891011234567891011[[#This Row],[PEMBULATAN]]*O10</f>
        <v>29370.77</v>
      </c>
    </row>
    <row r="11" spans="1:16" ht="26.25" customHeight="1" x14ac:dyDescent="0.2">
      <c r="A11" s="14"/>
      <c r="B11" s="75"/>
      <c r="C11" s="73" t="s">
        <v>1164</v>
      </c>
      <c r="D11" s="78" t="s">
        <v>127</v>
      </c>
      <c r="E11" s="13">
        <v>44548</v>
      </c>
      <c r="F11" s="76" t="s">
        <v>705</v>
      </c>
      <c r="G11" s="13">
        <v>44552</v>
      </c>
      <c r="H11" s="77" t="s">
        <v>1018</v>
      </c>
      <c r="I11" s="16">
        <v>37</v>
      </c>
      <c r="J11" s="16">
        <v>37</v>
      </c>
      <c r="K11" s="16">
        <v>29</v>
      </c>
      <c r="L11" s="16">
        <v>11</v>
      </c>
      <c r="M11" s="81">
        <v>9.9252500000000001</v>
      </c>
      <c r="N11" s="96">
        <v>11</v>
      </c>
      <c r="O11" s="64">
        <v>2530</v>
      </c>
      <c r="P11" s="65">
        <f>Table22457891011234567891011[[#This Row],[PEMBULATAN]]*O11</f>
        <v>27830</v>
      </c>
    </row>
    <row r="12" spans="1:16" ht="26.25" customHeight="1" x14ac:dyDescent="0.2">
      <c r="A12" s="14"/>
      <c r="B12" s="75"/>
      <c r="C12" s="73" t="s">
        <v>1165</v>
      </c>
      <c r="D12" s="78" t="s">
        <v>127</v>
      </c>
      <c r="E12" s="13">
        <v>44548</v>
      </c>
      <c r="F12" s="76" t="s">
        <v>705</v>
      </c>
      <c r="G12" s="13">
        <v>44552</v>
      </c>
      <c r="H12" s="77" t="s">
        <v>1018</v>
      </c>
      <c r="I12" s="16">
        <v>153</v>
      </c>
      <c r="J12" s="16">
        <v>15</v>
      </c>
      <c r="K12" s="16">
        <v>7</v>
      </c>
      <c r="L12" s="16">
        <v>2</v>
      </c>
      <c r="M12" s="81">
        <v>4.0162500000000003</v>
      </c>
      <c r="N12" s="96">
        <v>4.0162500000000003</v>
      </c>
      <c r="O12" s="64">
        <v>2530</v>
      </c>
      <c r="P12" s="65">
        <f>Table22457891011234567891011[[#This Row],[PEMBULATAN]]*O12</f>
        <v>10161.112500000001</v>
      </c>
    </row>
    <row r="13" spans="1:16" ht="26.25" customHeight="1" x14ac:dyDescent="0.2">
      <c r="A13" s="14"/>
      <c r="B13" s="75"/>
      <c r="C13" s="73" t="s">
        <v>1166</v>
      </c>
      <c r="D13" s="78" t="s">
        <v>127</v>
      </c>
      <c r="E13" s="13">
        <v>44548</v>
      </c>
      <c r="F13" s="76" t="s">
        <v>705</v>
      </c>
      <c r="G13" s="13">
        <v>44552</v>
      </c>
      <c r="H13" s="77" t="s">
        <v>1018</v>
      </c>
      <c r="I13" s="16">
        <v>86</v>
      </c>
      <c r="J13" s="16">
        <v>15</v>
      </c>
      <c r="K13" s="16">
        <v>13</v>
      </c>
      <c r="L13" s="16">
        <v>7</v>
      </c>
      <c r="M13" s="81">
        <v>4.1924999999999999</v>
      </c>
      <c r="N13" s="96">
        <v>7</v>
      </c>
      <c r="O13" s="64">
        <v>2530</v>
      </c>
      <c r="P13" s="65">
        <f>Table22457891011234567891011[[#This Row],[PEMBULATAN]]*O13</f>
        <v>17710</v>
      </c>
    </row>
    <row r="14" spans="1:16" ht="26.25" customHeight="1" x14ac:dyDescent="0.2">
      <c r="A14" s="14"/>
      <c r="B14" s="75"/>
      <c r="C14" s="73" t="s">
        <v>1167</v>
      </c>
      <c r="D14" s="78" t="s">
        <v>127</v>
      </c>
      <c r="E14" s="13">
        <v>44548</v>
      </c>
      <c r="F14" s="76" t="s">
        <v>705</v>
      </c>
      <c r="G14" s="13">
        <v>44552</v>
      </c>
      <c r="H14" s="77" t="s">
        <v>1018</v>
      </c>
      <c r="I14" s="16">
        <v>43</v>
      </c>
      <c r="J14" s="16">
        <v>28</v>
      </c>
      <c r="K14" s="16">
        <v>20</v>
      </c>
      <c r="L14" s="16">
        <v>5</v>
      </c>
      <c r="M14" s="81">
        <v>6.02</v>
      </c>
      <c r="N14" s="96">
        <v>6.02</v>
      </c>
      <c r="O14" s="64">
        <v>2530</v>
      </c>
      <c r="P14" s="65">
        <f>Table22457891011234567891011[[#This Row],[PEMBULATAN]]*O14</f>
        <v>15230.599999999999</v>
      </c>
    </row>
    <row r="15" spans="1:16" ht="26.25" customHeight="1" x14ac:dyDescent="0.2">
      <c r="A15" s="14"/>
      <c r="B15" s="75"/>
      <c r="C15" s="73" t="s">
        <v>1168</v>
      </c>
      <c r="D15" s="78" t="s">
        <v>127</v>
      </c>
      <c r="E15" s="13">
        <v>44548</v>
      </c>
      <c r="F15" s="76" t="s">
        <v>705</v>
      </c>
      <c r="G15" s="13">
        <v>44552</v>
      </c>
      <c r="H15" s="77" t="s">
        <v>1018</v>
      </c>
      <c r="I15" s="16">
        <v>35</v>
      </c>
      <c r="J15" s="16">
        <v>31</v>
      </c>
      <c r="K15" s="16">
        <v>30</v>
      </c>
      <c r="L15" s="16">
        <v>5</v>
      </c>
      <c r="M15" s="81">
        <v>8.1374999999999993</v>
      </c>
      <c r="N15" s="96">
        <v>8.1374999999999993</v>
      </c>
      <c r="O15" s="64">
        <v>2530</v>
      </c>
      <c r="P15" s="65">
        <f>Table22457891011234567891011[[#This Row],[PEMBULATAN]]*O15</f>
        <v>20587.875</v>
      </c>
    </row>
    <row r="16" spans="1:16" ht="26.25" customHeight="1" x14ac:dyDescent="0.2">
      <c r="A16" s="14"/>
      <c r="B16" s="75"/>
      <c r="C16" s="73" t="s">
        <v>1169</v>
      </c>
      <c r="D16" s="78" t="s">
        <v>127</v>
      </c>
      <c r="E16" s="13">
        <v>44548</v>
      </c>
      <c r="F16" s="76" t="s">
        <v>705</v>
      </c>
      <c r="G16" s="13">
        <v>44552</v>
      </c>
      <c r="H16" s="77" t="s">
        <v>1018</v>
      </c>
      <c r="I16" s="16">
        <v>54</v>
      </c>
      <c r="J16" s="16">
        <v>36</v>
      </c>
      <c r="K16" s="16">
        <v>22</v>
      </c>
      <c r="L16" s="16">
        <v>2</v>
      </c>
      <c r="M16" s="81">
        <v>10.692</v>
      </c>
      <c r="N16" s="96">
        <v>10.692</v>
      </c>
      <c r="O16" s="64">
        <v>2530</v>
      </c>
      <c r="P16" s="65">
        <f>Table22457891011234567891011[[#This Row],[PEMBULATAN]]*O16</f>
        <v>27050.760000000002</v>
      </c>
    </row>
    <row r="17" spans="1:16" ht="26.25" customHeight="1" x14ac:dyDescent="0.2">
      <c r="A17" s="14"/>
      <c r="B17" s="75"/>
      <c r="C17" s="73" t="s">
        <v>1170</v>
      </c>
      <c r="D17" s="78" t="s">
        <v>127</v>
      </c>
      <c r="E17" s="13">
        <v>44548</v>
      </c>
      <c r="F17" s="76" t="s">
        <v>705</v>
      </c>
      <c r="G17" s="13">
        <v>44552</v>
      </c>
      <c r="H17" s="77" t="s">
        <v>1018</v>
      </c>
      <c r="I17" s="16">
        <v>50</v>
      </c>
      <c r="J17" s="16">
        <v>25</v>
      </c>
      <c r="K17" s="16">
        <v>7</v>
      </c>
      <c r="L17" s="16">
        <v>3</v>
      </c>
      <c r="M17" s="81">
        <v>2.1875</v>
      </c>
      <c r="N17" s="96">
        <v>3</v>
      </c>
      <c r="O17" s="64">
        <v>2530</v>
      </c>
      <c r="P17" s="65">
        <f>Table22457891011234567891011[[#This Row],[PEMBULATAN]]*O17</f>
        <v>7590</v>
      </c>
    </row>
    <row r="18" spans="1:16" ht="26.25" customHeight="1" x14ac:dyDescent="0.2">
      <c r="A18" s="14"/>
      <c r="B18" s="75"/>
      <c r="C18" s="73" t="s">
        <v>1171</v>
      </c>
      <c r="D18" s="78" t="s">
        <v>127</v>
      </c>
      <c r="E18" s="13">
        <v>44548</v>
      </c>
      <c r="F18" s="76" t="s">
        <v>705</v>
      </c>
      <c r="G18" s="13">
        <v>44552</v>
      </c>
      <c r="H18" s="77" t="s">
        <v>1018</v>
      </c>
      <c r="I18" s="16">
        <v>38</v>
      </c>
      <c r="J18" s="16">
        <v>35</v>
      </c>
      <c r="K18" s="16">
        <v>10</v>
      </c>
      <c r="L18" s="16">
        <v>3</v>
      </c>
      <c r="M18" s="81">
        <v>3.3250000000000002</v>
      </c>
      <c r="N18" s="96">
        <v>4</v>
      </c>
      <c r="O18" s="64">
        <v>2530</v>
      </c>
      <c r="P18" s="65">
        <f>Table22457891011234567891011[[#This Row],[PEMBULATAN]]*O18</f>
        <v>10120</v>
      </c>
    </row>
    <row r="19" spans="1:16" ht="26.25" customHeight="1" x14ac:dyDescent="0.2">
      <c r="A19" s="14"/>
      <c r="B19" s="75"/>
      <c r="C19" s="73" t="s">
        <v>1172</v>
      </c>
      <c r="D19" s="78" t="s">
        <v>127</v>
      </c>
      <c r="E19" s="13">
        <v>44548</v>
      </c>
      <c r="F19" s="76" t="s">
        <v>705</v>
      </c>
      <c r="G19" s="13">
        <v>44552</v>
      </c>
      <c r="H19" s="77" t="s">
        <v>1018</v>
      </c>
      <c r="I19" s="16">
        <v>97</v>
      </c>
      <c r="J19" s="16">
        <v>52</v>
      </c>
      <c r="K19" s="16">
        <v>38</v>
      </c>
      <c r="L19" s="16">
        <v>13</v>
      </c>
      <c r="M19" s="81">
        <v>47.917999999999999</v>
      </c>
      <c r="N19" s="96">
        <v>47.917999999999999</v>
      </c>
      <c r="O19" s="64">
        <v>2530</v>
      </c>
      <c r="P19" s="65">
        <f>Table22457891011234567891011[[#This Row],[PEMBULATAN]]*O19</f>
        <v>121232.54</v>
      </c>
    </row>
    <row r="20" spans="1:16" ht="26.25" customHeight="1" x14ac:dyDescent="0.2">
      <c r="A20" s="14"/>
      <c r="B20" s="75"/>
      <c r="C20" s="73" t="s">
        <v>1173</v>
      </c>
      <c r="D20" s="78" t="s">
        <v>127</v>
      </c>
      <c r="E20" s="13">
        <v>44548</v>
      </c>
      <c r="F20" s="76" t="s">
        <v>705</v>
      </c>
      <c r="G20" s="13">
        <v>44552</v>
      </c>
      <c r="H20" s="77" t="s">
        <v>1018</v>
      </c>
      <c r="I20" s="16">
        <v>52</v>
      </c>
      <c r="J20" s="16">
        <v>35</v>
      </c>
      <c r="K20" s="16">
        <v>21</v>
      </c>
      <c r="L20" s="16">
        <v>7</v>
      </c>
      <c r="M20" s="81">
        <v>9.5549999999999997</v>
      </c>
      <c r="N20" s="96">
        <v>9.5549999999999997</v>
      </c>
      <c r="O20" s="64">
        <v>2530</v>
      </c>
      <c r="P20" s="65">
        <f>Table22457891011234567891011[[#This Row],[PEMBULATAN]]*O20</f>
        <v>24174.149999999998</v>
      </c>
    </row>
    <row r="21" spans="1:16" ht="26.25" customHeight="1" x14ac:dyDescent="0.2">
      <c r="A21" s="14"/>
      <c r="B21" s="75"/>
      <c r="C21" s="73" t="s">
        <v>1174</v>
      </c>
      <c r="D21" s="78" t="s">
        <v>127</v>
      </c>
      <c r="E21" s="13">
        <v>44548</v>
      </c>
      <c r="F21" s="76" t="s">
        <v>705</v>
      </c>
      <c r="G21" s="13">
        <v>44552</v>
      </c>
      <c r="H21" s="77" t="s">
        <v>1018</v>
      </c>
      <c r="I21" s="16">
        <v>34</v>
      </c>
      <c r="J21" s="16">
        <v>34</v>
      </c>
      <c r="K21" s="16">
        <v>10</v>
      </c>
      <c r="L21" s="16">
        <v>1</v>
      </c>
      <c r="M21" s="81">
        <v>2.89</v>
      </c>
      <c r="N21" s="96">
        <v>2.89</v>
      </c>
      <c r="O21" s="64">
        <v>2530</v>
      </c>
      <c r="P21" s="65">
        <f>Table22457891011234567891011[[#This Row],[PEMBULATAN]]*O21</f>
        <v>7311.7000000000007</v>
      </c>
    </row>
    <row r="22" spans="1:16" ht="26.25" customHeight="1" x14ac:dyDescent="0.2">
      <c r="A22" s="14"/>
      <c r="B22" s="75"/>
      <c r="C22" s="73" t="s">
        <v>1175</v>
      </c>
      <c r="D22" s="78" t="s">
        <v>127</v>
      </c>
      <c r="E22" s="13">
        <v>44548</v>
      </c>
      <c r="F22" s="76" t="s">
        <v>705</v>
      </c>
      <c r="G22" s="13">
        <v>44552</v>
      </c>
      <c r="H22" s="77" t="s">
        <v>1018</v>
      </c>
      <c r="I22" s="16">
        <v>95</v>
      </c>
      <c r="J22" s="16">
        <v>57</v>
      </c>
      <c r="K22" s="16">
        <v>40</v>
      </c>
      <c r="L22" s="16">
        <v>14</v>
      </c>
      <c r="M22" s="81">
        <v>54.15</v>
      </c>
      <c r="N22" s="96">
        <v>54.15</v>
      </c>
      <c r="O22" s="64">
        <v>2530</v>
      </c>
      <c r="P22" s="65">
        <f>Table22457891011234567891011[[#This Row],[PEMBULATAN]]*O22</f>
        <v>136999.5</v>
      </c>
    </row>
    <row r="23" spans="1:16" ht="26.25" customHeight="1" x14ac:dyDescent="0.2">
      <c r="A23" s="14"/>
      <c r="B23" s="75"/>
      <c r="C23" s="73" t="s">
        <v>1176</v>
      </c>
      <c r="D23" s="78" t="s">
        <v>127</v>
      </c>
      <c r="E23" s="13">
        <v>44548</v>
      </c>
      <c r="F23" s="76" t="s">
        <v>705</v>
      </c>
      <c r="G23" s="13">
        <v>44552</v>
      </c>
      <c r="H23" s="77" t="s">
        <v>1018</v>
      </c>
      <c r="I23" s="16">
        <v>60</v>
      </c>
      <c r="J23" s="16">
        <v>60</v>
      </c>
      <c r="K23" s="16">
        <v>20</v>
      </c>
      <c r="L23" s="16">
        <v>12</v>
      </c>
      <c r="M23" s="81">
        <v>18</v>
      </c>
      <c r="N23" s="96">
        <v>18</v>
      </c>
      <c r="O23" s="64">
        <v>2530</v>
      </c>
      <c r="P23" s="65">
        <f>Table22457891011234567891011[[#This Row],[PEMBULATAN]]*O23</f>
        <v>45540</v>
      </c>
    </row>
    <row r="24" spans="1:16" ht="26.25" customHeight="1" x14ac:dyDescent="0.2">
      <c r="A24" s="14"/>
      <c r="B24" s="75"/>
      <c r="C24" s="73" t="s">
        <v>1177</v>
      </c>
      <c r="D24" s="78" t="s">
        <v>127</v>
      </c>
      <c r="E24" s="13">
        <v>44548</v>
      </c>
      <c r="F24" s="76" t="s">
        <v>705</v>
      </c>
      <c r="G24" s="13">
        <v>44552</v>
      </c>
      <c r="H24" s="77" t="s">
        <v>1018</v>
      </c>
      <c r="I24" s="16">
        <v>65</v>
      </c>
      <c r="J24" s="16">
        <v>59</v>
      </c>
      <c r="K24" s="16">
        <v>23</v>
      </c>
      <c r="L24" s="16">
        <v>11</v>
      </c>
      <c r="M24" s="81">
        <v>22.05125</v>
      </c>
      <c r="N24" s="96">
        <v>22.05125</v>
      </c>
      <c r="O24" s="64">
        <v>2530</v>
      </c>
      <c r="P24" s="65">
        <f>Table22457891011234567891011[[#This Row],[PEMBULATAN]]*O24</f>
        <v>55789.662499999999</v>
      </c>
    </row>
    <row r="25" spans="1:16" ht="26.25" customHeight="1" x14ac:dyDescent="0.2">
      <c r="A25" s="14"/>
      <c r="B25" s="75"/>
      <c r="C25" s="73" t="s">
        <v>1178</v>
      </c>
      <c r="D25" s="78" t="s">
        <v>127</v>
      </c>
      <c r="E25" s="13">
        <v>44548</v>
      </c>
      <c r="F25" s="76" t="s">
        <v>705</v>
      </c>
      <c r="G25" s="13">
        <v>44552</v>
      </c>
      <c r="H25" s="77" t="s">
        <v>1018</v>
      </c>
      <c r="I25" s="16">
        <v>48</v>
      </c>
      <c r="J25" s="16">
        <v>62</v>
      </c>
      <c r="K25" s="16">
        <v>24</v>
      </c>
      <c r="L25" s="16">
        <v>4</v>
      </c>
      <c r="M25" s="81">
        <v>17.856000000000002</v>
      </c>
      <c r="N25" s="96">
        <v>17.856000000000002</v>
      </c>
      <c r="O25" s="64">
        <v>2530</v>
      </c>
      <c r="P25" s="65">
        <f>Table22457891011234567891011[[#This Row],[PEMBULATAN]]*O25</f>
        <v>45175.680000000008</v>
      </c>
    </row>
    <row r="26" spans="1:16" ht="26.25" customHeight="1" x14ac:dyDescent="0.2">
      <c r="A26" s="14"/>
      <c r="B26" s="75"/>
      <c r="C26" s="73" t="s">
        <v>1179</v>
      </c>
      <c r="D26" s="78" t="s">
        <v>127</v>
      </c>
      <c r="E26" s="13">
        <v>44548</v>
      </c>
      <c r="F26" s="76" t="s">
        <v>705</v>
      </c>
      <c r="G26" s="13">
        <v>44552</v>
      </c>
      <c r="H26" s="77" t="s">
        <v>1018</v>
      </c>
      <c r="I26" s="16">
        <v>74</v>
      </c>
      <c r="J26" s="16">
        <v>47</v>
      </c>
      <c r="K26" s="16">
        <v>42</v>
      </c>
      <c r="L26" s="16">
        <v>12</v>
      </c>
      <c r="M26" s="81">
        <v>36.518999999999998</v>
      </c>
      <c r="N26" s="96">
        <v>36.518999999999998</v>
      </c>
      <c r="O26" s="64">
        <v>2530</v>
      </c>
      <c r="P26" s="65">
        <f>Table22457891011234567891011[[#This Row],[PEMBULATAN]]*O26</f>
        <v>92393.069999999992</v>
      </c>
    </row>
    <row r="27" spans="1:16" ht="26.25" customHeight="1" x14ac:dyDescent="0.2">
      <c r="A27" s="14"/>
      <c r="B27" s="75"/>
      <c r="C27" s="73" t="s">
        <v>1180</v>
      </c>
      <c r="D27" s="78" t="s">
        <v>127</v>
      </c>
      <c r="E27" s="13">
        <v>44548</v>
      </c>
      <c r="F27" s="76" t="s">
        <v>705</v>
      </c>
      <c r="G27" s="13">
        <v>44552</v>
      </c>
      <c r="H27" s="77" t="s">
        <v>1018</v>
      </c>
      <c r="I27" s="16">
        <v>47</v>
      </c>
      <c r="J27" s="16">
        <v>38</v>
      </c>
      <c r="K27" s="16">
        <v>25</v>
      </c>
      <c r="L27" s="16">
        <v>11</v>
      </c>
      <c r="M27" s="81">
        <v>11.1625</v>
      </c>
      <c r="N27" s="96">
        <v>11.1625</v>
      </c>
      <c r="O27" s="64">
        <v>2530</v>
      </c>
      <c r="P27" s="65">
        <f>Table22457891011234567891011[[#This Row],[PEMBULATAN]]*O27</f>
        <v>28241.125</v>
      </c>
    </row>
    <row r="28" spans="1:16" ht="26.25" customHeight="1" x14ac:dyDescent="0.2">
      <c r="A28" s="14"/>
      <c r="B28" s="75"/>
      <c r="C28" s="73" t="s">
        <v>1181</v>
      </c>
      <c r="D28" s="78" t="s">
        <v>127</v>
      </c>
      <c r="E28" s="13">
        <v>44548</v>
      </c>
      <c r="F28" s="76" t="s">
        <v>705</v>
      </c>
      <c r="G28" s="13">
        <v>44552</v>
      </c>
      <c r="H28" s="77" t="s">
        <v>1018</v>
      </c>
      <c r="I28" s="16">
        <v>58</v>
      </c>
      <c r="J28" s="16">
        <v>41</v>
      </c>
      <c r="K28" s="16">
        <v>10</v>
      </c>
      <c r="L28" s="16">
        <v>4</v>
      </c>
      <c r="M28" s="81">
        <v>5.9450000000000003</v>
      </c>
      <c r="N28" s="96">
        <v>5.9450000000000003</v>
      </c>
      <c r="O28" s="64">
        <v>2530</v>
      </c>
      <c r="P28" s="65">
        <f>Table22457891011234567891011[[#This Row],[PEMBULATAN]]*O28</f>
        <v>15040.85</v>
      </c>
    </row>
    <row r="29" spans="1:16" ht="26.25" customHeight="1" x14ac:dyDescent="0.2">
      <c r="A29" s="14"/>
      <c r="B29" s="75"/>
      <c r="C29" s="73" t="s">
        <v>1182</v>
      </c>
      <c r="D29" s="78" t="s">
        <v>127</v>
      </c>
      <c r="E29" s="13">
        <v>44548</v>
      </c>
      <c r="F29" s="76" t="s">
        <v>705</v>
      </c>
      <c r="G29" s="13">
        <v>44552</v>
      </c>
      <c r="H29" s="77" t="s">
        <v>1018</v>
      </c>
      <c r="I29" s="16">
        <v>33</v>
      </c>
      <c r="J29" s="16">
        <v>32</v>
      </c>
      <c r="K29" s="16">
        <v>36</v>
      </c>
      <c r="L29" s="16">
        <v>1</v>
      </c>
      <c r="M29" s="81">
        <v>9.5039999999999996</v>
      </c>
      <c r="N29" s="96">
        <v>11</v>
      </c>
      <c r="O29" s="64">
        <v>2530</v>
      </c>
      <c r="P29" s="65">
        <f>Table22457891011234567891011[[#This Row],[PEMBULATAN]]*O29</f>
        <v>27830</v>
      </c>
    </row>
    <row r="30" spans="1:16" ht="26.25" customHeight="1" x14ac:dyDescent="0.2">
      <c r="A30" s="14"/>
      <c r="B30" s="75"/>
      <c r="C30" s="73" t="s">
        <v>1183</v>
      </c>
      <c r="D30" s="78" t="s">
        <v>127</v>
      </c>
      <c r="E30" s="13">
        <v>44548</v>
      </c>
      <c r="F30" s="76" t="s">
        <v>705</v>
      </c>
      <c r="G30" s="13">
        <v>44552</v>
      </c>
      <c r="H30" s="77" t="s">
        <v>1018</v>
      </c>
      <c r="I30" s="16">
        <v>38</v>
      </c>
      <c r="J30" s="16">
        <v>31</v>
      </c>
      <c r="K30" s="16">
        <v>22</v>
      </c>
      <c r="L30" s="16">
        <v>4</v>
      </c>
      <c r="M30" s="81">
        <v>6.4790000000000001</v>
      </c>
      <c r="N30" s="96">
        <v>7</v>
      </c>
      <c r="O30" s="64">
        <v>2530</v>
      </c>
      <c r="P30" s="65">
        <f>Table22457891011234567891011[[#This Row],[PEMBULATAN]]*O30</f>
        <v>17710</v>
      </c>
    </row>
    <row r="31" spans="1:16" ht="26.25" customHeight="1" x14ac:dyDescent="0.2">
      <c r="A31" s="14"/>
      <c r="B31" s="75"/>
      <c r="C31" s="73" t="s">
        <v>1184</v>
      </c>
      <c r="D31" s="78" t="s">
        <v>127</v>
      </c>
      <c r="E31" s="13">
        <v>44548</v>
      </c>
      <c r="F31" s="76" t="s">
        <v>705</v>
      </c>
      <c r="G31" s="13">
        <v>44552</v>
      </c>
      <c r="H31" s="77" t="s">
        <v>1018</v>
      </c>
      <c r="I31" s="16">
        <v>45</v>
      </c>
      <c r="J31" s="16">
        <v>37</v>
      </c>
      <c r="K31" s="16">
        <v>15</v>
      </c>
      <c r="L31" s="16">
        <v>2</v>
      </c>
      <c r="M31" s="81">
        <v>6.2437500000000004</v>
      </c>
      <c r="N31" s="96">
        <v>6.2437500000000004</v>
      </c>
      <c r="O31" s="64">
        <v>2530</v>
      </c>
      <c r="P31" s="65">
        <f>Table22457891011234567891011[[#This Row],[PEMBULATAN]]*O31</f>
        <v>15796.6875</v>
      </c>
    </row>
    <row r="32" spans="1:16" ht="26.25" customHeight="1" x14ac:dyDescent="0.2">
      <c r="A32" s="14"/>
      <c r="B32" s="75"/>
      <c r="C32" s="73" t="s">
        <v>1185</v>
      </c>
      <c r="D32" s="78" t="s">
        <v>127</v>
      </c>
      <c r="E32" s="13">
        <v>44548</v>
      </c>
      <c r="F32" s="76" t="s">
        <v>705</v>
      </c>
      <c r="G32" s="13">
        <v>44552</v>
      </c>
      <c r="H32" s="77" t="s">
        <v>1018</v>
      </c>
      <c r="I32" s="16">
        <v>47</v>
      </c>
      <c r="J32" s="16">
        <v>38</v>
      </c>
      <c r="K32" s="16">
        <v>26</v>
      </c>
      <c r="L32" s="16">
        <v>11</v>
      </c>
      <c r="M32" s="81">
        <v>11.609</v>
      </c>
      <c r="N32" s="96">
        <v>11.609</v>
      </c>
      <c r="O32" s="64">
        <v>2530</v>
      </c>
      <c r="P32" s="65">
        <f>Table22457891011234567891011[[#This Row],[PEMBULATAN]]*O32</f>
        <v>29370.77</v>
      </c>
    </row>
    <row r="33" spans="1:16" ht="26.25" customHeight="1" x14ac:dyDescent="0.2">
      <c r="A33" s="14"/>
      <c r="B33" s="75"/>
      <c r="C33" s="73" t="s">
        <v>1186</v>
      </c>
      <c r="D33" s="78" t="s">
        <v>127</v>
      </c>
      <c r="E33" s="13">
        <v>44548</v>
      </c>
      <c r="F33" s="76" t="s">
        <v>705</v>
      </c>
      <c r="G33" s="13">
        <v>44552</v>
      </c>
      <c r="H33" s="77" t="s">
        <v>1018</v>
      </c>
      <c r="I33" s="16">
        <v>60</v>
      </c>
      <c r="J33" s="16">
        <v>60</v>
      </c>
      <c r="K33" s="16">
        <v>17</v>
      </c>
      <c r="L33" s="16">
        <v>20</v>
      </c>
      <c r="M33" s="81">
        <v>15.3</v>
      </c>
      <c r="N33" s="96">
        <v>21</v>
      </c>
      <c r="O33" s="64">
        <v>2530</v>
      </c>
      <c r="P33" s="65">
        <f>Table22457891011234567891011[[#This Row],[PEMBULATAN]]*O33</f>
        <v>53130</v>
      </c>
    </row>
    <row r="34" spans="1:16" ht="26.25" customHeight="1" x14ac:dyDescent="0.2">
      <c r="A34" s="14"/>
      <c r="B34" s="75"/>
      <c r="C34" s="73" t="s">
        <v>1187</v>
      </c>
      <c r="D34" s="78" t="s">
        <v>127</v>
      </c>
      <c r="E34" s="13">
        <v>44548</v>
      </c>
      <c r="F34" s="76" t="s">
        <v>705</v>
      </c>
      <c r="G34" s="13">
        <v>44552</v>
      </c>
      <c r="H34" s="77" t="s">
        <v>1018</v>
      </c>
      <c r="I34" s="16">
        <v>68</v>
      </c>
      <c r="J34" s="16">
        <v>52</v>
      </c>
      <c r="K34" s="16">
        <v>27</v>
      </c>
      <c r="L34" s="16">
        <v>12</v>
      </c>
      <c r="M34" s="81">
        <v>23.867999999999999</v>
      </c>
      <c r="N34" s="96">
        <v>23.867999999999999</v>
      </c>
      <c r="O34" s="64">
        <v>2530</v>
      </c>
      <c r="P34" s="65">
        <f>Table22457891011234567891011[[#This Row],[PEMBULATAN]]*O34</f>
        <v>60386.039999999994</v>
      </c>
    </row>
    <row r="35" spans="1:16" ht="26.25" customHeight="1" x14ac:dyDescent="0.2">
      <c r="A35" s="14"/>
      <c r="B35" s="75"/>
      <c r="C35" s="73" t="s">
        <v>1188</v>
      </c>
      <c r="D35" s="78" t="s">
        <v>127</v>
      </c>
      <c r="E35" s="13">
        <v>44548</v>
      </c>
      <c r="F35" s="76" t="s">
        <v>705</v>
      </c>
      <c r="G35" s="13">
        <v>44552</v>
      </c>
      <c r="H35" s="77" t="s">
        <v>1018</v>
      </c>
      <c r="I35" s="16">
        <v>46</v>
      </c>
      <c r="J35" s="16">
        <v>30</v>
      </c>
      <c r="K35" s="16">
        <v>22</v>
      </c>
      <c r="L35" s="16">
        <v>5</v>
      </c>
      <c r="M35" s="81">
        <v>7.59</v>
      </c>
      <c r="N35" s="96">
        <v>7.59</v>
      </c>
      <c r="O35" s="64">
        <v>2530</v>
      </c>
      <c r="P35" s="65">
        <f>Table22457891011234567891011[[#This Row],[PEMBULATAN]]*O35</f>
        <v>19202.7</v>
      </c>
    </row>
    <row r="36" spans="1:16" ht="26.25" customHeight="1" x14ac:dyDescent="0.2">
      <c r="A36" s="14"/>
      <c r="B36" s="75"/>
      <c r="C36" s="73" t="s">
        <v>1189</v>
      </c>
      <c r="D36" s="78" t="s">
        <v>127</v>
      </c>
      <c r="E36" s="13">
        <v>44548</v>
      </c>
      <c r="F36" s="76" t="s">
        <v>705</v>
      </c>
      <c r="G36" s="13">
        <v>44552</v>
      </c>
      <c r="H36" s="77" t="s">
        <v>1018</v>
      </c>
      <c r="I36" s="16">
        <v>90</v>
      </c>
      <c r="J36" s="16">
        <v>60</v>
      </c>
      <c r="K36" s="16">
        <v>28</v>
      </c>
      <c r="L36" s="16">
        <v>8</v>
      </c>
      <c r="M36" s="81">
        <v>37.799999999999997</v>
      </c>
      <c r="N36" s="96">
        <v>37.799999999999997</v>
      </c>
      <c r="O36" s="64">
        <v>2530</v>
      </c>
      <c r="P36" s="65">
        <f>Table22457891011234567891011[[#This Row],[PEMBULATAN]]*O36</f>
        <v>95634</v>
      </c>
    </row>
    <row r="37" spans="1:16" ht="26.25" customHeight="1" x14ac:dyDescent="0.2">
      <c r="A37" s="14"/>
      <c r="B37" s="75"/>
      <c r="C37" s="73" t="s">
        <v>1190</v>
      </c>
      <c r="D37" s="78" t="s">
        <v>127</v>
      </c>
      <c r="E37" s="13">
        <v>44548</v>
      </c>
      <c r="F37" s="76" t="s">
        <v>705</v>
      </c>
      <c r="G37" s="13">
        <v>44552</v>
      </c>
      <c r="H37" s="77" t="s">
        <v>1018</v>
      </c>
      <c r="I37" s="16">
        <v>98</v>
      </c>
      <c r="J37" s="16">
        <v>58</v>
      </c>
      <c r="K37" s="16">
        <v>36</v>
      </c>
      <c r="L37" s="16">
        <v>11</v>
      </c>
      <c r="M37" s="81">
        <v>51.155999999999999</v>
      </c>
      <c r="N37" s="96">
        <v>51.155999999999999</v>
      </c>
      <c r="O37" s="64">
        <v>2530</v>
      </c>
      <c r="P37" s="65">
        <f>Table22457891011234567891011[[#This Row],[PEMBULATAN]]*O37</f>
        <v>129424.68</v>
      </c>
    </row>
    <row r="38" spans="1:16" ht="26.25" customHeight="1" x14ac:dyDescent="0.2">
      <c r="A38" s="14"/>
      <c r="B38" s="75"/>
      <c r="C38" s="73" t="s">
        <v>1191</v>
      </c>
      <c r="D38" s="78" t="s">
        <v>127</v>
      </c>
      <c r="E38" s="13">
        <v>44548</v>
      </c>
      <c r="F38" s="76" t="s">
        <v>705</v>
      </c>
      <c r="G38" s="13">
        <v>44552</v>
      </c>
      <c r="H38" s="77" t="s">
        <v>1018</v>
      </c>
      <c r="I38" s="16">
        <v>83</v>
      </c>
      <c r="J38" s="16">
        <v>28</v>
      </c>
      <c r="K38" s="16">
        <v>6</v>
      </c>
      <c r="L38" s="16">
        <v>1</v>
      </c>
      <c r="M38" s="81">
        <v>3.4860000000000002</v>
      </c>
      <c r="N38" s="96">
        <v>4</v>
      </c>
      <c r="O38" s="64">
        <v>2530</v>
      </c>
      <c r="P38" s="65">
        <f>Table22457891011234567891011[[#This Row],[PEMBULATAN]]*O38</f>
        <v>10120</v>
      </c>
    </row>
    <row r="39" spans="1:16" ht="26.25" customHeight="1" x14ac:dyDescent="0.2">
      <c r="A39" s="14"/>
      <c r="B39" s="75"/>
      <c r="C39" s="73" t="s">
        <v>1192</v>
      </c>
      <c r="D39" s="78" t="s">
        <v>127</v>
      </c>
      <c r="E39" s="13">
        <v>44548</v>
      </c>
      <c r="F39" s="76" t="s">
        <v>705</v>
      </c>
      <c r="G39" s="13">
        <v>44552</v>
      </c>
      <c r="H39" s="77" t="s">
        <v>1018</v>
      </c>
      <c r="I39" s="16">
        <v>48</v>
      </c>
      <c r="J39" s="16">
        <v>28</v>
      </c>
      <c r="K39" s="16">
        <v>15</v>
      </c>
      <c r="L39" s="16">
        <v>4</v>
      </c>
      <c r="M39" s="81">
        <v>5.04</v>
      </c>
      <c r="N39" s="96">
        <v>5.04</v>
      </c>
      <c r="O39" s="64">
        <v>2530</v>
      </c>
      <c r="P39" s="65">
        <f>Table22457891011234567891011[[#This Row],[PEMBULATAN]]*O39</f>
        <v>12751.2</v>
      </c>
    </row>
    <row r="40" spans="1:16" ht="26.25" customHeight="1" x14ac:dyDescent="0.2">
      <c r="A40" s="14"/>
      <c r="B40" s="75"/>
      <c r="C40" s="73" t="s">
        <v>1193</v>
      </c>
      <c r="D40" s="78" t="s">
        <v>127</v>
      </c>
      <c r="E40" s="13">
        <v>44548</v>
      </c>
      <c r="F40" s="76" t="s">
        <v>705</v>
      </c>
      <c r="G40" s="13">
        <v>44552</v>
      </c>
      <c r="H40" s="77" t="s">
        <v>1018</v>
      </c>
      <c r="I40" s="16">
        <v>73</v>
      </c>
      <c r="J40" s="16">
        <v>57</v>
      </c>
      <c r="K40" s="16">
        <v>22</v>
      </c>
      <c r="L40" s="16">
        <v>11</v>
      </c>
      <c r="M40" s="81">
        <v>22.8855</v>
      </c>
      <c r="N40" s="96">
        <v>22.8855</v>
      </c>
      <c r="O40" s="64">
        <v>2530</v>
      </c>
      <c r="P40" s="65">
        <f>Table22457891011234567891011[[#This Row],[PEMBULATAN]]*O40</f>
        <v>57900.315000000002</v>
      </c>
    </row>
    <row r="41" spans="1:16" ht="26.25" customHeight="1" x14ac:dyDescent="0.2">
      <c r="A41" s="14"/>
      <c r="B41" s="75"/>
      <c r="C41" s="73" t="s">
        <v>1194</v>
      </c>
      <c r="D41" s="78" t="s">
        <v>127</v>
      </c>
      <c r="E41" s="13">
        <v>44548</v>
      </c>
      <c r="F41" s="76" t="s">
        <v>705</v>
      </c>
      <c r="G41" s="13">
        <v>44552</v>
      </c>
      <c r="H41" s="77" t="s">
        <v>1018</v>
      </c>
      <c r="I41" s="16">
        <v>68</v>
      </c>
      <c r="J41" s="16">
        <v>54</v>
      </c>
      <c r="K41" s="16">
        <v>25</v>
      </c>
      <c r="L41" s="16">
        <v>6</v>
      </c>
      <c r="M41" s="81">
        <v>22.95</v>
      </c>
      <c r="N41" s="96">
        <v>22.95</v>
      </c>
      <c r="O41" s="64">
        <v>2530</v>
      </c>
      <c r="P41" s="65">
        <f>Table22457891011234567891011[[#This Row],[PEMBULATAN]]*O41</f>
        <v>58063.5</v>
      </c>
    </row>
    <row r="42" spans="1:16" ht="26.25" customHeight="1" x14ac:dyDescent="0.2">
      <c r="A42" s="14"/>
      <c r="B42" s="75"/>
      <c r="C42" s="73" t="s">
        <v>1195</v>
      </c>
      <c r="D42" s="78" t="s">
        <v>127</v>
      </c>
      <c r="E42" s="13">
        <v>44548</v>
      </c>
      <c r="F42" s="76" t="s">
        <v>705</v>
      </c>
      <c r="G42" s="13">
        <v>44552</v>
      </c>
      <c r="H42" s="77" t="s">
        <v>1018</v>
      </c>
      <c r="I42" s="16">
        <v>32</v>
      </c>
      <c r="J42" s="16">
        <v>31</v>
      </c>
      <c r="K42" s="16">
        <v>24</v>
      </c>
      <c r="L42" s="16">
        <v>19</v>
      </c>
      <c r="M42" s="81">
        <v>5.952</v>
      </c>
      <c r="N42" s="96">
        <v>19</v>
      </c>
      <c r="O42" s="64">
        <v>2530</v>
      </c>
      <c r="P42" s="65">
        <f>Table22457891011234567891011[[#This Row],[PEMBULATAN]]*O42</f>
        <v>48070</v>
      </c>
    </row>
    <row r="43" spans="1:16" ht="26.25" customHeight="1" x14ac:dyDescent="0.2">
      <c r="A43" s="14"/>
      <c r="B43" s="75"/>
      <c r="C43" s="73" t="s">
        <v>1196</v>
      </c>
      <c r="D43" s="78" t="s">
        <v>127</v>
      </c>
      <c r="E43" s="13">
        <v>44548</v>
      </c>
      <c r="F43" s="76" t="s">
        <v>705</v>
      </c>
      <c r="G43" s="13">
        <v>44552</v>
      </c>
      <c r="H43" s="77" t="s">
        <v>1018</v>
      </c>
      <c r="I43" s="16">
        <v>35</v>
      </c>
      <c r="J43" s="16">
        <v>38</v>
      </c>
      <c r="K43" s="16">
        <v>22</v>
      </c>
      <c r="L43" s="16">
        <v>6</v>
      </c>
      <c r="M43" s="81">
        <v>7.3150000000000004</v>
      </c>
      <c r="N43" s="96">
        <v>8</v>
      </c>
      <c r="O43" s="64">
        <v>2530</v>
      </c>
      <c r="P43" s="65">
        <f>Table22457891011234567891011[[#This Row],[PEMBULATAN]]*O43</f>
        <v>20240</v>
      </c>
    </row>
    <row r="44" spans="1:16" ht="26.25" customHeight="1" x14ac:dyDescent="0.2">
      <c r="A44" s="14"/>
      <c r="B44" s="75"/>
      <c r="C44" s="73" t="s">
        <v>1197</v>
      </c>
      <c r="D44" s="78" t="s">
        <v>127</v>
      </c>
      <c r="E44" s="13">
        <v>44548</v>
      </c>
      <c r="F44" s="76" t="s">
        <v>705</v>
      </c>
      <c r="G44" s="13">
        <v>44552</v>
      </c>
      <c r="H44" s="77" t="s">
        <v>1018</v>
      </c>
      <c r="I44" s="16">
        <v>77</v>
      </c>
      <c r="J44" s="16">
        <v>28</v>
      </c>
      <c r="K44" s="16">
        <v>29</v>
      </c>
      <c r="L44" s="16">
        <v>1</v>
      </c>
      <c r="M44" s="81">
        <v>15.631</v>
      </c>
      <c r="N44" s="96">
        <v>15.631</v>
      </c>
      <c r="O44" s="64">
        <v>2530</v>
      </c>
      <c r="P44" s="65">
        <f>Table22457891011234567891011[[#This Row],[PEMBULATAN]]*O44</f>
        <v>39546.43</v>
      </c>
    </row>
    <row r="45" spans="1:16" ht="26.25" customHeight="1" x14ac:dyDescent="0.2">
      <c r="A45" s="14"/>
      <c r="B45" s="75"/>
      <c r="C45" s="73" t="s">
        <v>1198</v>
      </c>
      <c r="D45" s="78" t="s">
        <v>127</v>
      </c>
      <c r="E45" s="13">
        <v>44548</v>
      </c>
      <c r="F45" s="76" t="s">
        <v>705</v>
      </c>
      <c r="G45" s="13">
        <v>44552</v>
      </c>
      <c r="H45" s="77" t="s">
        <v>1018</v>
      </c>
      <c r="I45" s="16">
        <v>94</v>
      </c>
      <c r="J45" s="16">
        <v>57</v>
      </c>
      <c r="K45" s="16">
        <v>35</v>
      </c>
      <c r="L45" s="16">
        <v>29</v>
      </c>
      <c r="M45" s="81">
        <v>46.8825</v>
      </c>
      <c r="N45" s="96">
        <v>46.8825</v>
      </c>
      <c r="O45" s="64">
        <v>2530</v>
      </c>
      <c r="P45" s="65">
        <f>Table22457891011234567891011[[#This Row],[PEMBULATAN]]*O45</f>
        <v>118612.72500000001</v>
      </c>
    </row>
    <row r="46" spans="1:16" ht="26.25" customHeight="1" x14ac:dyDescent="0.2">
      <c r="A46" s="14"/>
      <c r="B46" s="75"/>
      <c r="C46" s="73" t="s">
        <v>1199</v>
      </c>
      <c r="D46" s="78" t="s">
        <v>127</v>
      </c>
      <c r="E46" s="13">
        <v>44548</v>
      </c>
      <c r="F46" s="76" t="s">
        <v>705</v>
      </c>
      <c r="G46" s="13">
        <v>44552</v>
      </c>
      <c r="H46" s="77" t="s">
        <v>1018</v>
      </c>
      <c r="I46" s="16">
        <v>82</v>
      </c>
      <c r="J46" s="16">
        <v>63</v>
      </c>
      <c r="K46" s="16">
        <v>18</v>
      </c>
      <c r="L46" s="16">
        <v>10</v>
      </c>
      <c r="M46" s="81">
        <v>23.247</v>
      </c>
      <c r="N46" s="96">
        <v>23.247</v>
      </c>
      <c r="O46" s="64">
        <v>2530</v>
      </c>
      <c r="P46" s="65">
        <f>Table22457891011234567891011[[#This Row],[PEMBULATAN]]*O46</f>
        <v>58814.909999999996</v>
      </c>
    </row>
    <row r="47" spans="1:16" ht="26.25" customHeight="1" x14ac:dyDescent="0.2">
      <c r="A47" s="14"/>
      <c r="B47" s="75"/>
      <c r="C47" s="73" t="s">
        <v>1200</v>
      </c>
      <c r="D47" s="78" t="s">
        <v>127</v>
      </c>
      <c r="E47" s="13">
        <v>44548</v>
      </c>
      <c r="F47" s="76" t="s">
        <v>705</v>
      </c>
      <c r="G47" s="13">
        <v>44552</v>
      </c>
      <c r="H47" s="77" t="s">
        <v>1018</v>
      </c>
      <c r="I47" s="16">
        <v>88</v>
      </c>
      <c r="J47" s="16">
        <v>61</v>
      </c>
      <c r="K47" s="16">
        <v>27</v>
      </c>
      <c r="L47" s="16">
        <v>18</v>
      </c>
      <c r="M47" s="81">
        <v>36.234000000000002</v>
      </c>
      <c r="N47" s="96">
        <v>36.234000000000002</v>
      </c>
      <c r="O47" s="64">
        <v>2530</v>
      </c>
      <c r="P47" s="65">
        <f>Table22457891011234567891011[[#This Row],[PEMBULATAN]]*O47</f>
        <v>91672.02</v>
      </c>
    </row>
    <row r="48" spans="1:16" ht="26.25" customHeight="1" x14ac:dyDescent="0.2">
      <c r="A48" s="14"/>
      <c r="B48" s="75"/>
      <c r="C48" s="73" t="s">
        <v>1201</v>
      </c>
      <c r="D48" s="78" t="s">
        <v>127</v>
      </c>
      <c r="E48" s="13">
        <v>44548</v>
      </c>
      <c r="F48" s="76" t="s">
        <v>705</v>
      </c>
      <c r="G48" s="13">
        <v>44552</v>
      </c>
      <c r="H48" s="77" t="s">
        <v>1018</v>
      </c>
      <c r="I48" s="16">
        <v>89</v>
      </c>
      <c r="J48" s="16">
        <v>54</v>
      </c>
      <c r="K48" s="16">
        <v>26</v>
      </c>
      <c r="L48" s="16">
        <v>21</v>
      </c>
      <c r="M48" s="81">
        <v>31.239000000000001</v>
      </c>
      <c r="N48" s="96">
        <v>31.239000000000001</v>
      </c>
      <c r="O48" s="64">
        <v>2530</v>
      </c>
      <c r="P48" s="65">
        <f>Table22457891011234567891011[[#This Row],[PEMBULATAN]]*O48</f>
        <v>79034.67</v>
      </c>
    </row>
    <row r="49" spans="1:16" ht="26.25" customHeight="1" x14ac:dyDescent="0.2">
      <c r="A49" s="14"/>
      <c r="B49" s="75"/>
      <c r="C49" s="73" t="s">
        <v>1202</v>
      </c>
      <c r="D49" s="78" t="s">
        <v>127</v>
      </c>
      <c r="E49" s="13">
        <v>44548</v>
      </c>
      <c r="F49" s="76" t="s">
        <v>705</v>
      </c>
      <c r="G49" s="13">
        <v>44552</v>
      </c>
      <c r="H49" s="77" t="s">
        <v>1018</v>
      </c>
      <c r="I49" s="16">
        <v>115</v>
      </c>
      <c r="J49" s="16">
        <v>50</v>
      </c>
      <c r="K49" s="16">
        <v>18</v>
      </c>
      <c r="L49" s="16">
        <v>6</v>
      </c>
      <c r="M49" s="81">
        <v>25.875</v>
      </c>
      <c r="N49" s="96">
        <v>25.875</v>
      </c>
      <c r="O49" s="64">
        <v>2530</v>
      </c>
      <c r="P49" s="65">
        <f>Table22457891011234567891011[[#This Row],[PEMBULATAN]]*O49</f>
        <v>65463.75</v>
      </c>
    </row>
    <row r="50" spans="1:16" ht="26.25" customHeight="1" x14ac:dyDescent="0.2">
      <c r="A50" s="14"/>
      <c r="B50" s="75"/>
      <c r="C50" s="73" t="s">
        <v>1203</v>
      </c>
      <c r="D50" s="78" t="s">
        <v>127</v>
      </c>
      <c r="E50" s="13">
        <v>44548</v>
      </c>
      <c r="F50" s="76" t="s">
        <v>705</v>
      </c>
      <c r="G50" s="13">
        <v>44552</v>
      </c>
      <c r="H50" s="77" t="s">
        <v>1018</v>
      </c>
      <c r="I50" s="16">
        <v>58</v>
      </c>
      <c r="J50" s="16">
        <v>57</v>
      </c>
      <c r="K50" s="16">
        <v>13</v>
      </c>
      <c r="L50" s="16">
        <v>9</v>
      </c>
      <c r="M50" s="81">
        <v>10.7445</v>
      </c>
      <c r="N50" s="96">
        <v>10.7445</v>
      </c>
      <c r="O50" s="64">
        <v>2530</v>
      </c>
      <c r="P50" s="65">
        <f>Table22457891011234567891011[[#This Row],[PEMBULATAN]]*O50</f>
        <v>27183.585000000003</v>
      </c>
    </row>
    <row r="51" spans="1:16" ht="26.25" customHeight="1" x14ac:dyDescent="0.2">
      <c r="A51" s="14"/>
      <c r="B51" s="75"/>
      <c r="C51" s="73" t="s">
        <v>1204</v>
      </c>
      <c r="D51" s="78" t="s">
        <v>127</v>
      </c>
      <c r="E51" s="13">
        <v>44548</v>
      </c>
      <c r="F51" s="76" t="s">
        <v>705</v>
      </c>
      <c r="G51" s="13">
        <v>44552</v>
      </c>
      <c r="H51" s="77" t="s">
        <v>1018</v>
      </c>
      <c r="I51" s="16">
        <v>33</v>
      </c>
      <c r="J51" s="16">
        <v>24</v>
      </c>
      <c r="K51" s="16">
        <v>24</v>
      </c>
      <c r="L51" s="16">
        <v>2</v>
      </c>
      <c r="M51" s="81">
        <v>4.7519999999999998</v>
      </c>
      <c r="N51" s="96">
        <v>4.7519999999999998</v>
      </c>
      <c r="O51" s="64">
        <v>2530</v>
      </c>
      <c r="P51" s="65">
        <f>Table22457891011234567891011[[#This Row],[PEMBULATAN]]*O51</f>
        <v>12022.56</v>
      </c>
    </row>
    <row r="52" spans="1:16" ht="26.25" customHeight="1" x14ac:dyDescent="0.2">
      <c r="A52" s="14"/>
      <c r="B52" s="75"/>
      <c r="C52" s="73" t="s">
        <v>1205</v>
      </c>
      <c r="D52" s="78" t="s">
        <v>127</v>
      </c>
      <c r="E52" s="13">
        <v>44548</v>
      </c>
      <c r="F52" s="76" t="s">
        <v>705</v>
      </c>
      <c r="G52" s="13">
        <v>44552</v>
      </c>
      <c r="H52" s="77" t="s">
        <v>1018</v>
      </c>
      <c r="I52" s="16">
        <v>84</v>
      </c>
      <c r="J52" s="16">
        <v>66</v>
      </c>
      <c r="K52" s="16">
        <v>33</v>
      </c>
      <c r="L52" s="16">
        <v>14</v>
      </c>
      <c r="M52" s="81">
        <v>45.738</v>
      </c>
      <c r="N52" s="96">
        <v>45.738</v>
      </c>
      <c r="O52" s="64">
        <v>2530</v>
      </c>
      <c r="P52" s="65">
        <f>Table22457891011234567891011[[#This Row],[PEMBULATAN]]*O52</f>
        <v>115717.14</v>
      </c>
    </row>
    <row r="53" spans="1:16" ht="26.25" customHeight="1" x14ac:dyDescent="0.2">
      <c r="A53" s="14"/>
      <c r="B53" s="75"/>
      <c r="C53" s="73" t="s">
        <v>1206</v>
      </c>
      <c r="D53" s="78" t="s">
        <v>127</v>
      </c>
      <c r="E53" s="13">
        <v>44548</v>
      </c>
      <c r="F53" s="76" t="s">
        <v>705</v>
      </c>
      <c r="G53" s="13">
        <v>44552</v>
      </c>
      <c r="H53" s="77" t="s">
        <v>1018</v>
      </c>
      <c r="I53" s="16">
        <v>50</v>
      </c>
      <c r="J53" s="16">
        <v>45</v>
      </c>
      <c r="K53" s="16">
        <v>27</v>
      </c>
      <c r="L53" s="16">
        <v>20</v>
      </c>
      <c r="M53" s="81">
        <v>15.1875</v>
      </c>
      <c r="N53" s="96">
        <v>20</v>
      </c>
      <c r="O53" s="64">
        <v>2530</v>
      </c>
      <c r="P53" s="65">
        <f>Table22457891011234567891011[[#This Row],[PEMBULATAN]]*O53</f>
        <v>50600</v>
      </c>
    </row>
    <row r="54" spans="1:16" ht="26.25" customHeight="1" x14ac:dyDescent="0.2">
      <c r="A54" s="14"/>
      <c r="B54" s="75"/>
      <c r="C54" s="73" t="s">
        <v>1207</v>
      </c>
      <c r="D54" s="78" t="s">
        <v>127</v>
      </c>
      <c r="E54" s="13">
        <v>44548</v>
      </c>
      <c r="F54" s="76" t="s">
        <v>705</v>
      </c>
      <c r="G54" s="13">
        <v>44552</v>
      </c>
      <c r="H54" s="77" t="s">
        <v>1018</v>
      </c>
      <c r="I54" s="16">
        <v>84</v>
      </c>
      <c r="J54" s="16">
        <v>22</v>
      </c>
      <c r="K54" s="16">
        <v>5</v>
      </c>
      <c r="L54" s="16">
        <v>1</v>
      </c>
      <c r="M54" s="81">
        <v>2.31</v>
      </c>
      <c r="N54" s="96">
        <v>3</v>
      </c>
      <c r="O54" s="64">
        <v>2530</v>
      </c>
      <c r="P54" s="65">
        <f>Table22457891011234567891011[[#This Row],[PEMBULATAN]]*O54</f>
        <v>7590</v>
      </c>
    </row>
    <row r="55" spans="1:16" ht="26.25" customHeight="1" x14ac:dyDescent="0.2">
      <c r="A55" s="14"/>
      <c r="B55" s="75"/>
      <c r="C55" s="73" t="s">
        <v>1208</v>
      </c>
      <c r="D55" s="78" t="s">
        <v>127</v>
      </c>
      <c r="E55" s="13">
        <v>44548</v>
      </c>
      <c r="F55" s="76" t="s">
        <v>705</v>
      </c>
      <c r="G55" s="13">
        <v>44552</v>
      </c>
      <c r="H55" s="77" t="s">
        <v>1018</v>
      </c>
      <c r="I55" s="16">
        <v>48</v>
      </c>
      <c r="J55" s="16">
        <v>44</v>
      </c>
      <c r="K55" s="16">
        <v>33</v>
      </c>
      <c r="L55" s="16">
        <v>1</v>
      </c>
      <c r="M55" s="81">
        <v>17.423999999999999</v>
      </c>
      <c r="N55" s="96">
        <v>18</v>
      </c>
      <c r="O55" s="64">
        <v>2530</v>
      </c>
      <c r="P55" s="65">
        <f>Table22457891011234567891011[[#This Row],[PEMBULATAN]]*O55</f>
        <v>45540</v>
      </c>
    </row>
    <row r="56" spans="1:16" ht="26.25" customHeight="1" x14ac:dyDescent="0.2">
      <c r="A56" s="14"/>
      <c r="B56" s="75"/>
      <c r="C56" s="73" t="s">
        <v>1209</v>
      </c>
      <c r="D56" s="78" t="s">
        <v>127</v>
      </c>
      <c r="E56" s="13">
        <v>44548</v>
      </c>
      <c r="F56" s="76" t="s">
        <v>705</v>
      </c>
      <c r="G56" s="13">
        <v>44552</v>
      </c>
      <c r="H56" s="77" t="s">
        <v>1018</v>
      </c>
      <c r="I56" s="16">
        <v>122</v>
      </c>
      <c r="J56" s="16">
        <v>15</v>
      </c>
      <c r="K56" s="16">
        <v>5</v>
      </c>
      <c r="L56" s="16">
        <v>4</v>
      </c>
      <c r="M56" s="81">
        <v>2.2875000000000001</v>
      </c>
      <c r="N56" s="96">
        <v>4</v>
      </c>
      <c r="O56" s="64">
        <v>2530</v>
      </c>
      <c r="P56" s="65">
        <f>Table22457891011234567891011[[#This Row],[PEMBULATAN]]*O56</f>
        <v>10120</v>
      </c>
    </row>
    <row r="57" spans="1:16" ht="26.25" customHeight="1" x14ac:dyDescent="0.2">
      <c r="A57" s="14"/>
      <c r="B57" s="75"/>
      <c r="C57" s="73" t="s">
        <v>1210</v>
      </c>
      <c r="D57" s="78" t="s">
        <v>127</v>
      </c>
      <c r="E57" s="13">
        <v>44548</v>
      </c>
      <c r="F57" s="76" t="s">
        <v>705</v>
      </c>
      <c r="G57" s="13">
        <v>44552</v>
      </c>
      <c r="H57" s="77" t="s">
        <v>1018</v>
      </c>
      <c r="I57" s="16">
        <v>40</v>
      </c>
      <c r="J57" s="16">
        <v>30</v>
      </c>
      <c r="K57" s="16">
        <v>16</v>
      </c>
      <c r="L57" s="16">
        <v>1</v>
      </c>
      <c r="M57" s="81">
        <v>4.8</v>
      </c>
      <c r="N57" s="96">
        <v>4.8</v>
      </c>
      <c r="O57" s="64">
        <v>2530</v>
      </c>
      <c r="P57" s="65">
        <f>Table22457891011234567891011[[#This Row],[PEMBULATAN]]*O57</f>
        <v>12144</v>
      </c>
    </row>
    <row r="58" spans="1:16" ht="26.25" customHeight="1" x14ac:dyDescent="0.2">
      <c r="A58" s="14"/>
      <c r="B58" s="75"/>
      <c r="C58" s="73" t="s">
        <v>1211</v>
      </c>
      <c r="D58" s="78" t="s">
        <v>127</v>
      </c>
      <c r="E58" s="13">
        <v>44548</v>
      </c>
      <c r="F58" s="76" t="s">
        <v>705</v>
      </c>
      <c r="G58" s="13">
        <v>44552</v>
      </c>
      <c r="H58" s="77" t="s">
        <v>1018</v>
      </c>
      <c r="I58" s="16">
        <v>66</v>
      </c>
      <c r="J58" s="16">
        <v>56</v>
      </c>
      <c r="K58" s="16">
        <v>22</v>
      </c>
      <c r="L58" s="16">
        <v>7</v>
      </c>
      <c r="M58" s="81">
        <v>20.327999999999999</v>
      </c>
      <c r="N58" s="96">
        <v>21</v>
      </c>
      <c r="O58" s="64">
        <v>2530</v>
      </c>
      <c r="P58" s="65">
        <f>Table22457891011234567891011[[#This Row],[PEMBULATAN]]*O58</f>
        <v>53130</v>
      </c>
    </row>
    <row r="59" spans="1:16" ht="26.25" customHeight="1" x14ac:dyDescent="0.2">
      <c r="A59" s="14"/>
      <c r="B59" s="75"/>
      <c r="C59" s="73" t="s">
        <v>1212</v>
      </c>
      <c r="D59" s="78" t="s">
        <v>127</v>
      </c>
      <c r="E59" s="13">
        <v>44548</v>
      </c>
      <c r="F59" s="76" t="s">
        <v>705</v>
      </c>
      <c r="G59" s="13">
        <v>44552</v>
      </c>
      <c r="H59" s="77" t="s">
        <v>1018</v>
      </c>
      <c r="I59" s="16">
        <v>38</v>
      </c>
      <c r="J59" s="16">
        <v>36</v>
      </c>
      <c r="K59" s="16">
        <v>40</v>
      </c>
      <c r="L59" s="16">
        <v>8</v>
      </c>
      <c r="M59" s="81">
        <v>13.68</v>
      </c>
      <c r="N59" s="96">
        <v>13.68</v>
      </c>
      <c r="O59" s="64">
        <v>2530</v>
      </c>
      <c r="P59" s="65">
        <f>Table22457891011234567891011[[#This Row],[PEMBULATAN]]*O59</f>
        <v>34610.400000000001</v>
      </c>
    </row>
    <row r="60" spans="1:16" ht="26.25" customHeight="1" x14ac:dyDescent="0.2">
      <c r="A60" s="14"/>
      <c r="B60" s="75"/>
      <c r="C60" s="73" t="s">
        <v>1213</v>
      </c>
      <c r="D60" s="78" t="s">
        <v>127</v>
      </c>
      <c r="E60" s="13">
        <v>44548</v>
      </c>
      <c r="F60" s="76" t="s">
        <v>705</v>
      </c>
      <c r="G60" s="13">
        <v>44552</v>
      </c>
      <c r="H60" s="77" t="s">
        <v>1018</v>
      </c>
      <c r="I60" s="16">
        <v>37</v>
      </c>
      <c r="J60" s="16">
        <v>26</v>
      </c>
      <c r="K60" s="16">
        <v>21</v>
      </c>
      <c r="L60" s="16">
        <v>4</v>
      </c>
      <c r="M60" s="81">
        <v>5.0505000000000004</v>
      </c>
      <c r="N60" s="96">
        <v>5.0505000000000004</v>
      </c>
      <c r="O60" s="64">
        <v>2530</v>
      </c>
      <c r="P60" s="65">
        <f>Table22457891011234567891011[[#This Row],[PEMBULATAN]]*O60</f>
        <v>12777.765000000001</v>
      </c>
    </row>
    <row r="61" spans="1:16" ht="26.25" customHeight="1" x14ac:dyDescent="0.2">
      <c r="A61" s="14"/>
      <c r="B61" s="75"/>
      <c r="C61" s="73" t="s">
        <v>1214</v>
      </c>
      <c r="D61" s="78" t="s">
        <v>127</v>
      </c>
      <c r="E61" s="13">
        <v>44548</v>
      </c>
      <c r="F61" s="76" t="s">
        <v>705</v>
      </c>
      <c r="G61" s="13">
        <v>44552</v>
      </c>
      <c r="H61" s="77" t="s">
        <v>1018</v>
      </c>
      <c r="I61" s="16">
        <v>40</v>
      </c>
      <c r="J61" s="16">
        <v>44</v>
      </c>
      <c r="K61" s="16">
        <v>17</v>
      </c>
      <c r="L61" s="16">
        <v>1</v>
      </c>
      <c r="M61" s="81">
        <v>7.48</v>
      </c>
      <c r="N61" s="96">
        <v>8</v>
      </c>
      <c r="O61" s="64">
        <v>2530</v>
      </c>
      <c r="P61" s="65">
        <f>Table22457891011234567891011[[#This Row],[PEMBULATAN]]*O61</f>
        <v>20240</v>
      </c>
    </row>
    <row r="62" spans="1:16" ht="26.25" customHeight="1" x14ac:dyDescent="0.2">
      <c r="A62" s="14"/>
      <c r="B62" s="75"/>
      <c r="C62" s="73" t="s">
        <v>1215</v>
      </c>
      <c r="D62" s="78" t="s">
        <v>127</v>
      </c>
      <c r="E62" s="13">
        <v>44548</v>
      </c>
      <c r="F62" s="76" t="s">
        <v>705</v>
      </c>
      <c r="G62" s="13">
        <v>44552</v>
      </c>
      <c r="H62" s="77" t="s">
        <v>1018</v>
      </c>
      <c r="I62" s="16">
        <v>41</v>
      </c>
      <c r="J62" s="16">
        <v>31</v>
      </c>
      <c r="K62" s="16">
        <v>23</v>
      </c>
      <c r="L62" s="16">
        <v>5</v>
      </c>
      <c r="M62" s="81">
        <v>7.3082500000000001</v>
      </c>
      <c r="N62" s="96">
        <v>8</v>
      </c>
      <c r="O62" s="64">
        <v>2530</v>
      </c>
      <c r="P62" s="65">
        <f>Table22457891011234567891011[[#This Row],[PEMBULATAN]]*O62</f>
        <v>20240</v>
      </c>
    </row>
    <row r="63" spans="1:16" ht="26.25" customHeight="1" x14ac:dyDescent="0.2">
      <c r="A63" s="14"/>
      <c r="B63" s="75"/>
      <c r="C63" s="73" t="s">
        <v>1216</v>
      </c>
      <c r="D63" s="78" t="s">
        <v>127</v>
      </c>
      <c r="E63" s="13">
        <v>44548</v>
      </c>
      <c r="F63" s="76" t="s">
        <v>705</v>
      </c>
      <c r="G63" s="13">
        <v>44552</v>
      </c>
      <c r="H63" s="77" t="s">
        <v>1018</v>
      </c>
      <c r="I63" s="16">
        <v>45</v>
      </c>
      <c r="J63" s="16">
        <v>35</v>
      </c>
      <c r="K63" s="16">
        <v>48</v>
      </c>
      <c r="L63" s="16">
        <v>9</v>
      </c>
      <c r="M63" s="81">
        <v>18.899999999999999</v>
      </c>
      <c r="N63" s="96">
        <v>18.899999999999999</v>
      </c>
      <c r="O63" s="64">
        <v>2530</v>
      </c>
      <c r="P63" s="65">
        <f>Table22457891011234567891011[[#This Row],[PEMBULATAN]]*O63</f>
        <v>47817</v>
      </c>
    </row>
    <row r="64" spans="1:16" ht="26.25" customHeight="1" x14ac:dyDescent="0.2">
      <c r="A64" s="14"/>
      <c r="B64" s="75"/>
      <c r="C64" s="73" t="s">
        <v>1217</v>
      </c>
      <c r="D64" s="78" t="s">
        <v>127</v>
      </c>
      <c r="E64" s="13">
        <v>44548</v>
      </c>
      <c r="F64" s="76" t="s">
        <v>705</v>
      </c>
      <c r="G64" s="13">
        <v>44552</v>
      </c>
      <c r="H64" s="77" t="s">
        <v>1018</v>
      </c>
      <c r="I64" s="16">
        <v>47</v>
      </c>
      <c r="J64" s="16">
        <v>47</v>
      </c>
      <c r="K64" s="16">
        <v>16</v>
      </c>
      <c r="L64" s="16">
        <v>3</v>
      </c>
      <c r="M64" s="81">
        <v>8.8360000000000003</v>
      </c>
      <c r="N64" s="96">
        <v>8.8360000000000003</v>
      </c>
      <c r="O64" s="64">
        <v>2530</v>
      </c>
      <c r="P64" s="65">
        <f>Table22457891011234567891011[[#This Row],[PEMBULATAN]]*O64</f>
        <v>22355.08</v>
      </c>
    </row>
    <row r="65" spans="1:16" ht="26.25" customHeight="1" x14ac:dyDescent="0.2">
      <c r="A65" s="14"/>
      <c r="B65" s="75"/>
      <c r="C65" s="73" t="s">
        <v>1218</v>
      </c>
      <c r="D65" s="78" t="s">
        <v>127</v>
      </c>
      <c r="E65" s="13">
        <v>44548</v>
      </c>
      <c r="F65" s="76" t="s">
        <v>705</v>
      </c>
      <c r="G65" s="13">
        <v>44552</v>
      </c>
      <c r="H65" s="77" t="s">
        <v>1018</v>
      </c>
      <c r="I65" s="16">
        <v>58</v>
      </c>
      <c r="J65" s="16">
        <v>37</v>
      </c>
      <c r="K65" s="16">
        <v>26</v>
      </c>
      <c r="L65" s="16">
        <v>13</v>
      </c>
      <c r="M65" s="81">
        <v>13.949</v>
      </c>
      <c r="N65" s="96">
        <v>13.949</v>
      </c>
      <c r="O65" s="64">
        <v>2530</v>
      </c>
      <c r="P65" s="65">
        <f>Table22457891011234567891011[[#This Row],[PEMBULATAN]]*O65</f>
        <v>35290.97</v>
      </c>
    </row>
    <row r="66" spans="1:16" ht="26.25" customHeight="1" x14ac:dyDescent="0.2">
      <c r="A66" s="14"/>
      <c r="B66" s="75"/>
      <c r="C66" s="73" t="s">
        <v>1219</v>
      </c>
      <c r="D66" s="78" t="s">
        <v>127</v>
      </c>
      <c r="E66" s="13">
        <v>44548</v>
      </c>
      <c r="F66" s="76" t="s">
        <v>705</v>
      </c>
      <c r="G66" s="13">
        <v>44552</v>
      </c>
      <c r="H66" s="77" t="s">
        <v>1018</v>
      </c>
      <c r="I66" s="16">
        <v>56</v>
      </c>
      <c r="J66" s="16">
        <v>33</v>
      </c>
      <c r="K66" s="16">
        <v>27</v>
      </c>
      <c r="L66" s="16">
        <v>5</v>
      </c>
      <c r="M66" s="81">
        <v>12.474</v>
      </c>
      <c r="N66" s="96">
        <v>13</v>
      </c>
      <c r="O66" s="64">
        <v>2530</v>
      </c>
      <c r="P66" s="65">
        <f>Table22457891011234567891011[[#This Row],[PEMBULATAN]]*O66</f>
        <v>32890</v>
      </c>
    </row>
    <row r="67" spans="1:16" ht="26.25" customHeight="1" x14ac:dyDescent="0.2">
      <c r="A67" s="14"/>
      <c r="B67" s="75"/>
      <c r="C67" s="73" t="s">
        <v>1220</v>
      </c>
      <c r="D67" s="78" t="s">
        <v>127</v>
      </c>
      <c r="E67" s="13">
        <v>44548</v>
      </c>
      <c r="F67" s="76" t="s">
        <v>705</v>
      </c>
      <c r="G67" s="13">
        <v>44552</v>
      </c>
      <c r="H67" s="77" t="s">
        <v>1018</v>
      </c>
      <c r="I67" s="16">
        <v>64</v>
      </c>
      <c r="J67" s="16">
        <v>47</v>
      </c>
      <c r="K67" s="16">
        <v>36</v>
      </c>
      <c r="L67" s="16">
        <v>7</v>
      </c>
      <c r="M67" s="81">
        <v>27.071999999999999</v>
      </c>
      <c r="N67" s="96">
        <v>27.071999999999999</v>
      </c>
      <c r="O67" s="64">
        <v>2530</v>
      </c>
      <c r="P67" s="65">
        <f>Table22457891011234567891011[[#This Row],[PEMBULATAN]]*O67</f>
        <v>68492.160000000003</v>
      </c>
    </row>
    <row r="68" spans="1:16" ht="26.25" customHeight="1" x14ac:dyDescent="0.2">
      <c r="A68" s="14"/>
      <c r="B68" s="75"/>
      <c r="C68" s="73" t="s">
        <v>1221</v>
      </c>
      <c r="D68" s="78" t="s">
        <v>127</v>
      </c>
      <c r="E68" s="13">
        <v>44548</v>
      </c>
      <c r="F68" s="76" t="s">
        <v>705</v>
      </c>
      <c r="G68" s="13">
        <v>44552</v>
      </c>
      <c r="H68" s="77" t="s">
        <v>1018</v>
      </c>
      <c r="I68" s="16">
        <v>36</v>
      </c>
      <c r="J68" s="16">
        <v>25</v>
      </c>
      <c r="K68" s="16">
        <v>20</v>
      </c>
      <c r="L68" s="16">
        <v>2</v>
      </c>
      <c r="M68" s="81">
        <v>4.5</v>
      </c>
      <c r="N68" s="96">
        <v>5</v>
      </c>
      <c r="O68" s="64">
        <v>2530</v>
      </c>
      <c r="P68" s="65">
        <f>Table22457891011234567891011[[#This Row],[PEMBULATAN]]*O68</f>
        <v>12650</v>
      </c>
    </row>
    <row r="69" spans="1:16" ht="26.25" customHeight="1" x14ac:dyDescent="0.2">
      <c r="A69" s="14"/>
      <c r="B69" s="75"/>
      <c r="C69" s="73" t="s">
        <v>1222</v>
      </c>
      <c r="D69" s="78" t="s">
        <v>127</v>
      </c>
      <c r="E69" s="13">
        <v>44548</v>
      </c>
      <c r="F69" s="76" t="s">
        <v>705</v>
      </c>
      <c r="G69" s="13">
        <v>44552</v>
      </c>
      <c r="H69" s="77" t="s">
        <v>1018</v>
      </c>
      <c r="I69" s="16">
        <v>82</v>
      </c>
      <c r="J69" s="16">
        <v>52</v>
      </c>
      <c r="K69" s="16">
        <v>12</v>
      </c>
      <c r="L69" s="16">
        <v>1</v>
      </c>
      <c r="M69" s="81">
        <v>12.792</v>
      </c>
      <c r="N69" s="96">
        <v>12.792</v>
      </c>
      <c r="O69" s="64">
        <v>2530</v>
      </c>
      <c r="P69" s="65">
        <f>Table22457891011234567891011[[#This Row],[PEMBULATAN]]*O69</f>
        <v>32363.759999999998</v>
      </c>
    </row>
    <row r="70" spans="1:16" ht="26.25" customHeight="1" x14ac:dyDescent="0.2">
      <c r="A70" s="14"/>
      <c r="B70" s="75"/>
      <c r="C70" s="73" t="s">
        <v>1223</v>
      </c>
      <c r="D70" s="78" t="s">
        <v>127</v>
      </c>
      <c r="E70" s="13">
        <v>44548</v>
      </c>
      <c r="F70" s="76" t="s">
        <v>705</v>
      </c>
      <c r="G70" s="13">
        <v>44552</v>
      </c>
      <c r="H70" s="77" t="s">
        <v>1018</v>
      </c>
      <c r="I70" s="16">
        <v>50</v>
      </c>
      <c r="J70" s="16">
        <v>55</v>
      </c>
      <c r="K70" s="16">
        <v>20</v>
      </c>
      <c r="L70" s="16">
        <v>5</v>
      </c>
      <c r="M70" s="81">
        <v>13.75</v>
      </c>
      <c r="N70" s="96">
        <v>13.75</v>
      </c>
      <c r="O70" s="64">
        <v>2530</v>
      </c>
      <c r="P70" s="65">
        <f>Table22457891011234567891011[[#This Row],[PEMBULATAN]]*O70</f>
        <v>34787.5</v>
      </c>
    </row>
    <row r="71" spans="1:16" ht="26.25" customHeight="1" x14ac:dyDescent="0.2">
      <c r="A71" s="14"/>
      <c r="B71" s="75"/>
      <c r="C71" s="73" t="s">
        <v>1224</v>
      </c>
      <c r="D71" s="78" t="s">
        <v>127</v>
      </c>
      <c r="E71" s="13">
        <v>44548</v>
      </c>
      <c r="F71" s="76" t="s">
        <v>705</v>
      </c>
      <c r="G71" s="13">
        <v>44552</v>
      </c>
      <c r="H71" s="77" t="s">
        <v>1018</v>
      </c>
      <c r="I71" s="16">
        <v>54</v>
      </c>
      <c r="J71" s="16">
        <v>54</v>
      </c>
      <c r="K71" s="16">
        <v>27</v>
      </c>
      <c r="L71" s="16">
        <v>5</v>
      </c>
      <c r="M71" s="81">
        <v>19.683</v>
      </c>
      <c r="N71" s="96">
        <v>19.683</v>
      </c>
      <c r="O71" s="64">
        <v>2530</v>
      </c>
      <c r="P71" s="65">
        <f>Table22457891011234567891011[[#This Row],[PEMBULATAN]]*O71</f>
        <v>49797.99</v>
      </c>
    </row>
    <row r="72" spans="1:16" ht="26.25" customHeight="1" x14ac:dyDescent="0.2">
      <c r="A72" s="14"/>
      <c r="B72" s="75"/>
      <c r="C72" s="73" t="s">
        <v>1225</v>
      </c>
      <c r="D72" s="78" t="s">
        <v>127</v>
      </c>
      <c r="E72" s="13">
        <v>44548</v>
      </c>
      <c r="F72" s="76" t="s">
        <v>705</v>
      </c>
      <c r="G72" s="13">
        <v>44552</v>
      </c>
      <c r="H72" s="77" t="s">
        <v>1018</v>
      </c>
      <c r="I72" s="16">
        <v>157</v>
      </c>
      <c r="J72" s="16">
        <v>7</v>
      </c>
      <c r="K72" s="16">
        <v>7</v>
      </c>
      <c r="L72" s="16">
        <v>2</v>
      </c>
      <c r="M72" s="81">
        <v>1.9232499999999999</v>
      </c>
      <c r="N72" s="96">
        <v>2</v>
      </c>
      <c r="O72" s="64">
        <v>2530</v>
      </c>
      <c r="P72" s="65">
        <f>Table22457891011234567891011[[#This Row],[PEMBULATAN]]*O72</f>
        <v>5060</v>
      </c>
    </row>
    <row r="73" spans="1:16" ht="26.25" customHeight="1" x14ac:dyDescent="0.2">
      <c r="A73" s="14"/>
      <c r="B73" s="75"/>
      <c r="C73" s="73" t="s">
        <v>1226</v>
      </c>
      <c r="D73" s="78" t="s">
        <v>127</v>
      </c>
      <c r="E73" s="13">
        <v>44548</v>
      </c>
      <c r="F73" s="76" t="s">
        <v>705</v>
      </c>
      <c r="G73" s="13">
        <v>44552</v>
      </c>
      <c r="H73" s="77" t="s">
        <v>1018</v>
      </c>
      <c r="I73" s="16">
        <v>44</v>
      </c>
      <c r="J73" s="16">
        <v>32</v>
      </c>
      <c r="K73" s="16">
        <v>22</v>
      </c>
      <c r="L73" s="16">
        <v>6</v>
      </c>
      <c r="M73" s="81">
        <v>7.7439999999999998</v>
      </c>
      <c r="N73" s="96">
        <v>7.7439999999999998</v>
      </c>
      <c r="O73" s="64">
        <v>2530</v>
      </c>
      <c r="P73" s="65">
        <f>Table22457891011234567891011[[#This Row],[PEMBULATAN]]*O73</f>
        <v>19592.32</v>
      </c>
    </row>
    <row r="74" spans="1:16" ht="26.25" customHeight="1" x14ac:dyDescent="0.2">
      <c r="A74" s="14"/>
      <c r="B74" s="75"/>
      <c r="C74" s="73" t="s">
        <v>1227</v>
      </c>
      <c r="D74" s="78" t="s">
        <v>127</v>
      </c>
      <c r="E74" s="13">
        <v>44548</v>
      </c>
      <c r="F74" s="76" t="s">
        <v>705</v>
      </c>
      <c r="G74" s="13">
        <v>44552</v>
      </c>
      <c r="H74" s="77" t="s">
        <v>1018</v>
      </c>
      <c r="I74" s="16">
        <v>37</v>
      </c>
      <c r="J74" s="16">
        <v>28</v>
      </c>
      <c r="K74" s="16">
        <v>22</v>
      </c>
      <c r="L74" s="16">
        <v>2</v>
      </c>
      <c r="M74" s="81">
        <v>5.6980000000000004</v>
      </c>
      <c r="N74" s="96">
        <v>5.6980000000000004</v>
      </c>
      <c r="O74" s="64">
        <v>2530</v>
      </c>
      <c r="P74" s="65">
        <f>Table22457891011234567891011[[#This Row],[PEMBULATAN]]*O74</f>
        <v>14415.94</v>
      </c>
    </row>
    <row r="75" spans="1:16" ht="26.25" customHeight="1" x14ac:dyDescent="0.2">
      <c r="A75" s="14"/>
      <c r="B75" s="75"/>
      <c r="C75" s="73" t="s">
        <v>1228</v>
      </c>
      <c r="D75" s="78" t="s">
        <v>127</v>
      </c>
      <c r="E75" s="13">
        <v>44548</v>
      </c>
      <c r="F75" s="76" t="s">
        <v>705</v>
      </c>
      <c r="G75" s="13">
        <v>44552</v>
      </c>
      <c r="H75" s="77" t="s">
        <v>1018</v>
      </c>
      <c r="I75" s="16">
        <v>83</v>
      </c>
      <c r="J75" s="16">
        <v>15</v>
      </c>
      <c r="K75" s="16">
        <v>15</v>
      </c>
      <c r="L75" s="16">
        <v>1</v>
      </c>
      <c r="M75" s="81">
        <v>4.6687500000000002</v>
      </c>
      <c r="N75" s="96">
        <v>4.6687500000000002</v>
      </c>
      <c r="O75" s="64">
        <v>2530</v>
      </c>
      <c r="P75" s="65">
        <f>Table22457891011234567891011[[#This Row],[PEMBULATAN]]*O75</f>
        <v>11811.9375</v>
      </c>
    </row>
    <row r="76" spans="1:16" ht="26.25" customHeight="1" x14ac:dyDescent="0.2">
      <c r="A76" s="14"/>
      <c r="B76" s="75"/>
      <c r="C76" s="73" t="s">
        <v>1229</v>
      </c>
      <c r="D76" s="78" t="s">
        <v>127</v>
      </c>
      <c r="E76" s="13">
        <v>44548</v>
      </c>
      <c r="F76" s="76" t="s">
        <v>705</v>
      </c>
      <c r="G76" s="13">
        <v>44552</v>
      </c>
      <c r="H76" s="77" t="s">
        <v>1018</v>
      </c>
      <c r="I76" s="16">
        <v>105</v>
      </c>
      <c r="J76" s="16">
        <v>21</v>
      </c>
      <c r="K76" s="16">
        <v>21</v>
      </c>
      <c r="L76" s="16">
        <v>5</v>
      </c>
      <c r="M76" s="81">
        <v>11.57625</v>
      </c>
      <c r="N76" s="96">
        <v>11.57625</v>
      </c>
      <c r="O76" s="64">
        <v>2530</v>
      </c>
      <c r="P76" s="65">
        <f>Table22457891011234567891011[[#This Row],[PEMBULATAN]]*O76</f>
        <v>29287.912499999999</v>
      </c>
    </row>
    <row r="77" spans="1:16" ht="26.25" customHeight="1" x14ac:dyDescent="0.2">
      <c r="A77" s="14"/>
      <c r="B77" s="75"/>
      <c r="C77" s="73" t="s">
        <v>1230</v>
      </c>
      <c r="D77" s="78" t="s">
        <v>127</v>
      </c>
      <c r="E77" s="13">
        <v>44548</v>
      </c>
      <c r="F77" s="76" t="s">
        <v>705</v>
      </c>
      <c r="G77" s="13">
        <v>44552</v>
      </c>
      <c r="H77" s="77" t="s">
        <v>1018</v>
      </c>
      <c r="I77" s="16">
        <v>78</v>
      </c>
      <c r="J77" s="16">
        <v>41</v>
      </c>
      <c r="K77" s="16">
        <v>6</v>
      </c>
      <c r="L77" s="16">
        <v>9</v>
      </c>
      <c r="M77" s="81">
        <v>4.7969999999999997</v>
      </c>
      <c r="N77" s="96">
        <v>9</v>
      </c>
      <c r="O77" s="64">
        <v>2530</v>
      </c>
      <c r="P77" s="65">
        <f>Table22457891011234567891011[[#This Row],[PEMBULATAN]]*O77</f>
        <v>22770</v>
      </c>
    </row>
    <row r="78" spans="1:16" ht="26.25" customHeight="1" x14ac:dyDescent="0.2">
      <c r="A78" s="14"/>
      <c r="B78" s="75"/>
      <c r="C78" s="73" t="s">
        <v>1231</v>
      </c>
      <c r="D78" s="78" t="s">
        <v>127</v>
      </c>
      <c r="E78" s="13">
        <v>44548</v>
      </c>
      <c r="F78" s="76" t="s">
        <v>705</v>
      </c>
      <c r="G78" s="13">
        <v>44552</v>
      </c>
      <c r="H78" s="77" t="s">
        <v>1018</v>
      </c>
      <c r="I78" s="16">
        <v>76</v>
      </c>
      <c r="J78" s="16">
        <v>21</v>
      </c>
      <c r="K78" s="16">
        <v>4</v>
      </c>
      <c r="L78" s="16">
        <v>1</v>
      </c>
      <c r="M78" s="81">
        <v>1.5960000000000001</v>
      </c>
      <c r="N78" s="96">
        <v>1.5960000000000001</v>
      </c>
      <c r="O78" s="64">
        <v>2530</v>
      </c>
      <c r="P78" s="65">
        <f>Table22457891011234567891011[[#This Row],[PEMBULATAN]]*O78</f>
        <v>4037.88</v>
      </c>
    </row>
    <row r="79" spans="1:16" ht="26.25" customHeight="1" x14ac:dyDescent="0.2">
      <c r="A79" s="14"/>
      <c r="B79" s="75"/>
      <c r="C79" s="73" t="s">
        <v>1232</v>
      </c>
      <c r="D79" s="78" t="s">
        <v>127</v>
      </c>
      <c r="E79" s="13">
        <v>44548</v>
      </c>
      <c r="F79" s="76" t="s">
        <v>705</v>
      </c>
      <c r="G79" s="13">
        <v>44552</v>
      </c>
      <c r="H79" s="77" t="s">
        <v>1018</v>
      </c>
      <c r="I79" s="16">
        <v>54</v>
      </c>
      <c r="J79" s="16">
        <v>24</v>
      </c>
      <c r="K79" s="16">
        <v>13</v>
      </c>
      <c r="L79" s="16">
        <v>9</v>
      </c>
      <c r="M79" s="81">
        <v>4.2119999999999997</v>
      </c>
      <c r="N79" s="96">
        <v>9</v>
      </c>
      <c r="O79" s="64">
        <v>2530</v>
      </c>
      <c r="P79" s="65">
        <f>Table22457891011234567891011[[#This Row],[PEMBULATAN]]*O79</f>
        <v>22770</v>
      </c>
    </row>
    <row r="80" spans="1:16" ht="26.25" customHeight="1" x14ac:dyDescent="0.2">
      <c r="A80" s="14"/>
      <c r="B80" s="75"/>
      <c r="C80" s="73" t="s">
        <v>1233</v>
      </c>
      <c r="D80" s="78" t="s">
        <v>127</v>
      </c>
      <c r="E80" s="13">
        <v>44548</v>
      </c>
      <c r="F80" s="76" t="s">
        <v>705</v>
      </c>
      <c r="G80" s="13">
        <v>44552</v>
      </c>
      <c r="H80" s="77" t="s">
        <v>1018</v>
      </c>
      <c r="I80" s="16">
        <v>97</v>
      </c>
      <c r="J80" s="16">
        <v>54</v>
      </c>
      <c r="K80" s="16">
        <v>20</v>
      </c>
      <c r="L80" s="16">
        <v>11</v>
      </c>
      <c r="M80" s="81">
        <v>26.19</v>
      </c>
      <c r="N80" s="96">
        <v>26.19</v>
      </c>
      <c r="O80" s="64">
        <v>2530</v>
      </c>
      <c r="P80" s="65">
        <f>Table22457891011234567891011[[#This Row],[PEMBULATAN]]*O80</f>
        <v>66260.7</v>
      </c>
    </row>
    <row r="81" spans="1:16" ht="26.25" customHeight="1" x14ac:dyDescent="0.2">
      <c r="A81" s="14"/>
      <c r="B81" s="75"/>
      <c r="C81" s="73" t="s">
        <v>1234</v>
      </c>
      <c r="D81" s="78" t="s">
        <v>127</v>
      </c>
      <c r="E81" s="13">
        <v>44548</v>
      </c>
      <c r="F81" s="76" t="s">
        <v>705</v>
      </c>
      <c r="G81" s="13">
        <v>44552</v>
      </c>
      <c r="H81" s="77" t="s">
        <v>1018</v>
      </c>
      <c r="I81" s="16">
        <v>112</v>
      </c>
      <c r="J81" s="16">
        <v>60</v>
      </c>
      <c r="K81" s="16">
        <v>28</v>
      </c>
      <c r="L81" s="16">
        <v>16</v>
      </c>
      <c r="M81" s="81">
        <v>47.04</v>
      </c>
      <c r="N81" s="96">
        <v>47.04</v>
      </c>
      <c r="O81" s="64">
        <v>2530</v>
      </c>
      <c r="P81" s="65">
        <f>Table22457891011234567891011[[#This Row],[PEMBULATAN]]*O81</f>
        <v>119011.2</v>
      </c>
    </row>
    <row r="82" spans="1:16" ht="26.25" customHeight="1" x14ac:dyDescent="0.2">
      <c r="A82" s="14"/>
      <c r="B82" s="75"/>
      <c r="C82" s="73" t="s">
        <v>1235</v>
      </c>
      <c r="D82" s="78" t="s">
        <v>127</v>
      </c>
      <c r="E82" s="13">
        <v>44548</v>
      </c>
      <c r="F82" s="76" t="s">
        <v>705</v>
      </c>
      <c r="G82" s="13">
        <v>44552</v>
      </c>
      <c r="H82" s="77" t="s">
        <v>1018</v>
      </c>
      <c r="I82" s="16">
        <v>103</v>
      </c>
      <c r="J82" s="16">
        <v>65</v>
      </c>
      <c r="K82" s="16">
        <v>32</v>
      </c>
      <c r="L82" s="16">
        <v>19</v>
      </c>
      <c r="M82" s="81">
        <v>53.56</v>
      </c>
      <c r="N82" s="96">
        <v>53.56</v>
      </c>
      <c r="O82" s="64">
        <v>2530</v>
      </c>
      <c r="P82" s="65">
        <f>Table22457891011234567891011[[#This Row],[PEMBULATAN]]*O82</f>
        <v>135506.80000000002</v>
      </c>
    </row>
    <row r="83" spans="1:16" ht="26.25" customHeight="1" x14ac:dyDescent="0.2">
      <c r="A83" s="14"/>
      <c r="B83" s="75"/>
      <c r="C83" s="73" t="s">
        <v>1236</v>
      </c>
      <c r="D83" s="78" t="s">
        <v>127</v>
      </c>
      <c r="E83" s="13">
        <v>44548</v>
      </c>
      <c r="F83" s="76" t="s">
        <v>705</v>
      </c>
      <c r="G83" s="13">
        <v>44552</v>
      </c>
      <c r="H83" s="77" t="s">
        <v>1018</v>
      </c>
      <c r="I83" s="16">
        <v>97</v>
      </c>
      <c r="J83" s="16">
        <v>60</v>
      </c>
      <c r="K83" s="16">
        <v>32</v>
      </c>
      <c r="L83" s="16">
        <v>15</v>
      </c>
      <c r="M83" s="81">
        <v>46.56</v>
      </c>
      <c r="N83" s="96">
        <v>46.56</v>
      </c>
      <c r="O83" s="64">
        <v>2530</v>
      </c>
      <c r="P83" s="65">
        <f>Table22457891011234567891011[[#This Row],[PEMBULATAN]]*O83</f>
        <v>117796.8</v>
      </c>
    </row>
    <row r="84" spans="1:16" ht="26.25" customHeight="1" x14ac:dyDescent="0.2">
      <c r="A84" s="14"/>
      <c r="B84" s="75"/>
      <c r="C84" s="73" t="s">
        <v>1237</v>
      </c>
      <c r="D84" s="78" t="s">
        <v>127</v>
      </c>
      <c r="E84" s="13">
        <v>44548</v>
      </c>
      <c r="F84" s="76" t="s">
        <v>705</v>
      </c>
      <c r="G84" s="13">
        <v>44552</v>
      </c>
      <c r="H84" s="77" t="s">
        <v>1018</v>
      </c>
      <c r="I84" s="16">
        <v>78</v>
      </c>
      <c r="J84" s="16">
        <v>50</v>
      </c>
      <c r="K84" s="16">
        <v>36</v>
      </c>
      <c r="L84" s="16">
        <v>13</v>
      </c>
      <c r="M84" s="81">
        <v>35.1</v>
      </c>
      <c r="N84" s="96">
        <v>35.1</v>
      </c>
      <c r="O84" s="64">
        <v>2530</v>
      </c>
      <c r="P84" s="65">
        <f>Table22457891011234567891011[[#This Row],[PEMBULATAN]]*O84</f>
        <v>88803</v>
      </c>
    </row>
    <row r="85" spans="1:16" ht="26.25" customHeight="1" x14ac:dyDescent="0.2">
      <c r="A85" s="14"/>
      <c r="B85" s="75"/>
      <c r="C85" s="73" t="s">
        <v>1238</v>
      </c>
      <c r="D85" s="78" t="s">
        <v>127</v>
      </c>
      <c r="E85" s="13">
        <v>44548</v>
      </c>
      <c r="F85" s="76" t="s">
        <v>705</v>
      </c>
      <c r="G85" s="13">
        <v>44552</v>
      </c>
      <c r="H85" s="77" t="s">
        <v>1018</v>
      </c>
      <c r="I85" s="16">
        <v>76</v>
      </c>
      <c r="J85" s="16">
        <v>64</v>
      </c>
      <c r="K85" s="16">
        <v>20</v>
      </c>
      <c r="L85" s="16">
        <v>5</v>
      </c>
      <c r="M85" s="81">
        <v>24.32</v>
      </c>
      <c r="N85" s="96">
        <v>25</v>
      </c>
      <c r="O85" s="64">
        <v>2530</v>
      </c>
      <c r="P85" s="65">
        <f>Table22457891011234567891011[[#This Row],[PEMBULATAN]]*O85</f>
        <v>63250</v>
      </c>
    </row>
    <row r="86" spans="1:16" ht="26.25" customHeight="1" x14ac:dyDescent="0.2">
      <c r="A86" s="14"/>
      <c r="B86" s="75"/>
      <c r="C86" s="73" t="s">
        <v>1239</v>
      </c>
      <c r="D86" s="78" t="s">
        <v>127</v>
      </c>
      <c r="E86" s="13">
        <v>44548</v>
      </c>
      <c r="F86" s="76" t="s">
        <v>705</v>
      </c>
      <c r="G86" s="13">
        <v>44552</v>
      </c>
      <c r="H86" s="77" t="s">
        <v>1018</v>
      </c>
      <c r="I86" s="16">
        <v>40</v>
      </c>
      <c r="J86" s="16">
        <v>30</v>
      </c>
      <c r="K86" s="16">
        <v>25</v>
      </c>
      <c r="L86" s="16">
        <v>1</v>
      </c>
      <c r="M86" s="81">
        <v>7.5</v>
      </c>
      <c r="N86" s="96">
        <v>8</v>
      </c>
      <c r="O86" s="64">
        <v>2530</v>
      </c>
      <c r="P86" s="65">
        <f>Table22457891011234567891011[[#This Row],[PEMBULATAN]]*O86</f>
        <v>20240</v>
      </c>
    </row>
    <row r="87" spans="1:16" ht="26.25" customHeight="1" x14ac:dyDescent="0.2">
      <c r="A87" s="14"/>
      <c r="B87" s="75"/>
      <c r="C87" s="73" t="s">
        <v>1240</v>
      </c>
      <c r="D87" s="78" t="s">
        <v>127</v>
      </c>
      <c r="E87" s="13">
        <v>44548</v>
      </c>
      <c r="F87" s="76" t="s">
        <v>705</v>
      </c>
      <c r="G87" s="13">
        <v>44552</v>
      </c>
      <c r="H87" s="77" t="s">
        <v>1018</v>
      </c>
      <c r="I87" s="16">
        <v>95</v>
      </c>
      <c r="J87" s="16">
        <v>67</v>
      </c>
      <c r="K87" s="16">
        <v>33</v>
      </c>
      <c r="L87" s="16">
        <v>32</v>
      </c>
      <c r="M87" s="81">
        <v>52.511249999999997</v>
      </c>
      <c r="N87" s="96">
        <v>52.511249999999997</v>
      </c>
      <c r="O87" s="64">
        <v>2530</v>
      </c>
      <c r="P87" s="65">
        <f>Table22457891011234567891011[[#This Row],[PEMBULATAN]]*O87</f>
        <v>132853.46249999999</v>
      </c>
    </row>
    <row r="88" spans="1:16" ht="26.25" customHeight="1" x14ac:dyDescent="0.2">
      <c r="A88" s="14"/>
      <c r="B88" s="75"/>
      <c r="C88" s="73" t="s">
        <v>1241</v>
      </c>
      <c r="D88" s="78" t="s">
        <v>127</v>
      </c>
      <c r="E88" s="13">
        <v>44548</v>
      </c>
      <c r="F88" s="76" t="s">
        <v>705</v>
      </c>
      <c r="G88" s="13">
        <v>44552</v>
      </c>
      <c r="H88" s="77" t="s">
        <v>1018</v>
      </c>
      <c r="I88" s="16">
        <v>56</v>
      </c>
      <c r="J88" s="16">
        <v>26</v>
      </c>
      <c r="K88" s="16">
        <v>22</v>
      </c>
      <c r="L88" s="16">
        <v>2</v>
      </c>
      <c r="M88" s="81">
        <v>8.0079999999999991</v>
      </c>
      <c r="N88" s="96">
        <v>8.0079999999999991</v>
      </c>
      <c r="O88" s="64">
        <v>2530</v>
      </c>
      <c r="P88" s="65">
        <f>Table22457891011234567891011[[#This Row],[PEMBULATAN]]*O88</f>
        <v>20260.239999999998</v>
      </c>
    </row>
    <row r="89" spans="1:16" ht="26.25" customHeight="1" x14ac:dyDescent="0.2">
      <c r="A89" s="14"/>
      <c r="B89" s="75"/>
      <c r="C89" s="73" t="s">
        <v>1242</v>
      </c>
      <c r="D89" s="78" t="s">
        <v>127</v>
      </c>
      <c r="E89" s="13">
        <v>44548</v>
      </c>
      <c r="F89" s="76" t="s">
        <v>705</v>
      </c>
      <c r="G89" s="13">
        <v>44552</v>
      </c>
      <c r="H89" s="77" t="s">
        <v>1018</v>
      </c>
      <c r="I89" s="16">
        <v>66</v>
      </c>
      <c r="J89" s="16">
        <v>68</v>
      </c>
      <c r="K89" s="16">
        <v>12</v>
      </c>
      <c r="L89" s="16">
        <v>10</v>
      </c>
      <c r="M89" s="81">
        <v>13.464</v>
      </c>
      <c r="N89" s="96">
        <v>14</v>
      </c>
      <c r="O89" s="64">
        <v>2530</v>
      </c>
      <c r="P89" s="65">
        <f>Table22457891011234567891011[[#This Row],[PEMBULATAN]]*O89</f>
        <v>35420</v>
      </c>
    </row>
    <row r="90" spans="1:16" ht="26.25" customHeight="1" x14ac:dyDescent="0.2">
      <c r="A90" s="14"/>
      <c r="B90" s="75"/>
      <c r="C90" s="73" t="s">
        <v>1243</v>
      </c>
      <c r="D90" s="78" t="s">
        <v>127</v>
      </c>
      <c r="E90" s="13">
        <v>44548</v>
      </c>
      <c r="F90" s="76" t="s">
        <v>705</v>
      </c>
      <c r="G90" s="13">
        <v>44552</v>
      </c>
      <c r="H90" s="77" t="s">
        <v>1018</v>
      </c>
      <c r="I90" s="16">
        <v>66</v>
      </c>
      <c r="J90" s="16">
        <v>62</v>
      </c>
      <c r="K90" s="16">
        <v>34</v>
      </c>
      <c r="L90" s="16">
        <v>10</v>
      </c>
      <c r="M90" s="81">
        <v>34.781999999999996</v>
      </c>
      <c r="N90" s="96">
        <v>34.781999999999996</v>
      </c>
      <c r="O90" s="64">
        <v>2530</v>
      </c>
      <c r="P90" s="65">
        <f>Table22457891011234567891011[[#This Row],[PEMBULATAN]]*O90</f>
        <v>87998.459999999992</v>
      </c>
    </row>
    <row r="91" spans="1:16" ht="26.25" customHeight="1" x14ac:dyDescent="0.2">
      <c r="A91" s="14"/>
      <c r="B91" s="75"/>
      <c r="C91" s="73" t="s">
        <v>1244</v>
      </c>
      <c r="D91" s="78" t="s">
        <v>127</v>
      </c>
      <c r="E91" s="13">
        <v>44548</v>
      </c>
      <c r="F91" s="76" t="s">
        <v>705</v>
      </c>
      <c r="G91" s="13">
        <v>44552</v>
      </c>
      <c r="H91" s="77" t="s">
        <v>1018</v>
      </c>
      <c r="I91" s="16">
        <v>42</v>
      </c>
      <c r="J91" s="16">
        <v>38</v>
      </c>
      <c r="K91" s="16">
        <v>20</v>
      </c>
      <c r="L91" s="16">
        <v>2</v>
      </c>
      <c r="M91" s="81">
        <v>7.98</v>
      </c>
      <c r="N91" s="96">
        <v>7.98</v>
      </c>
      <c r="O91" s="64">
        <v>2530</v>
      </c>
      <c r="P91" s="65">
        <f>Table22457891011234567891011[[#This Row],[PEMBULATAN]]*O91</f>
        <v>20189.400000000001</v>
      </c>
    </row>
    <row r="92" spans="1:16" ht="26.25" customHeight="1" x14ac:dyDescent="0.2">
      <c r="A92" s="14"/>
      <c r="B92" s="75"/>
      <c r="C92" s="73" t="s">
        <v>1245</v>
      </c>
      <c r="D92" s="78" t="s">
        <v>127</v>
      </c>
      <c r="E92" s="13">
        <v>44548</v>
      </c>
      <c r="F92" s="76" t="s">
        <v>705</v>
      </c>
      <c r="G92" s="13">
        <v>44552</v>
      </c>
      <c r="H92" s="77" t="s">
        <v>1018</v>
      </c>
      <c r="I92" s="16">
        <v>28</v>
      </c>
      <c r="J92" s="16">
        <v>23</v>
      </c>
      <c r="K92" s="16">
        <v>23</v>
      </c>
      <c r="L92" s="16">
        <v>1</v>
      </c>
      <c r="M92" s="81">
        <v>3.7029999999999998</v>
      </c>
      <c r="N92" s="96">
        <v>3.7029999999999998</v>
      </c>
      <c r="O92" s="64">
        <v>2530</v>
      </c>
      <c r="P92" s="65">
        <f>Table22457891011234567891011[[#This Row],[PEMBULATAN]]*O92</f>
        <v>9368.59</v>
      </c>
    </row>
    <row r="93" spans="1:16" ht="26.25" customHeight="1" x14ac:dyDescent="0.2">
      <c r="A93" s="14"/>
      <c r="B93" s="75"/>
      <c r="C93" s="73" t="s">
        <v>1246</v>
      </c>
      <c r="D93" s="78" t="s">
        <v>127</v>
      </c>
      <c r="E93" s="13">
        <v>44548</v>
      </c>
      <c r="F93" s="76" t="s">
        <v>705</v>
      </c>
      <c r="G93" s="13">
        <v>44552</v>
      </c>
      <c r="H93" s="77" t="s">
        <v>1018</v>
      </c>
      <c r="I93" s="16">
        <v>62</v>
      </c>
      <c r="J93" s="16">
        <v>17</v>
      </c>
      <c r="K93" s="16">
        <v>17</v>
      </c>
      <c r="L93" s="16">
        <v>2</v>
      </c>
      <c r="M93" s="81">
        <v>4.4794999999999998</v>
      </c>
      <c r="N93" s="96">
        <v>5</v>
      </c>
      <c r="O93" s="64">
        <v>2530</v>
      </c>
      <c r="P93" s="65">
        <f>Table22457891011234567891011[[#This Row],[PEMBULATAN]]*O93</f>
        <v>12650</v>
      </c>
    </row>
    <row r="94" spans="1:16" ht="26.25" customHeight="1" x14ac:dyDescent="0.2">
      <c r="A94" s="14"/>
      <c r="B94" s="75"/>
      <c r="C94" s="73" t="s">
        <v>1247</v>
      </c>
      <c r="D94" s="78" t="s">
        <v>127</v>
      </c>
      <c r="E94" s="13">
        <v>44548</v>
      </c>
      <c r="F94" s="76" t="s">
        <v>705</v>
      </c>
      <c r="G94" s="13">
        <v>44552</v>
      </c>
      <c r="H94" s="77" t="s">
        <v>1018</v>
      </c>
      <c r="I94" s="16">
        <v>72</v>
      </c>
      <c r="J94" s="16">
        <v>60</v>
      </c>
      <c r="K94" s="16">
        <v>20</v>
      </c>
      <c r="L94" s="16">
        <v>13</v>
      </c>
      <c r="M94" s="81">
        <v>21.6</v>
      </c>
      <c r="N94" s="96">
        <v>21.6</v>
      </c>
      <c r="O94" s="64">
        <v>2530</v>
      </c>
      <c r="P94" s="65">
        <f>Table22457891011234567891011[[#This Row],[PEMBULATAN]]*O94</f>
        <v>54648</v>
      </c>
    </row>
    <row r="95" spans="1:16" ht="26.25" customHeight="1" x14ac:dyDescent="0.2">
      <c r="A95" s="14"/>
      <c r="B95" s="75"/>
      <c r="C95" s="73" t="s">
        <v>1248</v>
      </c>
      <c r="D95" s="78" t="s">
        <v>127</v>
      </c>
      <c r="E95" s="13">
        <v>44548</v>
      </c>
      <c r="F95" s="76" t="s">
        <v>705</v>
      </c>
      <c r="G95" s="13">
        <v>44552</v>
      </c>
      <c r="H95" s="77" t="s">
        <v>1018</v>
      </c>
      <c r="I95" s="16">
        <v>75</v>
      </c>
      <c r="J95" s="16">
        <v>62</v>
      </c>
      <c r="K95" s="16">
        <v>28</v>
      </c>
      <c r="L95" s="16">
        <v>12</v>
      </c>
      <c r="M95" s="81">
        <v>32.549999999999997</v>
      </c>
      <c r="N95" s="96">
        <v>32.549999999999997</v>
      </c>
      <c r="O95" s="64">
        <v>2530</v>
      </c>
      <c r="P95" s="65">
        <f>Table22457891011234567891011[[#This Row],[PEMBULATAN]]*O95</f>
        <v>82351.5</v>
      </c>
    </row>
    <row r="96" spans="1:16" ht="26.25" customHeight="1" x14ac:dyDescent="0.2">
      <c r="A96" s="14"/>
      <c r="B96" s="75"/>
      <c r="C96" s="73" t="s">
        <v>1249</v>
      </c>
      <c r="D96" s="78" t="s">
        <v>127</v>
      </c>
      <c r="E96" s="13">
        <v>44548</v>
      </c>
      <c r="F96" s="76" t="s">
        <v>705</v>
      </c>
      <c r="G96" s="13">
        <v>44552</v>
      </c>
      <c r="H96" s="77" t="s">
        <v>1018</v>
      </c>
      <c r="I96" s="16">
        <v>76</v>
      </c>
      <c r="J96" s="16">
        <v>16</v>
      </c>
      <c r="K96" s="16">
        <v>16</v>
      </c>
      <c r="L96" s="16">
        <v>2</v>
      </c>
      <c r="M96" s="81">
        <v>4.8639999999999999</v>
      </c>
      <c r="N96" s="96">
        <v>4.8639999999999999</v>
      </c>
      <c r="O96" s="64">
        <v>2530</v>
      </c>
      <c r="P96" s="65">
        <f>Table22457891011234567891011[[#This Row],[PEMBULATAN]]*O96</f>
        <v>12305.92</v>
      </c>
    </row>
    <row r="97" spans="1:16" ht="26.25" customHeight="1" x14ac:dyDescent="0.2">
      <c r="A97" s="14"/>
      <c r="B97" s="75"/>
      <c r="C97" s="73" t="s">
        <v>1250</v>
      </c>
      <c r="D97" s="78" t="s">
        <v>127</v>
      </c>
      <c r="E97" s="13">
        <v>44548</v>
      </c>
      <c r="F97" s="76" t="s">
        <v>705</v>
      </c>
      <c r="G97" s="13">
        <v>44552</v>
      </c>
      <c r="H97" s="77" t="s">
        <v>1018</v>
      </c>
      <c r="I97" s="16">
        <v>62</v>
      </c>
      <c r="J97" s="16">
        <v>21</v>
      </c>
      <c r="K97" s="16">
        <v>6</v>
      </c>
      <c r="L97" s="16">
        <v>1</v>
      </c>
      <c r="M97" s="81">
        <v>1.9530000000000001</v>
      </c>
      <c r="N97" s="96">
        <v>1.9530000000000001</v>
      </c>
      <c r="O97" s="64">
        <v>2530</v>
      </c>
      <c r="P97" s="65">
        <f>Table22457891011234567891011[[#This Row],[PEMBULATAN]]*O97</f>
        <v>4941.09</v>
      </c>
    </row>
    <row r="98" spans="1:16" ht="26.25" customHeight="1" x14ac:dyDescent="0.2">
      <c r="A98" s="14"/>
      <c r="B98" s="75"/>
      <c r="C98" s="73" t="s">
        <v>1251</v>
      </c>
      <c r="D98" s="78" t="s">
        <v>127</v>
      </c>
      <c r="E98" s="13">
        <v>44548</v>
      </c>
      <c r="F98" s="76" t="s">
        <v>705</v>
      </c>
      <c r="G98" s="13">
        <v>44552</v>
      </c>
      <c r="H98" s="77" t="s">
        <v>1018</v>
      </c>
      <c r="I98" s="16">
        <v>20</v>
      </c>
      <c r="J98" s="16">
        <v>16</v>
      </c>
      <c r="K98" s="16">
        <v>5</v>
      </c>
      <c r="L98" s="16">
        <v>1</v>
      </c>
      <c r="M98" s="81">
        <v>0.4</v>
      </c>
      <c r="N98" s="96">
        <v>2</v>
      </c>
      <c r="O98" s="64">
        <v>2530</v>
      </c>
      <c r="P98" s="65">
        <f>Table22457891011234567891011[[#This Row],[PEMBULATAN]]*O98</f>
        <v>5060</v>
      </c>
    </row>
    <row r="99" spans="1:16" ht="26.25" customHeight="1" x14ac:dyDescent="0.2">
      <c r="A99" s="14"/>
      <c r="B99" s="75"/>
      <c r="C99" s="73" t="s">
        <v>1252</v>
      </c>
      <c r="D99" s="78" t="s">
        <v>127</v>
      </c>
      <c r="E99" s="13">
        <v>44548</v>
      </c>
      <c r="F99" s="76" t="s">
        <v>705</v>
      </c>
      <c r="G99" s="13">
        <v>44552</v>
      </c>
      <c r="H99" s="77" t="s">
        <v>1018</v>
      </c>
      <c r="I99" s="16">
        <v>44</v>
      </c>
      <c r="J99" s="16">
        <v>32</v>
      </c>
      <c r="K99" s="16">
        <v>17</v>
      </c>
      <c r="L99" s="16">
        <v>3</v>
      </c>
      <c r="M99" s="81">
        <v>5.984</v>
      </c>
      <c r="N99" s="96">
        <v>5.984</v>
      </c>
      <c r="O99" s="64">
        <v>2530</v>
      </c>
      <c r="P99" s="65">
        <f>Table22457891011234567891011[[#This Row],[PEMBULATAN]]*O99</f>
        <v>15139.52</v>
      </c>
    </row>
    <row r="100" spans="1:16" ht="26.25" customHeight="1" x14ac:dyDescent="0.2">
      <c r="A100" s="14"/>
      <c r="B100" s="75"/>
      <c r="C100" s="73" t="s">
        <v>1253</v>
      </c>
      <c r="D100" s="78" t="s">
        <v>127</v>
      </c>
      <c r="E100" s="13">
        <v>44548</v>
      </c>
      <c r="F100" s="76" t="s">
        <v>705</v>
      </c>
      <c r="G100" s="13">
        <v>44552</v>
      </c>
      <c r="H100" s="77" t="s">
        <v>1018</v>
      </c>
      <c r="I100" s="16">
        <v>76</v>
      </c>
      <c r="J100" s="16">
        <v>63</v>
      </c>
      <c r="K100" s="16">
        <v>30</v>
      </c>
      <c r="L100" s="16">
        <v>9</v>
      </c>
      <c r="M100" s="81">
        <v>35.909999999999997</v>
      </c>
      <c r="N100" s="96">
        <v>35.909999999999997</v>
      </c>
      <c r="O100" s="64">
        <v>2530</v>
      </c>
      <c r="P100" s="65">
        <f>Table22457891011234567891011[[#This Row],[PEMBULATAN]]*O100</f>
        <v>90852.299999999988</v>
      </c>
    </row>
    <row r="101" spans="1:16" ht="26.25" customHeight="1" x14ac:dyDescent="0.2">
      <c r="A101" s="14"/>
      <c r="B101" s="75"/>
      <c r="C101" s="73" t="s">
        <v>1254</v>
      </c>
      <c r="D101" s="78" t="s">
        <v>127</v>
      </c>
      <c r="E101" s="13">
        <v>44548</v>
      </c>
      <c r="F101" s="76" t="s">
        <v>705</v>
      </c>
      <c r="G101" s="13">
        <v>44552</v>
      </c>
      <c r="H101" s="77" t="s">
        <v>1018</v>
      </c>
      <c r="I101" s="16">
        <v>62</v>
      </c>
      <c r="J101" s="16">
        <v>58</v>
      </c>
      <c r="K101" s="16">
        <v>13</v>
      </c>
      <c r="L101" s="16">
        <v>5</v>
      </c>
      <c r="M101" s="81">
        <v>11.686999999999999</v>
      </c>
      <c r="N101" s="96">
        <v>11.686999999999999</v>
      </c>
      <c r="O101" s="64">
        <v>2530</v>
      </c>
      <c r="P101" s="65">
        <f>Table22457891011234567891011[[#This Row],[PEMBULATAN]]*O101</f>
        <v>29568.109999999997</v>
      </c>
    </row>
    <row r="102" spans="1:16" ht="26.25" customHeight="1" x14ac:dyDescent="0.2">
      <c r="A102" s="14"/>
      <c r="B102" s="75"/>
      <c r="C102" s="73" t="s">
        <v>1255</v>
      </c>
      <c r="D102" s="78" t="s">
        <v>127</v>
      </c>
      <c r="E102" s="13">
        <v>44548</v>
      </c>
      <c r="F102" s="76" t="s">
        <v>705</v>
      </c>
      <c r="G102" s="13">
        <v>44552</v>
      </c>
      <c r="H102" s="77" t="s">
        <v>1018</v>
      </c>
      <c r="I102" s="16">
        <v>101</v>
      </c>
      <c r="J102" s="16">
        <v>59</v>
      </c>
      <c r="K102" s="16">
        <v>20</v>
      </c>
      <c r="L102" s="16">
        <v>25</v>
      </c>
      <c r="M102" s="81">
        <v>29.795000000000002</v>
      </c>
      <c r="N102" s="96">
        <v>29.795000000000002</v>
      </c>
      <c r="O102" s="64">
        <v>2530</v>
      </c>
      <c r="P102" s="65">
        <f>Table22457891011234567891011[[#This Row],[PEMBULATAN]]*O102</f>
        <v>75381.350000000006</v>
      </c>
    </row>
    <row r="103" spans="1:16" ht="26.25" customHeight="1" x14ac:dyDescent="0.2">
      <c r="A103" s="14"/>
      <c r="B103" s="75"/>
      <c r="C103" s="73" t="s">
        <v>1256</v>
      </c>
      <c r="D103" s="78" t="s">
        <v>127</v>
      </c>
      <c r="E103" s="13">
        <v>44548</v>
      </c>
      <c r="F103" s="76" t="s">
        <v>705</v>
      </c>
      <c r="G103" s="13">
        <v>44552</v>
      </c>
      <c r="H103" s="77" t="s">
        <v>1018</v>
      </c>
      <c r="I103" s="16">
        <v>90</v>
      </c>
      <c r="J103" s="16">
        <v>52</v>
      </c>
      <c r="K103" s="16">
        <v>31</v>
      </c>
      <c r="L103" s="16">
        <v>16</v>
      </c>
      <c r="M103" s="81">
        <v>36.270000000000003</v>
      </c>
      <c r="N103" s="96">
        <v>36.270000000000003</v>
      </c>
      <c r="O103" s="64">
        <v>2530</v>
      </c>
      <c r="P103" s="65">
        <f>Table22457891011234567891011[[#This Row],[PEMBULATAN]]*O103</f>
        <v>91763.1</v>
      </c>
    </row>
    <row r="104" spans="1:16" ht="26.25" customHeight="1" x14ac:dyDescent="0.2">
      <c r="A104" s="14"/>
      <c r="B104" s="75"/>
      <c r="C104" s="73" t="s">
        <v>1257</v>
      </c>
      <c r="D104" s="78" t="s">
        <v>127</v>
      </c>
      <c r="E104" s="13">
        <v>44548</v>
      </c>
      <c r="F104" s="76" t="s">
        <v>705</v>
      </c>
      <c r="G104" s="13">
        <v>44552</v>
      </c>
      <c r="H104" s="77" t="s">
        <v>1018</v>
      </c>
      <c r="I104" s="16">
        <v>83</v>
      </c>
      <c r="J104" s="16">
        <v>72</v>
      </c>
      <c r="K104" s="16">
        <v>20</v>
      </c>
      <c r="L104" s="16">
        <v>8</v>
      </c>
      <c r="M104" s="81">
        <v>29.88</v>
      </c>
      <c r="N104" s="96">
        <v>29.88</v>
      </c>
      <c r="O104" s="64">
        <v>2530</v>
      </c>
      <c r="P104" s="65">
        <f>Table22457891011234567891011[[#This Row],[PEMBULATAN]]*O104</f>
        <v>75596.399999999994</v>
      </c>
    </row>
    <row r="105" spans="1:16" ht="26.25" customHeight="1" x14ac:dyDescent="0.2">
      <c r="A105" s="14"/>
      <c r="B105" s="75"/>
      <c r="C105" s="73" t="s">
        <v>1258</v>
      </c>
      <c r="D105" s="78" t="s">
        <v>127</v>
      </c>
      <c r="E105" s="13">
        <v>44548</v>
      </c>
      <c r="F105" s="76" t="s">
        <v>705</v>
      </c>
      <c r="G105" s="13">
        <v>44552</v>
      </c>
      <c r="H105" s="77" t="s">
        <v>1018</v>
      </c>
      <c r="I105" s="16">
        <v>37</v>
      </c>
      <c r="J105" s="16">
        <v>37</v>
      </c>
      <c r="K105" s="16">
        <v>14</v>
      </c>
      <c r="L105" s="16">
        <v>1</v>
      </c>
      <c r="M105" s="81">
        <v>4.7915000000000001</v>
      </c>
      <c r="N105" s="96">
        <v>4.7915000000000001</v>
      </c>
      <c r="O105" s="64">
        <v>2530</v>
      </c>
      <c r="P105" s="65">
        <f>Table22457891011234567891011[[#This Row],[PEMBULATAN]]*O105</f>
        <v>12122.495000000001</v>
      </c>
    </row>
    <row r="106" spans="1:16" ht="26.25" customHeight="1" x14ac:dyDescent="0.2">
      <c r="A106" s="14"/>
      <c r="B106" s="75"/>
      <c r="C106" s="73" t="s">
        <v>1259</v>
      </c>
      <c r="D106" s="78" t="s">
        <v>127</v>
      </c>
      <c r="E106" s="13">
        <v>44548</v>
      </c>
      <c r="F106" s="76" t="s">
        <v>705</v>
      </c>
      <c r="G106" s="13">
        <v>44552</v>
      </c>
      <c r="H106" s="77" t="s">
        <v>1018</v>
      </c>
      <c r="I106" s="16">
        <v>63</v>
      </c>
      <c r="J106" s="16">
        <v>50</v>
      </c>
      <c r="K106" s="16">
        <v>16</v>
      </c>
      <c r="L106" s="16">
        <v>10</v>
      </c>
      <c r="M106" s="81">
        <v>12.6</v>
      </c>
      <c r="N106" s="96">
        <v>12.6</v>
      </c>
      <c r="O106" s="64">
        <v>2530</v>
      </c>
      <c r="P106" s="65">
        <f>Table22457891011234567891011[[#This Row],[PEMBULATAN]]*O106</f>
        <v>31878</v>
      </c>
    </row>
    <row r="107" spans="1:16" ht="26.25" customHeight="1" x14ac:dyDescent="0.2">
      <c r="A107" s="14"/>
      <c r="B107" s="75"/>
      <c r="C107" s="73" t="s">
        <v>1260</v>
      </c>
      <c r="D107" s="78" t="s">
        <v>127</v>
      </c>
      <c r="E107" s="13">
        <v>44548</v>
      </c>
      <c r="F107" s="76" t="s">
        <v>705</v>
      </c>
      <c r="G107" s="13">
        <v>44552</v>
      </c>
      <c r="H107" s="77" t="s">
        <v>1018</v>
      </c>
      <c r="I107" s="16">
        <v>101</v>
      </c>
      <c r="J107" s="16">
        <v>61</v>
      </c>
      <c r="K107" s="16">
        <v>25</v>
      </c>
      <c r="L107" s="16">
        <v>15</v>
      </c>
      <c r="M107" s="81">
        <v>38.506250000000001</v>
      </c>
      <c r="N107" s="96">
        <v>38.506250000000001</v>
      </c>
      <c r="O107" s="64">
        <v>2530</v>
      </c>
      <c r="P107" s="65">
        <f>Table22457891011234567891011[[#This Row],[PEMBULATAN]]*O107</f>
        <v>97420.8125</v>
      </c>
    </row>
    <row r="108" spans="1:16" ht="26.25" customHeight="1" x14ac:dyDescent="0.2">
      <c r="A108" s="14"/>
      <c r="B108" s="75"/>
      <c r="C108" s="73" t="s">
        <v>1261</v>
      </c>
      <c r="D108" s="78" t="s">
        <v>127</v>
      </c>
      <c r="E108" s="13">
        <v>44548</v>
      </c>
      <c r="F108" s="76" t="s">
        <v>705</v>
      </c>
      <c r="G108" s="13">
        <v>44552</v>
      </c>
      <c r="H108" s="77" t="s">
        <v>1018</v>
      </c>
      <c r="I108" s="16">
        <v>65</v>
      </c>
      <c r="J108" s="16">
        <v>58</v>
      </c>
      <c r="K108" s="16">
        <v>13</v>
      </c>
      <c r="L108" s="16">
        <v>6</v>
      </c>
      <c r="M108" s="81">
        <v>12.2525</v>
      </c>
      <c r="N108" s="96">
        <v>12.2525</v>
      </c>
      <c r="O108" s="64">
        <v>2530</v>
      </c>
      <c r="P108" s="65">
        <f>Table22457891011234567891011[[#This Row],[PEMBULATAN]]*O108</f>
        <v>30998.824999999997</v>
      </c>
    </row>
    <row r="109" spans="1:16" ht="26.25" customHeight="1" x14ac:dyDescent="0.2">
      <c r="A109" s="14"/>
      <c r="B109" s="75"/>
      <c r="C109" s="73" t="s">
        <v>1262</v>
      </c>
      <c r="D109" s="78" t="s">
        <v>127</v>
      </c>
      <c r="E109" s="13">
        <v>44548</v>
      </c>
      <c r="F109" s="76" t="s">
        <v>705</v>
      </c>
      <c r="G109" s="13">
        <v>44552</v>
      </c>
      <c r="H109" s="77" t="s">
        <v>1018</v>
      </c>
      <c r="I109" s="16">
        <v>87</v>
      </c>
      <c r="J109" s="16">
        <v>65</v>
      </c>
      <c r="K109" s="16">
        <v>34</v>
      </c>
      <c r="L109" s="16">
        <v>22</v>
      </c>
      <c r="M109" s="81">
        <v>48.067500000000003</v>
      </c>
      <c r="N109" s="96">
        <v>48.067500000000003</v>
      </c>
      <c r="O109" s="64">
        <v>2530</v>
      </c>
      <c r="P109" s="65">
        <f>Table22457891011234567891011[[#This Row],[PEMBULATAN]]*O109</f>
        <v>121610.77500000001</v>
      </c>
    </row>
    <row r="110" spans="1:16" ht="26.25" customHeight="1" x14ac:dyDescent="0.2">
      <c r="A110" s="14"/>
      <c r="B110" s="75"/>
      <c r="C110" s="73" t="s">
        <v>1263</v>
      </c>
      <c r="D110" s="78" t="s">
        <v>127</v>
      </c>
      <c r="E110" s="13">
        <v>44548</v>
      </c>
      <c r="F110" s="76" t="s">
        <v>705</v>
      </c>
      <c r="G110" s="13">
        <v>44552</v>
      </c>
      <c r="H110" s="77" t="s">
        <v>1018</v>
      </c>
      <c r="I110" s="16">
        <v>74</v>
      </c>
      <c r="J110" s="16">
        <v>67</v>
      </c>
      <c r="K110" s="16">
        <v>17</v>
      </c>
      <c r="L110" s="16">
        <v>10</v>
      </c>
      <c r="M110" s="81">
        <v>21.0715</v>
      </c>
      <c r="N110" s="96">
        <v>21.0715</v>
      </c>
      <c r="O110" s="64">
        <v>2530</v>
      </c>
      <c r="P110" s="65">
        <f>Table22457891011234567891011[[#This Row],[PEMBULATAN]]*O110</f>
        <v>53310.895000000004</v>
      </c>
    </row>
    <row r="111" spans="1:16" ht="26.25" customHeight="1" x14ac:dyDescent="0.2">
      <c r="A111" s="14"/>
      <c r="B111" s="75"/>
      <c r="C111" s="73" t="s">
        <v>1264</v>
      </c>
      <c r="D111" s="78" t="s">
        <v>127</v>
      </c>
      <c r="E111" s="13">
        <v>44548</v>
      </c>
      <c r="F111" s="76" t="s">
        <v>705</v>
      </c>
      <c r="G111" s="13">
        <v>44552</v>
      </c>
      <c r="H111" s="77" t="s">
        <v>1018</v>
      </c>
      <c r="I111" s="16">
        <v>70</v>
      </c>
      <c r="J111" s="16">
        <v>71</v>
      </c>
      <c r="K111" s="16">
        <v>16</v>
      </c>
      <c r="L111" s="16">
        <v>10</v>
      </c>
      <c r="M111" s="81">
        <v>19.88</v>
      </c>
      <c r="N111" s="96">
        <v>19.88</v>
      </c>
      <c r="O111" s="64">
        <v>2530</v>
      </c>
      <c r="P111" s="65">
        <f>Table22457891011234567891011[[#This Row],[PEMBULATAN]]*O111</f>
        <v>50296.399999999994</v>
      </c>
    </row>
    <row r="112" spans="1:16" ht="26.25" customHeight="1" x14ac:dyDescent="0.2">
      <c r="A112" s="14"/>
      <c r="B112" s="75"/>
      <c r="C112" s="73" t="s">
        <v>1265</v>
      </c>
      <c r="D112" s="78" t="s">
        <v>127</v>
      </c>
      <c r="E112" s="13">
        <v>44548</v>
      </c>
      <c r="F112" s="76" t="s">
        <v>705</v>
      </c>
      <c r="G112" s="13">
        <v>44552</v>
      </c>
      <c r="H112" s="77" t="s">
        <v>1018</v>
      </c>
      <c r="I112" s="16">
        <v>69</v>
      </c>
      <c r="J112" s="16">
        <v>60</v>
      </c>
      <c r="K112" s="16">
        <v>32</v>
      </c>
      <c r="L112" s="16">
        <v>11</v>
      </c>
      <c r="M112" s="81">
        <v>33.119999999999997</v>
      </c>
      <c r="N112" s="96">
        <v>33.119999999999997</v>
      </c>
      <c r="O112" s="64">
        <v>2530</v>
      </c>
      <c r="P112" s="65">
        <f>Table22457891011234567891011[[#This Row],[PEMBULATAN]]*O112</f>
        <v>83793.599999999991</v>
      </c>
    </row>
    <row r="113" spans="1:16" ht="26.25" customHeight="1" x14ac:dyDescent="0.2">
      <c r="A113" s="14"/>
      <c r="B113" s="75"/>
      <c r="C113" s="73" t="s">
        <v>1266</v>
      </c>
      <c r="D113" s="78" t="s">
        <v>127</v>
      </c>
      <c r="E113" s="13">
        <v>44548</v>
      </c>
      <c r="F113" s="76" t="s">
        <v>705</v>
      </c>
      <c r="G113" s="13">
        <v>44552</v>
      </c>
      <c r="H113" s="77" t="s">
        <v>1018</v>
      </c>
      <c r="I113" s="16">
        <v>95</v>
      </c>
      <c r="J113" s="16">
        <v>50</v>
      </c>
      <c r="K113" s="16">
        <v>20</v>
      </c>
      <c r="L113" s="16">
        <v>10</v>
      </c>
      <c r="M113" s="81">
        <v>23.75</v>
      </c>
      <c r="N113" s="96">
        <v>23.75</v>
      </c>
      <c r="O113" s="64">
        <v>2530</v>
      </c>
      <c r="P113" s="65">
        <f>Table22457891011234567891011[[#This Row],[PEMBULATAN]]*O113</f>
        <v>60087.5</v>
      </c>
    </row>
    <row r="114" spans="1:16" ht="26.25" customHeight="1" x14ac:dyDescent="0.2">
      <c r="A114" s="14"/>
      <c r="B114" s="75"/>
      <c r="C114" s="73" t="s">
        <v>1267</v>
      </c>
      <c r="D114" s="78" t="s">
        <v>127</v>
      </c>
      <c r="E114" s="13">
        <v>44548</v>
      </c>
      <c r="F114" s="76" t="s">
        <v>705</v>
      </c>
      <c r="G114" s="13">
        <v>44552</v>
      </c>
      <c r="H114" s="77" t="s">
        <v>1018</v>
      </c>
      <c r="I114" s="16">
        <v>94</v>
      </c>
      <c r="J114" s="16">
        <v>60</v>
      </c>
      <c r="K114" s="16">
        <v>20</v>
      </c>
      <c r="L114" s="16">
        <v>9</v>
      </c>
      <c r="M114" s="81">
        <v>28.2</v>
      </c>
      <c r="N114" s="96">
        <v>28.2</v>
      </c>
      <c r="O114" s="64">
        <v>2530</v>
      </c>
      <c r="P114" s="65">
        <f>Table22457891011234567891011[[#This Row],[PEMBULATAN]]*O114</f>
        <v>71346</v>
      </c>
    </row>
    <row r="115" spans="1:16" ht="26.25" customHeight="1" x14ac:dyDescent="0.2">
      <c r="A115" s="14"/>
      <c r="B115" s="75"/>
      <c r="C115" s="73" t="s">
        <v>1268</v>
      </c>
      <c r="D115" s="78" t="s">
        <v>127</v>
      </c>
      <c r="E115" s="13">
        <v>44548</v>
      </c>
      <c r="F115" s="76" t="s">
        <v>705</v>
      </c>
      <c r="G115" s="13">
        <v>44552</v>
      </c>
      <c r="H115" s="77" t="s">
        <v>1018</v>
      </c>
      <c r="I115" s="16">
        <v>70</v>
      </c>
      <c r="J115" s="16">
        <v>58</v>
      </c>
      <c r="K115" s="16">
        <v>24</v>
      </c>
      <c r="L115" s="16">
        <v>11</v>
      </c>
      <c r="M115" s="81">
        <v>24.36</v>
      </c>
      <c r="N115" s="96">
        <v>25</v>
      </c>
      <c r="O115" s="64">
        <v>2530</v>
      </c>
      <c r="P115" s="65">
        <f>Table22457891011234567891011[[#This Row],[PEMBULATAN]]*O115</f>
        <v>63250</v>
      </c>
    </row>
    <row r="116" spans="1:16" ht="26.25" customHeight="1" x14ac:dyDescent="0.2">
      <c r="A116" s="14"/>
      <c r="B116" s="75"/>
      <c r="C116" s="73" t="s">
        <v>1269</v>
      </c>
      <c r="D116" s="78" t="s">
        <v>127</v>
      </c>
      <c r="E116" s="13">
        <v>44548</v>
      </c>
      <c r="F116" s="76" t="s">
        <v>705</v>
      </c>
      <c r="G116" s="13">
        <v>44552</v>
      </c>
      <c r="H116" s="77" t="s">
        <v>1018</v>
      </c>
      <c r="I116" s="16">
        <v>90</v>
      </c>
      <c r="J116" s="16">
        <v>56</v>
      </c>
      <c r="K116" s="16">
        <v>24</v>
      </c>
      <c r="L116" s="16">
        <v>20</v>
      </c>
      <c r="M116" s="81">
        <v>30.24</v>
      </c>
      <c r="N116" s="96">
        <v>30.24</v>
      </c>
      <c r="O116" s="64">
        <v>2530</v>
      </c>
      <c r="P116" s="65">
        <f>Table22457891011234567891011[[#This Row],[PEMBULATAN]]*O116</f>
        <v>76507.199999999997</v>
      </c>
    </row>
    <row r="117" spans="1:16" ht="26.25" customHeight="1" x14ac:dyDescent="0.2">
      <c r="A117" s="14"/>
      <c r="B117" s="75"/>
      <c r="C117" s="73" t="s">
        <v>1270</v>
      </c>
      <c r="D117" s="78" t="s">
        <v>127</v>
      </c>
      <c r="E117" s="13">
        <v>44548</v>
      </c>
      <c r="F117" s="76" t="s">
        <v>705</v>
      </c>
      <c r="G117" s="13">
        <v>44552</v>
      </c>
      <c r="H117" s="77" t="s">
        <v>1018</v>
      </c>
      <c r="I117" s="16">
        <v>87</v>
      </c>
      <c r="J117" s="16">
        <v>63</v>
      </c>
      <c r="K117" s="16">
        <v>37</v>
      </c>
      <c r="L117" s="16">
        <v>10</v>
      </c>
      <c r="M117" s="81">
        <v>50.699249999999999</v>
      </c>
      <c r="N117" s="96">
        <v>50.699249999999999</v>
      </c>
      <c r="O117" s="64">
        <v>2530</v>
      </c>
      <c r="P117" s="65">
        <f>Table22457891011234567891011[[#This Row],[PEMBULATAN]]*O117</f>
        <v>128269.10249999999</v>
      </c>
    </row>
    <row r="118" spans="1:16" ht="26.25" customHeight="1" x14ac:dyDescent="0.2">
      <c r="A118" s="14"/>
      <c r="B118" s="75"/>
      <c r="C118" s="73" t="s">
        <v>1271</v>
      </c>
      <c r="D118" s="78" t="s">
        <v>127</v>
      </c>
      <c r="E118" s="13">
        <v>44548</v>
      </c>
      <c r="F118" s="76" t="s">
        <v>705</v>
      </c>
      <c r="G118" s="13">
        <v>44552</v>
      </c>
      <c r="H118" s="77" t="s">
        <v>1018</v>
      </c>
      <c r="I118" s="16">
        <v>71</v>
      </c>
      <c r="J118" s="16">
        <v>51</v>
      </c>
      <c r="K118" s="16">
        <v>32</v>
      </c>
      <c r="L118" s="16">
        <v>11</v>
      </c>
      <c r="M118" s="81">
        <v>28.968</v>
      </c>
      <c r="N118" s="96">
        <v>28.968</v>
      </c>
      <c r="O118" s="64">
        <v>2530</v>
      </c>
      <c r="P118" s="65">
        <f>Table22457891011234567891011[[#This Row],[PEMBULATAN]]*O118</f>
        <v>73289.039999999994</v>
      </c>
    </row>
    <row r="119" spans="1:16" ht="26.25" customHeight="1" x14ac:dyDescent="0.2">
      <c r="A119" s="14"/>
      <c r="B119" s="75"/>
      <c r="C119" s="73" t="s">
        <v>1272</v>
      </c>
      <c r="D119" s="78" t="s">
        <v>127</v>
      </c>
      <c r="E119" s="13">
        <v>44548</v>
      </c>
      <c r="F119" s="76" t="s">
        <v>705</v>
      </c>
      <c r="G119" s="13">
        <v>44552</v>
      </c>
      <c r="H119" s="77" t="s">
        <v>1018</v>
      </c>
      <c r="I119" s="16">
        <v>62</v>
      </c>
      <c r="J119" s="16">
        <v>36</v>
      </c>
      <c r="K119" s="16">
        <v>23</v>
      </c>
      <c r="L119" s="16">
        <v>3</v>
      </c>
      <c r="M119" s="81">
        <v>12.834</v>
      </c>
      <c r="N119" s="96">
        <v>12.834</v>
      </c>
      <c r="O119" s="64">
        <v>2530</v>
      </c>
      <c r="P119" s="65">
        <f>Table22457891011234567891011[[#This Row],[PEMBULATAN]]*O119</f>
        <v>32470.02</v>
      </c>
    </row>
    <row r="120" spans="1:16" ht="26.25" customHeight="1" x14ac:dyDescent="0.2">
      <c r="A120" s="14"/>
      <c r="B120" s="75"/>
      <c r="C120" s="73" t="s">
        <v>1273</v>
      </c>
      <c r="D120" s="78" t="s">
        <v>127</v>
      </c>
      <c r="E120" s="13">
        <v>44548</v>
      </c>
      <c r="F120" s="76" t="s">
        <v>705</v>
      </c>
      <c r="G120" s="13">
        <v>44552</v>
      </c>
      <c r="H120" s="77" t="s">
        <v>1018</v>
      </c>
      <c r="I120" s="16">
        <v>82</v>
      </c>
      <c r="J120" s="16">
        <v>53</v>
      </c>
      <c r="K120" s="16">
        <v>28</v>
      </c>
      <c r="L120" s="16">
        <v>13</v>
      </c>
      <c r="M120" s="81">
        <v>30.422000000000001</v>
      </c>
      <c r="N120" s="96">
        <v>31</v>
      </c>
      <c r="O120" s="64">
        <v>2530</v>
      </c>
      <c r="P120" s="65">
        <f>Table22457891011234567891011[[#This Row],[PEMBULATAN]]*O120</f>
        <v>78430</v>
      </c>
    </row>
    <row r="121" spans="1:16" ht="26.25" customHeight="1" x14ac:dyDescent="0.2">
      <c r="A121" s="14"/>
      <c r="B121" s="75"/>
      <c r="C121" s="73" t="s">
        <v>1274</v>
      </c>
      <c r="D121" s="78" t="s">
        <v>127</v>
      </c>
      <c r="E121" s="13">
        <v>44548</v>
      </c>
      <c r="F121" s="76" t="s">
        <v>705</v>
      </c>
      <c r="G121" s="13">
        <v>44552</v>
      </c>
      <c r="H121" s="77" t="s">
        <v>1018</v>
      </c>
      <c r="I121" s="16">
        <v>53</v>
      </c>
      <c r="J121" s="16">
        <v>44</v>
      </c>
      <c r="K121" s="16">
        <v>19</v>
      </c>
      <c r="L121" s="16">
        <v>6</v>
      </c>
      <c r="M121" s="81">
        <v>11.077</v>
      </c>
      <c r="N121" s="96">
        <v>11.077</v>
      </c>
      <c r="O121" s="64">
        <v>2530</v>
      </c>
      <c r="P121" s="65">
        <f>Table22457891011234567891011[[#This Row],[PEMBULATAN]]*O121</f>
        <v>28024.81</v>
      </c>
    </row>
    <row r="122" spans="1:16" ht="26.25" customHeight="1" x14ac:dyDescent="0.2">
      <c r="A122" s="14"/>
      <c r="B122" s="75"/>
      <c r="C122" s="73" t="s">
        <v>1275</v>
      </c>
      <c r="D122" s="78" t="s">
        <v>127</v>
      </c>
      <c r="E122" s="13">
        <v>44548</v>
      </c>
      <c r="F122" s="76" t="s">
        <v>705</v>
      </c>
      <c r="G122" s="13">
        <v>44552</v>
      </c>
      <c r="H122" s="77" t="s">
        <v>1018</v>
      </c>
      <c r="I122" s="16">
        <v>36</v>
      </c>
      <c r="J122" s="16">
        <v>25</v>
      </c>
      <c r="K122" s="16">
        <v>18</v>
      </c>
      <c r="L122" s="16">
        <v>2</v>
      </c>
      <c r="M122" s="81">
        <v>4.05</v>
      </c>
      <c r="N122" s="96">
        <v>4.05</v>
      </c>
      <c r="O122" s="64">
        <v>2530</v>
      </c>
      <c r="P122" s="65">
        <f>Table22457891011234567891011[[#This Row],[PEMBULATAN]]*O122</f>
        <v>10246.5</v>
      </c>
    </row>
    <row r="123" spans="1:16" ht="26.25" customHeight="1" x14ac:dyDescent="0.2">
      <c r="A123" s="14"/>
      <c r="B123" s="75"/>
      <c r="C123" s="73" t="s">
        <v>1276</v>
      </c>
      <c r="D123" s="78" t="s">
        <v>127</v>
      </c>
      <c r="E123" s="13">
        <v>44548</v>
      </c>
      <c r="F123" s="76" t="s">
        <v>705</v>
      </c>
      <c r="G123" s="13">
        <v>44552</v>
      </c>
      <c r="H123" s="77" t="s">
        <v>1018</v>
      </c>
      <c r="I123" s="16">
        <v>39</v>
      </c>
      <c r="J123" s="16">
        <v>23</v>
      </c>
      <c r="K123" s="16">
        <v>22</v>
      </c>
      <c r="L123" s="16">
        <v>3</v>
      </c>
      <c r="M123" s="81">
        <v>4.9335000000000004</v>
      </c>
      <c r="N123" s="96">
        <v>4.9335000000000004</v>
      </c>
      <c r="O123" s="64">
        <v>2530</v>
      </c>
      <c r="P123" s="65">
        <f>Table22457891011234567891011[[#This Row],[PEMBULATAN]]*O123</f>
        <v>12481.755000000001</v>
      </c>
    </row>
    <row r="124" spans="1:16" ht="26.25" customHeight="1" x14ac:dyDescent="0.2">
      <c r="A124" s="14"/>
      <c r="B124" s="75"/>
      <c r="C124" s="73" t="s">
        <v>1277</v>
      </c>
      <c r="D124" s="78" t="s">
        <v>127</v>
      </c>
      <c r="E124" s="13">
        <v>44548</v>
      </c>
      <c r="F124" s="76" t="s">
        <v>705</v>
      </c>
      <c r="G124" s="13">
        <v>44552</v>
      </c>
      <c r="H124" s="77" t="s">
        <v>1018</v>
      </c>
      <c r="I124" s="16">
        <v>37</v>
      </c>
      <c r="J124" s="16">
        <v>21</v>
      </c>
      <c r="K124" s="16">
        <v>20</v>
      </c>
      <c r="L124" s="16">
        <v>2</v>
      </c>
      <c r="M124" s="81">
        <v>3.8849999999999998</v>
      </c>
      <c r="N124" s="96">
        <v>3.8849999999999998</v>
      </c>
      <c r="O124" s="64">
        <v>2530</v>
      </c>
      <c r="P124" s="65">
        <f>Table22457891011234567891011[[#This Row],[PEMBULATAN]]*O124</f>
        <v>9829.0499999999993</v>
      </c>
    </row>
    <row r="125" spans="1:16" ht="26.25" customHeight="1" x14ac:dyDescent="0.2">
      <c r="A125" s="14"/>
      <c r="B125" s="75"/>
      <c r="C125" s="73" t="s">
        <v>1278</v>
      </c>
      <c r="D125" s="78" t="s">
        <v>127</v>
      </c>
      <c r="E125" s="13">
        <v>44548</v>
      </c>
      <c r="F125" s="76" t="s">
        <v>705</v>
      </c>
      <c r="G125" s="13">
        <v>44552</v>
      </c>
      <c r="H125" s="77" t="s">
        <v>1018</v>
      </c>
      <c r="I125" s="16">
        <v>31</v>
      </c>
      <c r="J125" s="16">
        <v>20</v>
      </c>
      <c r="K125" s="16">
        <v>20</v>
      </c>
      <c r="L125" s="16">
        <v>4</v>
      </c>
      <c r="M125" s="81">
        <v>3.1</v>
      </c>
      <c r="N125" s="96">
        <v>4</v>
      </c>
      <c r="O125" s="64">
        <v>2530</v>
      </c>
      <c r="P125" s="65">
        <f>Table22457891011234567891011[[#This Row],[PEMBULATAN]]*O125</f>
        <v>10120</v>
      </c>
    </row>
    <row r="126" spans="1:16" ht="26.25" customHeight="1" x14ac:dyDescent="0.2">
      <c r="A126" s="14"/>
      <c r="B126" s="75"/>
      <c r="C126" s="73" t="s">
        <v>1279</v>
      </c>
      <c r="D126" s="78" t="s">
        <v>127</v>
      </c>
      <c r="E126" s="13">
        <v>44548</v>
      </c>
      <c r="F126" s="76" t="s">
        <v>705</v>
      </c>
      <c r="G126" s="13">
        <v>44552</v>
      </c>
      <c r="H126" s="77" t="s">
        <v>1018</v>
      </c>
      <c r="I126" s="16">
        <v>62</v>
      </c>
      <c r="J126" s="16">
        <v>26</v>
      </c>
      <c r="K126" s="16">
        <v>10</v>
      </c>
      <c r="L126" s="16">
        <v>2</v>
      </c>
      <c r="M126" s="81">
        <v>4.03</v>
      </c>
      <c r="N126" s="96">
        <v>4.03</v>
      </c>
      <c r="O126" s="64">
        <v>2530</v>
      </c>
      <c r="P126" s="65">
        <f>Table22457891011234567891011[[#This Row],[PEMBULATAN]]*O126</f>
        <v>10195.900000000001</v>
      </c>
    </row>
    <row r="127" spans="1:16" ht="26.25" customHeight="1" x14ac:dyDescent="0.2">
      <c r="A127" s="14"/>
      <c r="B127" s="75"/>
      <c r="C127" s="73" t="s">
        <v>1280</v>
      </c>
      <c r="D127" s="78" t="s">
        <v>127</v>
      </c>
      <c r="E127" s="13">
        <v>44548</v>
      </c>
      <c r="F127" s="76" t="s">
        <v>705</v>
      </c>
      <c r="G127" s="13">
        <v>44552</v>
      </c>
      <c r="H127" s="77" t="s">
        <v>1018</v>
      </c>
      <c r="I127" s="16">
        <v>61</v>
      </c>
      <c r="J127" s="16">
        <v>12</v>
      </c>
      <c r="K127" s="16">
        <v>12</v>
      </c>
      <c r="L127" s="16">
        <v>1</v>
      </c>
      <c r="M127" s="81">
        <v>2.1960000000000002</v>
      </c>
      <c r="N127" s="96">
        <v>2.1960000000000002</v>
      </c>
      <c r="O127" s="64">
        <v>2530</v>
      </c>
      <c r="P127" s="65">
        <f>Table22457891011234567891011[[#This Row],[PEMBULATAN]]*O127</f>
        <v>5555.88</v>
      </c>
    </row>
    <row r="128" spans="1:16" ht="26.25" customHeight="1" x14ac:dyDescent="0.2">
      <c r="A128" s="14"/>
      <c r="B128" s="75"/>
      <c r="C128" s="73" t="s">
        <v>1281</v>
      </c>
      <c r="D128" s="78" t="s">
        <v>127</v>
      </c>
      <c r="E128" s="13">
        <v>44548</v>
      </c>
      <c r="F128" s="76" t="s">
        <v>705</v>
      </c>
      <c r="G128" s="13">
        <v>44552</v>
      </c>
      <c r="H128" s="77" t="s">
        <v>1018</v>
      </c>
      <c r="I128" s="16">
        <v>84</v>
      </c>
      <c r="J128" s="16">
        <v>13</v>
      </c>
      <c r="K128" s="16">
        <v>13</v>
      </c>
      <c r="L128" s="16">
        <v>3</v>
      </c>
      <c r="M128" s="81">
        <v>3.5489999999999999</v>
      </c>
      <c r="N128" s="96">
        <v>3.5489999999999999</v>
      </c>
      <c r="O128" s="64">
        <v>2530</v>
      </c>
      <c r="P128" s="65">
        <f>Table22457891011234567891011[[#This Row],[PEMBULATAN]]*O128</f>
        <v>8978.9699999999993</v>
      </c>
    </row>
    <row r="129" spans="1:16" ht="26.25" customHeight="1" x14ac:dyDescent="0.2">
      <c r="A129" s="14"/>
      <c r="B129" s="75"/>
      <c r="C129" s="73" t="s">
        <v>1282</v>
      </c>
      <c r="D129" s="78" t="s">
        <v>127</v>
      </c>
      <c r="E129" s="13">
        <v>44548</v>
      </c>
      <c r="F129" s="76" t="s">
        <v>705</v>
      </c>
      <c r="G129" s="13">
        <v>44552</v>
      </c>
      <c r="H129" s="77" t="s">
        <v>1018</v>
      </c>
      <c r="I129" s="16">
        <v>157</v>
      </c>
      <c r="J129" s="16">
        <v>20</v>
      </c>
      <c r="K129" s="16">
        <v>20</v>
      </c>
      <c r="L129" s="16">
        <v>14</v>
      </c>
      <c r="M129" s="81">
        <v>15.7</v>
      </c>
      <c r="N129" s="96">
        <v>15.7</v>
      </c>
      <c r="O129" s="64">
        <v>2530</v>
      </c>
      <c r="P129" s="65">
        <f>Table22457891011234567891011[[#This Row],[PEMBULATAN]]*O129</f>
        <v>39721</v>
      </c>
    </row>
    <row r="130" spans="1:16" ht="26.25" customHeight="1" x14ac:dyDescent="0.2">
      <c r="A130" s="14"/>
      <c r="B130" s="75"/>
      <c r="C130" s="73" t="s">
        <v>1283</v>
      </c>
      <c r="D130" s="78" t="s">
        <v>127</v>
      </c>
      <c r="E130" s="13">
        <v>44548</v>
      </c>
      <c r="F130" s="76" t="s">
        <v>705</v>
      </c>
      <c r="G130" s="13">
        <v>44552</v>
      </c>
      <c r="H130" s="77" t="s">
        <v>1018</v>
      </c>
      <c r="I130" s="16">
        <v>35</v>
      </c>
      <c r="J130" s="16">
        <v>30</v>
      </c>
      <c r="K130" s="16">
        <v>15</v>
      </c>
      <c r="L130" s="16">
        <v>1</v>
      </c>
      <c r="M130" s="81">
        <v>3.9375</v>
      </c>
      <c r="N130" s="96">
        <v>3.9375</v>
      </c>
      <c r="O130" s="64">
        <v>2530</v>
      </c>
      <c r="P130" s="65">
        <f>Table22457891011234567891011[[#This Row],[PEMBULATAN]]*O130</f>
        <v>9961.875</v>
      </c>
    </row>
    <row r="131" spans="1:16" ht="26.25" customHeight="1" x14ac:dyDescent="0.2">
      <c r="A131" s="14"/>
      <c r="B131" s="75"/>
      <c r="C131" s="73" t="s">
        <v>1284</v>
      </c>
      <c r="D131" s="78" t="s">
        <v>127</v>
      </c>
      <c r="E131" s="13">
        <v>44548</v>
      </c>
      <c r="F131" s="76" t="s">
        <v>705</v>
      </c>
      <c r="G131" s="13">
        <v>44552</v>
      </c>
      <c r="H131" s="77" t="s">
        <v>1018</v>
      </c>
      <c r="I131" s="16">
        <v>70</v>
      </c>
      <c r="J131" s="16">
        <v>61</v>
      </c>
      <c r="K131" s="16">
        <v>24</v>
      </c>
      <c r="L131" s="16">
        <v>11</v>
      </c>
      <c r="M131" s="81">
        <v>25.62</v>
      </c>
      <c r="N131" s="96">
        <v>25.62</v>
      </c>
      <c r="O131" s="64">
        <v>2530</v>
      </c>
      <c r="P131" s="65">
        <f>Table22457891011234567891011[[#This Row],[PEMBULATAN]]*O131</f>
        <v>64818.600000000006</v>
      </c>
    </row>
    <row r="132" spans="1:16" ht="26.25" customHeight="1" x14ac:dyDescent="0.2">
      <c r="A132" s="14"/>
      <c r="B132" s="75"/>
      <c r="C132" s="73" t="s">
        <v>1285</v>
      </c>
      <c r="D132" s="78" t="s">
        <v>127</v>
      </c>
      <c r="E132" s="13">
        <v>44548</v>
      </c>
      <c r="F132" s="76" t="s">
        <v>705</v>
      </c>
      <c r="G132" s="13">
        <v>44552</v>
      </c>
      <c r="H132" s="77" t="s">
        <v>1018</v>
      </c>
      <c r="I132" s="16">
        <v>68</v>
      </c>
      <c r="J132" s="16">
        <v>14</v>
      </c>
      <c r="K132" s="16">
        <v>14</v>
      </c>
      <c r="L132" s="16">
        <v>2</v>
      </c>
      <c r="M132" s="81">
        <v>3.3319999999999999</v>
      </c>
      <c r="N132" s="96">
        <v>4</v>
      </c>
      <c r="O132" s="64">
        <v>2530</v>
      </c>
      <c r="P132" s="65">
        <f>Table22457891011234567891011[[#This Row],[PEMBULATAN]]*O132</f>
        <v>10120</v>
      </c>
    </row>
    <row r="133" spans="1:16" ht="26.25" customHeight="1" x14ac:dyDescent="0.2">
      <c r="A133" s="14"/>
      <c r="B133" s="75"/>
      <c r="C133" s="73" t="s">
        <v>1286</v>
      </c>
      <c r="D133" s="78" t="s">
        <v>127</v>
      </c>
      <c r="E133" s="13">
        <v>44548</v>
      </c>
      <c r="F133" s="76" t="s">
        <v>705</v>
      </c>
      <c r="G133" s="13">
        <v>44552</v>
      </c>
      <c r="H133" s="77" t="s">
        <v>1018</v>
      </c>
      <c r="I133" s="16">
        <v>57</v>
      </c>
      <c r="J133" s="16">
        <v>37</v>
      </c>
      <c r="K133" s="16">
        <v>35</v>
      </c>
      <c r="L133" s="16">
        <v>9</v>
      </c>
      <c r="M133" s="81">
        <v>18.453749999999999</v>
      </c>
      <c r="N133" s="96">
        <v>19</v>
      </c>
      <c r="O133" s="64">
        <v>2530</v>
      </c>
      <c r="P133" s="65">
        <f>Table22457891011234567891011[[#This Row],[PEMBULATAN]]*O133</f>
        <v>48070</v>
      </c>
    </row>
    <row r="134" spans="1:16" ht="26.25" customHeight="1" x14ac:dyDescent="0.2">
      <c r="A134" s="14"/>
      <c r="B134" s="75"/>
      <c r="C134" s="73" t="s">
        <v>1287</v>
      </c>
      <c r="D134" s="78" t="s">
        <v>127</v>
      </c>
      <c r="E134" s="13">
        <v>44548</v>
      </c>
      <c r="F134" s="76" t="s">
        <v>705</v>
      </c>
      <c r="G134" s="13">
        <v>44552</v>
      </c>
      <c r="H134" s="77" t="s">
        <v>1018</v>
      </c>
      <c r="I134" s="16">
        <v>72</v>
      </c>
      <c r="J134" s="16">
        <v>61</v>
      </c>
      <c r="K134" s="16">
        <v>21</v>
      </c>
      <c r="L134" s="16">
        <v>8</v>
      </c>
      <c r="M134" s="81">
        <v>23.058</v>
      </c>
      <c r="N134" s="96">
        <v>23.058</v>
      </c>
      <c r="O134" s="64">
        <v>2530</v>
      </c>
      <c r="P134" s="65">
        <f>Table22457891011234567891011[[#This Row],[PEMBULATAN]]*O134</f>
        <v>58336.74</v>
      </c>
    </row>
    <row r="135" spans="1:16" ht="26.25" customHeight="1" x14ac:dyDescent="0.2">
      <c r="A135" s="14"/>
      <c r="B135" s="75"/>
      <c r="C135" s="73" t="s">
        <v>1288</v>
      </c>
      <c r="D135" s="78" t="s">
        <v>127</v>
      </c>
      <c r="E135" s="13">
        <v>44548</v>
      </c>
      <c r="F135" s="76" t="s">
        <v>705</v>
      </c>
      <c r="G135" s="13">
        <v>44552</v>
      </c>
      <c r="H135" s="77" t="s">
        <v>1018</v>
      </c>
      <c r="I135" s="16">
        <v>51</v>
      </c>
      <c r="J135" s="16">
        <v>40</v>
      </c>
      <c r="K135" s="16">
        <v>30</v>
      </c>
      <c r="L135" s="16">
        <v>5</v>
      </c>
      <c r="M135" s="81">
        <v>15.3</v>
      </c>
      <c r="N135" s="96">
        <v>16</v>
      </c>
      <c r="O135" s="64">
        <v>2530</v>
      </c>
      <c r="P135" s="65">
        <f>Table22457891011234567891011[[#This Row],[PEMBULATAN]]*O135</f>
        <v>40480</v>
      </c>
    </row>
    <row r="136" spans="1:16" ht="26.25" customHeight="1" x14ac:dyDescent="0.2">
      <c r="A136" s="14"/>
      <c r="B136" s="75"/>
      <c r="C136" s="73" t="s">
        <v>1289</v>
      </c>
      <c r="D136" s="78" t="s">
        <v>127</v>
      </c>
      <c r="E136" s="13">
        <v>44548</v>
      </c>
      <c r="F136" s="76" t="s">
        <v>705</v>
      </c>
      <c r="G136" s="13">
        <v>44552</v>
      </c>
      <c r="H136" s="77" t="s">
        <v>1018</v>
      </c>
      <c r="I136" s="16">
        <v>76</v>
      </c>
      <c r="J136" s="16">
        <v>44</v>
      </c>
      <c r="K136" s="16">
        <v>22</v>
      </c>
      <c r="L136" s="16">
        <v>8</v>
      </c>
      <c r="M136" s="81">
        <v>18.391999999999999</v>
      </c>
      <c r="N136" s="96">
        <v>19</v>
      </c>
      <c r="O136" s="64">
        <v>2530</v>
      </c>
      <c r="P136" s="65">
        <f>Table22457891011234567891011[[#This Row],[PEMBULATAN]]*O136</f>
        <v>48070</v>
      </c>
    </row>
    <row r="137" spans="1:16" ht="26.25" customHeight="1" x14ac:dyDescent="0.2">
      <c r="A137" s="14"/>
      <c r="B137" s="75"/>
      <c r="C137" s="73" t="s">
        <v>1290</v>
      </c>
      <c r="D137" s="78" t="s">
        <v>127</v>
      </c>
      <c r="E137" s="13">
        <v>44548</v>
      </c>
      <c r="F137" s="76" t="s">
        <v>705</v>
      </c>
      <c r="G137" s="13">
        <v>44552</v>
      </c>
      <c r="H137" s="77" t="s">
        <v>1018</v>
      </c>
      <c r="I137" s="16">
        <v>78</v>
      </c>
      <c r="J137" s="16">
        <v>25</v>
      </c>
      <c r="K137" s="16">
        <v>17</v>
      </c>
      <c r="L137" s="16">
        <v>5</v>
      </c>
      <c r="M137" s="81">
        <v>8.2874999999999996</v>
      </c>
      <c r="N137" s="96">
        <v>8.2874999999999996</v>
      </c>
      <c r="O137" s="64">
        <v>2530</v>
      </c>
      <c r="P137" s="65">
        <f>Table22457891011234567891011[[#This Row],[PEMBULATAN]]*O137</f>
        <v>20967.375</v>
      </c>
    </row>
    <row r="138" spans="1:16" ht="26.25" customHeight="1" x14ac:dyDescent="0.2">
      <c r="A138" s="14"/>
      <c r="B138" s="75"/>
      <c r="C138" s="73" t="s">
        <v>1291</v>
      </c>
      <c r="D138" s="78" t="s">
        <v>127</v>
      </c>
      <c r="E138" s="13">
        <v>44548</v>
      </c>
      <c r="F138" s="76" t="s">
        <v>705</v>
      </c>
      <c r="G138" s="13">
        <v>44552</v>
      </c>
      <c r="H138" s="77" t="s">
        <v>1018</v>
      </c>
      <c r="I138" s="16">
        <v>115</v>
      </c>
      <c r="J138" s="16">
        <v>4</v>
      </c>
      <c r="K138" s="16">
        <v>4</v>
      </c>
      <c r="L138" s="16">
        <v>2</v>
      </c>
      <c r="M138" s="81">
        <v>0.46</v>
      </c>
      <c r="N138" s="96">
        <v>3</v>
      </c>
      <c r="O138" s="64">
        <v>2530</v>
      </c>
      <c r="P138" s="65">
        <f>Table22457891011234567891011[[#This Row],[PEMBULATAN]]*O138</f>
        <v>7590</v>
      </c>
    </row>
    <row r="139" spans="1:16" ht="26.25" customHeight="1" x14ac:dyDescent="0.2">
      <c r="A139" s="14"/>
      <c r="B139" s="75"/>
      <c r="C139" s="73" t="s">
        <v>1292</v>
      </c>
      <c r="D139" s="78" t="s">
        <v>127</v>
      </c>
      <c r="E139" s="13">
        <v>44548</v>
      </c>
      <c r="F139" s="76" t="s">
        <v>705</v>
      </c>
      <c r="G139" s="13">
        <v>44552</v>
      </c>
      <c r="H139" s="77" t="s">
        <v>1018</v>
      </c>
      <c r="I139" s="16">
        <v>34</v>
      </c>
      <c r="J139" s="16">
        <v>24</v>
      </c>
      <c r="K139" s="16">
        <v>10</v>
      </c>
      <c r="L139" s="16">
        <v>1</v>
      </c>
      <c r="M139" s="81">
        <v>2.04</v>
      </c>
      <c r="N139" s="96">
        <v>2.04</v>
      </c>
      <c r="O139" s="64">
        <v>2530</v>
      </c>
      <c r="P139" s="65">
        <f>Table22457891011234567891011[[#This Row],[PEMBULATAN]]*O139</f>
        <v>5161.2</v>
      </c>
    </row>
    <row r="140" spans="1:16" ht="26.25" customHeight="1" x14ac:dyDescent="0.2">
      <c r="A140" s="14"/>
      <c r="B140" s="75"/>
      <c r="C140" s="73" t="s">
        <v>1293</v>
      </c>
      <c r="D140" s="78" t="s">
        <v>127</v>
      </c>
      <c r="E140" s="13">
        <v>44548</v>
      </c>
      <c r="F140" s="76" t="s">
        <v>705</v>
      </c>
      <c r="G140" s="13">
        <v>44552</v>
      </c>
      <c r="H140" s="77" t="s">
        <v>1018</v>
      </c>
      <c r="I140" s="16">
        <v>56</v>
      </c>
      <c r="J140" s="16">
        <v>24</v>
      </c>
      <c r="K140" s="16">
        <v>18</v>
      </c>
      <c r="L140" s="16">
        <v>5</v>
      </c>
      <c r="M140" s="81">
        <v>6.048</v>
      </c>
      <c r="N140" s="96">
        <v>6.048</v>
      </c>
      <c r="O140" s="64">
        <v>2530</v>
      </c>
      <c r="P140" s="65">
        <f>Table22457891011234567891011[[#This Row],[PEMBULATAN]]*O140</f>
        <v>15301.44</v>
      </c>
    </row>
    <row r="141" spans="1:16" ht="26.25" customHeight="1" x14ac:dyDescent="0.2">
      <c r="A141" s="14"/>
      <c r="B141" s="75"/>
      <c r="C141" s="73" t="s">
        <v>1294</v>
      </c>
      <c r="D141" s="78" t="s">
        <v>127</v>
      </c>
      <c r="E141" s="13">
        <v>44548</v>
      </c>
      <c r="F141" s="76" t="s">
        <v>705</v>
      </c>
      <c r="G141" s="13">
        <v>44552</v>
      </c>
      <c r="H141" s="77" t="s">
        <v>1018</v>
      </c>
      <c r="I141" s="16">
        <v>37</v>
      </c>
      <c r="J141" s="16">
        <v>28</v>
      </c>
      <c r="K141" s="16">
        <v>22</v>
      </c>
      <c r="L141" s="16">
        <v>7</v>
      </c>
      <c r="M141" s="81">
        <v>5.6980000000000004</v>
      </c>
      <c r="N141" s="96">
        <v>7</v>
      </c>
      <c r="O141" s="64">
        <v>2530</v>
      </c>
      <c r="P141" s="65">
        <f>Table22457891011234567891011[[#This Row],[PEMBULATAN]]*O141</f>
        <v>17710</v>
      </c>
    </row>
    <row r="142" spans="1:16" ht="26.25" customHeight="1" x14ac:dyDescent="0.2">
      <c r="A142" s="14"/>
      <c r="B142" s="75"/>
      <c r="C142" s="73" t="s">
        <v>1295</v>
      </c>
      <c r="D142" s="78" t="s">
        <v>127</v>
      </c>
      <c r="E142" s="13">
        <v>44548</v>
      </c>
      <c r="F142" s="76" t="s">
        <v>705</v>
      </c>
      <c r="G142" s="13">
        <v>44552</v>
      </c>
      <c r="H142" s="77" t="s">
        <v>1018</v>
      </c>
      <c r="I142" s="16">
        <v>22</v>
      </c>
      <c r="J142" s="16">
        <v>25</v>
      </c>
      <c r="K142" s="16">
        <v>27</v>
      </c>
      <c r="L142" s="16">
        <v>5</v>
      </c>
      <c r="M142" s="81">
        <v>3.7124999999999999</v>
      </c>
      <c r="N142" s="96">
        <v>5</v>
      </c>
      <c r="O142" s="64">
        <v>2530</v>
      </c>
      <c r="P142" s="65">
        <f>Table22457891011234567891011[[#This Row],[PEMBULATAN]]*O142</f>
        <v>12650</v>
      </c>
    </row>
    <row r="143" spans="1:16" ht="26.25" customHeight="1" x14ac:dyDescent="0.2">
      <c r="A143" s="14"/>
      <c r="B143" s="75"/>
      <c r="C143" s="73" t="s">
        <v>1296</v>
      </c>
      <c r="D143" s="78" t="s">
        <v>127</v>
      </c>
      <c r="E143" s="13">
        <v>44548</v>
      </c>
      <c r="F143" s="76" t="s">
        <v>705</v>
      </c>
      <c r="G143" s="13">
        <v>44552</v>
      </c>
      <c r="H143" s="77" t="s">
        <v>1018</v>
      </c>
      <c r="I143" s="16">
        <v>37</v>
      </c>
      <c r="J143" s="16">
        <v>25</v>
      </c>
      <c r="K143" s="16">
        <v>18</v>
      </c>
      <c r="L143" s="16">
        <v>5</v>
      </c>
      <c r="M143" s="81">
        <v>4.1624999999999996</v>
      </c>
      <c r="N143" s="96">
        <v>5</v>
      </c>
      <c r="O143" s="64">
        <v>2530</v>
      </c>
      <c r="P143" s="65">
        <f>Table22457891011234567891011[[#This Row],[PEMBULATAN]]*O143</f>
        <v>12650</v>
      </c>
    </row>
    <row r="144" spans="1:16" ht="26.25" customHeight="1" x14ac:dyDescent="0.2">
      <c r="A144" s="14"/>
      <c r="B144" s="75"/>
      <c r="C144" s="73" t="s">
        <v>1297</v>
      </c>
      <c r="D144" s="78" t="s">
        <v>127</v>
      </c>
      <c r="E144" s="13">
        <v>44548</v>
      </c>
      <c r="F144" s="76" t="s">
        <v>705</v>
      </c>
      <c r="G144" s="13">
        <v>44552</v>
      </c>
      <c r="H144" s="77" t="s">
        <v>1018</v>
      </c>
      <c r="I144" s="16">
        <v>81</v>
      </c>
      <c r="J144" s="16">
        <v>40</v>
      </c>
      <c r="K144" s="16">
        <v>12</v>
      </c>
      <c r="L144" s="16">
        <v>5</v>
      </c>
      <c r="M144" s="81">
        <v>9.7200000000000006</v>
      </c>
      <c r="N144" s="96">
        <v>9.7200000000000006</v>
      </c>
      <c r="O144" s="64">
        <v>2530</v>
      </c>
      <c r="P144" s="65">
        <f>Table22457891011234567891011[[#This Row],[PEMBULATAN]]*O144</f>
        <v>24591.600000000002</v>
      </c>
    </row>
    <row r="145" spans="1:16" ht="26.25" customHeight="1" x14ac:dyDescent="0.2">
      <c r="A145" s="14"/>
      <c r="B145" s="75"/>
      <c r="C145" s="73" t="s">
        <v>1298</v>
      </c>
      <c r="D145" s="78" t="s">
        <v>127</v>
      </c>
      <c r="E145" s="13">
        <v>44548</v>
      </c>
      <c r="F145" s="76" t="s">
        <v>705</v>
      </c>
      <c r="G145" s="13">
        <v>44552</v>
      </c>
      <c r="H145" s="77" t="s">
        <v>1018</v>
      </c>
      <c r="I145" s="16">
        <v>85</v>
      </c>
      <c r="J145" s="16">
        <v>67</v>
      </c>
      <c r="K145" s="16">
        <v>10</v>
      </c>
      <c r="L145" s="16">
        <v>10</v>
      </c>
      <c r="M145" s="81">
        <v>14.237500000000001</v>
      </c>
      <c r="N145" s="96">
        <v>14.237500000000001</v>
      </c>
      <c r="O145" s="64">
        <v>2530</v>
      </c>
      <c r="P145" s="65">
        <f>Table22457891011234567891011[[#This Row],[PEMBULATAN]]*O145</f>
        <v>36020.875</v>
      </c>
    </row>
    <row r="146" spans="1:16" ht="26.25" customHeight="1" x14ac:dyDescent="0.2">
      <c r="A146" s="14"/>
      <c r="B146" s="75"/>
      <c r="C146" s="73" t="s">
        <v>1299</v>
      </c>
      <c r="D146" s="78" t="s">
        <v>127</v>
      </c>
      <c r="E146" s="13">
        <v>44548</v>
      </c>
      <c r="F146" s="76" t="s">
        <v>705</v>
      </c>
      <c r="G146" s="13">
        <v>44552</v>
      </c>
      <c r="H146" s="77" t="s">
        <v>1018</v>
      </c>
      <c r="I146" s="16">
        <v>106</v>
      </c>
      <c r="J146" s="16">
        <v>30</v>
      </c>
      <c r="K146" s="16">
        <v>6</v>
      </c>
      <c r="L146" s="16">
        <v>7</v>
      </c>
      <c r="M146" s="81">
        <v>4.7699999999999996</v>
      </c>
      <c r="N146" s="96">
        <v>7</v>
      </c>
      <c r="O146" s="64">
        <v>2530</v>
      </c>
      <c r="P146" s="65">
        <f>Table22457891011234567891011[[#This Row],[PEMBULATAN]]*O146</f>
        <v>17710</v>
      </c>
    </row>
    <row r="147" spans="1:16" ht="26.25" customHeight="1" x14ac:dyDescent="0.2">
      <c r="A147" s="14"/>
      <c r="B147" s="75"/>
      <c r="C147" s="73" t="s">
        <v>1300</v>
      </c>
      <c r="D147" s="78" t="s">
        <v>127</v>
      </c>
      <c r="E147" s="13">
        <v>44548</v>
      </c>
      <c r="F147" s="76" t="s">
        <v>705</v>
      </c>
      <c r="G147" s="13">
        <v>44552</v>
      </c>
      <c r="H147" s="77" t="s">
        <v>1018</v>
      </c>
      <c r="I147" s="16">
        <v>51</v>
      </c>
      <c r="J147" s="16">
        <v>38</v>
      </c>
      <c r="K147" s="16">
        <v>23</v>
      </c>
      <c r="L147" s="16">
        <v>4</v>
      </c>
      <c r="M147" s="81">
        <v>11.1435</v>
      </c>
      <c r="N147" s="96">
        <v>11.1435</v>
      </c>
      <c r="O147" s="64">
        <v>2530</v>
      </c>
      <c r="P147" s="65">
        <f>Table22457891011234567891011[[#This Row],[PEMBULATAN]]*O147</f>
        <v>28193.055</v>
      </c>
    </row>
    <row r="148" spans="1:16" ht="26.25" customHeight="1" x14ac:dyDescent="0.2">
      <c r="A148" s="14"/>
      <c r="B148" s="75"/>
      <c r="C148" s="73" t="s">
        <v>1301</v>
      </c>
      <c r="D148" s="78" t="s">
        <v>127</v>
      </c>
      <c r="E148" s="13">
        <v>44548</v>
      </c>
      <c r="F148" s="76" t="s">
        <v>705</v>
      </c>
      <c r="G148" s="13">
        <v>44552</v>
      </c>
      <c r="H148" s="77" t="s">
        <v>1018</v>
      </c>
      <c r="I148" s="16">
        <v>35</v>
      </c>
      <c r="J148" s="16">
        <v>30</v>
      </c>
      <c r="K148" s="16">
        <v>23</v>
      </c>
      <c r="L148" s="16">
        <v>8</v>
      </c>
      <c r="M148" s="81">
        <v>6.0374999999999996</v>
      </c>
      <c r="N148" s="96">
        <v>8</v>
      </c>
      <c r="O148" s="64">
        <v>2530</v>
      </c>
      <c r="P148" s="65">
        <f>Table22457891011234567891011[[#This Row],[PEMBULATAN]]*O148</f>
        <v>20240</v>
      </c>
    </row>
    <row r="149" spans="1:16" ht="26.25" customHeight="1" x14ac:dyDescent="0.2">
      <c r="A149" s="14"/>
      <c r="B149" s="75"/>
      <c r="C149" s="73" t="s">
        <v>1302</v>
      </c>
      <c r="D149" s="78" t="s">
        <v>127</v>
      </c>
      <c r="E149" s="13">
        <v>44548</v>
      </c>
      <c r="F149" s="76" t="s">
        <v>705</v>
      </c>
      <c r="G149" s="13">
        <v>44552</v>
      </c>
      <c r="H149" s="77" t="s">
        <v>1018</v>
      </c>
      <c r="I149" s="16">
        <v>26</v>
      </c>
      <c r="J149" s="16">
        <v>26</v>
      </c>
      <c r="K149" s="16">
        <v>20</v>
      </c>
      <c r="L149" s="16">
        <v>4</v>
      </c>
      <c r="M149" s="81">
        <v>3.38</v>
      </c>
      <c r="N149" s="96">
        <v>5</v>
      </c>
      <c r="O149" s="64">
        <v>2530</v>
      </c>
      <c r="P149" s="65">
        <f>Table22457891011234567891011[[#This Row],[PEMBULATAN]]*O149</f>
        <v>12650</v>
      </c>
    </row>
    <row r="150" spans="1:16" ht="26.25" customHeight="1" x14ac:dyDescent="0.2">
      <c r="A150" s="14"/>
      <c r="B150" s="75"/>
      <c r="C150" s="73" t="s">
        <v>1303</v>
      </c>
      <c r="D150" s="78" t="s">
        <v>127</v>
      </c>
      <c r="E150" s="13">
        <v>44548</v>
      </c>
      <c r="F150" s="76" t="s">
        <v>705</v>
      </c>
      <c r="G150" s="13">
        <v>44552</v>
      </c>
      <c r="H150" s="77" t="s">
        <v>1018</v>
      </c>
      <c r="I150" s="16">
        <v>81</v>
      </c>
      <c r="J150" s="16">
        <v>30</v>
      </c>
      <c r="K150" s="16">
        <v>15</v>
      </c>
      <c r="L150" s="16">
        <v>10</v>
      </c>
      <c r="M150" s="81">
        <v>9.1125000000000007</v>
      </c>
      <c r="N150" s="96">
        <v>10</v>
      </c>
      <c r="O150" s="64">
        <v>2530</v>
      </c>
      <c r="P150" s="65">
        <f>Table22457891011234567891011[[#This Row],[PEMBULATAN]]*O150</f>
        <v>25300</v>
      </c>
    </row>
    <row r="151" spans="1:16" ht="26.25" customHeight="1" x14ac:dyDescent="0.2">
      <c r="A151" s="14"/>
      <c r="B151" s="75"/>
      <c r="C151" s="73" t="s">
        <v>1304</v>
      </c>
      <c r="D151" s="78" t="s">
        <v>127</v>
      </c>
      <c r="E151" s="13">
        <v>44548</v>
      </c>
      <c r="F151" s="76" t="s">
        <v>705</v>
      </c>
      <c r="G151" s="13">
        <v>44552</v>
      </c>
      <c r="H151" s="77" t="s">
        <v>1018</v>
      </c>
      <c r="I151" s="16">
        <v>55</v>
      </c>
      <c r="J151" s="16">
        <v>40</v>
      </c>
      <c r="K151" s="16">
        <v>10</v>
      </c>
      <c r="L151" s="16">
        <v>3</v>
      </c>
      <c r="M151" s="81">
        <v>5.5</v>
      </c>
      <c r="N151" s="96">
        <v>6</v>
      </c>
      <c r="O151" s="64">
        <v>2530</v>
      </c>
      <c r="P151" s="65">
        <f>Table22457891011234567891011[[#This Row],[PEMBULATAN]]*O151</f>
        <v>15180</v>
      </c>
    </row>
    <row r="152" spans="1:16" ht="26.25" customHeight="1" x14ac:dyDescent="0.2">
      <c r="A152" s="14"/>
      <c r="B152" s="75"/>
      <c r="C152" s="73" t="s">
        <v>1305</v>
      </c>
      <c r="D152" s="78" t="s">
        <v>127</v>
      </c>
      <c r="E152" s="13">
        <v>44548</v>
      </c>
      <c r="F152" s="76" t="s">
        <v>705</v>
      </c>
      <c r="G152" s="13">
        <v>44552</v>
      </c>
      <c r="H152" s="77" t="s">
        <v>1018</v>
      </c>
      <c r="I152" s="16">
        <v>77</v>
      </c>
      <c r="J152" s="16">
        <v>27</v>
      </c>
      <c r="K152" s="16">
        <v>143</v>
      </c>
      <c r="L152" s="16">
        <v>1</v>
      </c>
      <c r="M152" s="81">
        <v>74.324250000000006</v>
      </c>
      <c r="N152" s="96">
        <v>75</v>
      </c>
      <c r="O152" s="64">
        <v>2530</v>
      </c>
      <c r="P152" s="65">
        <f>Table22457891011234567891011[[#This Row],[PEMBULATAN]]*O152</f>
        <v>189750</v>
      </c>
    </row>
    <row r="153" spans="1:16" ht="26.25" customHeight="1" x14ac:dyDescent="0.2">
      <c r="A153" s="14"/>
      <c r="B153" s="75"/>
      <c r="C153" s="73" t="s">
        <v>1306</v>
      </c>
      <c r="D153" s="78" t="s">
        <v>127</v>
      </c>
      <c r="E153" s="13">
        <v>44548</v>
      </c>
      <c r="F153" s="76" t="s">
        <v>705</v>
      </c>
      <c r="G153" s="13">
        <v>44552</v>
      </c>
      <c r="H153" s="77" t="s">
        <v>1018</v>
      </c>
      <c r="I153" s="16">
        <v>48</v>
      </c>
      <c r="J153" s="16">
        <v>40</v>
      </c>
      <c r="K153" s="16">
        <v>22</v>
      </c>
      <c r="L153" s="16">
        <v>6</v>
      </c>
      <c r="M153" s="81">
        <v>10.56</v>
      </c>
      <c r="N153" s="96">
        <v>10.56</v>
      </c>
      <c r="O153" s="64">
        <v>2530</v>
      </c>
      <c r="P153" s="65">
        <f>Table22457891011234567891011[[#This Row],[PEMBULATAN]]*O153</f>
        <v>26716.800000000003</v>
      </c>
    </row>
    <row r="154" spans="1:16" ht="26.25" customHeight="1" x14ac:dyDescent="0.2">
      <c r="A154" s="14"/>
      <c r="B154" s="75"/>
      <c r="C154" s="73" t="s">
        <v>1307</v>
      </c>
      <c r="D154" s="78" t="s">
        <v>127</v>
      </c>
      <c r="E154" s="13">
        <v>44548</v>
      </c>
      <c r="F154" s="76" t="s">
        <v>705</v>
      </c>
      <c r="G154" s="13">
        <v>44552</v>
      </c>
      <c r="H154" s="77" t="s">
        <v>1018</v>
      </c>
      <c r="I154" s="16">
        <v>63</v>
      </c>
      <c r="J154" s="16">
        <v>64</v>
      </c>
      <c r="K154" s="16">
        <v>5</v>
      </c>
      <c r="L154" s="16">
        <v>7</v>
      </c>
      <c r="M154" s="81">
        <v>5.04</v>
      </c>
      <c r="N154" s="96">
        <v>7</v>
      </c>
      <c r="O154" s="64">
        <v>2530</v>
      </c>
      <c r="P154" s="65">
        <f>Table22457891011234567891011[[#This Row],[PEMBULATAN]]*O154</f>
        <v>17710</v>
      </c>
    </row>
    <row r="155" spans="1:16" ht="26.25" customHeight="1" x14ac:dyDescent="0.2">
      <c r="A155" s="14"/>
      <c r="B155" s="75"/>
      <c r="C155" s="73" t="s">
        <v>1308</v>
      </c>
      <c r="D155" s="78" t="s">
        <v>127</v>
      </c>
      <c r="E155" s="13">
        <v>44548</v>
      </c>
      <c r="F155" s="76" t="s">
        <v>705</v>
      </c>
      <c r="G155" s="13">
        <v>44552</v>
      </c>
      <c r="H155" s="77" t="s">
        <v>1018</v>
      </c>
      <c r="I155" s="16">
        <v>61</v>
      </c>
      <c r="J155" s="16">
        <v>32</v>
      </c>
      <c r="K155" s="16">
        <v>14</v>
      </c>
      <c r="L155" s="16">
        <v>2</v>
      </c>
      <c r="M155" s="81">
        <v>6.8319999999999999</v>
      </c>
      <c r="N155" s="96">
        <v>6.8319999999999999</v>
      </c>
      <c r="O155" s="64">
        <v>2530</v>
      </c>
      <c r="P155" s="65">
        <f>Table22457891011234567891011[[#This Row],[PEMBULATAN]]*O155</f>
        <v>17284.96</v>
      </c>
    </row>
    <row r="156" spans="1:16" ht="26.25" customHeight="1" x14ac:dyDescent="0.2">
      <c r="A156" s="14"/>
      <c r="B156" s="75"/>
      <c r="C156" s="73" t="s">
        <v>1309</v>
      </c>
      <c r="D156" s="78" t="s">
        <v>127</v>
      </c>
      <c r="E156" s="13">
        <v>44548</v>
      </c>
      <c r="F156" s="76" t="s">
        <v>705</v>
      </c>
      <c r="G156" s="13">
        <v>44552</v>
      </c>
      <c r="H156" s="77" t="s">
        <v>1018</v>
      </c>
      <c r="I156" s="16">
        <v>50</v>
      </c>
      <c r="J156" s="16">
        <v>46</v>
      </c>
      <c r="K156" s="16">
        <v>27</v>
      </c>
      <c r="L156" s="16">
        <v>8</v>
      </c>
      <c r="M156" s="81">
        <v>15.525</v>
      </c>
      <c r="N156" s="96">
        <v>15.525</v>
      </c>
      <c r="O156" s="64">
        <v>2530</v>
      </c>
      <c r="P156" s="65">
        <f>Table22457891011234567891011[[#This Row],[PEMBULATAN]]*O156</f>
        <v>39278.25</v>
      </c>
    </row>
    <row r="157" spans="1:16" ht="26.25" customHeight="1" x14ac:dyDescent="0.2">
      <c r="A157" s="14"/>
      <c r="B157" s="75"/>
      <c r="C157" s="73" t="s">
        <v>1310</v>
      </c>
      <c r="D157" s="78" t="s">
        <v>127</v>
      </c>
      <c r="E157" s="13">
        <v>44548</v>
      </c>
      <c r="F157" s="76" t="s">
        <v>705</v>
      </c>
      <c r="G157" s="13">
        <v>44552</v>
      </c>
      <c r="H157" s="77" t="s">
        <v>1018</v>
      </c>
      <c r="I157" s="16">
        <v>105</v>
      </c>
      <c r="J157" s="16">
        <v>61</v>
      </c>
      <c r="K157" s="16">
        <v>20</v>
      </c>
      <c r="L157" s="16">
        <v>28</v>
      </c>
      <c r="M157" s="81">
        <v>32.024999999999999</v>
      </c>
      <c r="N157" s="96">
        <v>32.024999999999999</v>
      </c>
      <c r="O157" s="64">
        <v>2530</v>
      </c>
      <c r="P157" s="65">
        <f>Table22457891011234567891011[[#This Row],[PEMBULATAN]]*O157</f>
        <v>81023.25</v>
      </c>
    </row>
    <row r="158" spans="1:16" ht="26.25" customHeight="1" x14ac:dyDescent="0.2">
      <c r="A158" s="14"/>
      <c r="B158" s="75"/>
      <c r="C158" s="73" t="s">
        <v>1311</v>
      </c>
      <c r="D158" s="78" t="s">
        <v>127</v>
      </c>
      <c r="E158" s="13">
        <v>44548</v>
      </c>
      <c r="F158" s="76" t="s">
        <v>705</v>
      </c>
      <c r="G158" s="13">
        <v>44552</v>
      </c>
      <c r="H158" s="77" t="s">
        <v>1018</v>
      </c>
      <c r="I158" s="16">
        <v>87</v>
      </c>
      <c r="J158" s="16">
        <v>20</v>
      </c>
      <c r="K158" s="16">
        <v>21</v>
      </c>
      <c r="L158" s="16">
        <v>14</v>
      </c>
      <c r="M158" s="81">
        <v>9.1349999999999998</v>
      </c>
      <c r="N158" s="96">
        <v>14</v>
      </c>
      <c r="O158" s="64">
        <v>2530</v>
      </c>
      <c r="P158" s="65">
        <f>Table22457891011234567891011[[#This Row],[PEMBULATAN]]*O158</f>
        <v>35420</v>
      </c>
    </row>
    <row r="159" spans="1:16" ht="26.25" customHeight="1" x14ac:dyDescent="0.2">
      <c r="A159" s="14"/>
      <c r="B159" s="75"/>
      <c r="C159" s="73" t="s">
        <v>1312</v>
      </c>
      <c r="D159" s="78" t="s">
        <v>127</v>
      </c>
      <c r="E159" s="13">
        <v>44548</v>
      </c>
      <c r="F159" s="76" t="s">
        <v>705</v>
      </c>
      <c r="G159" s="13">
        <v>44552</v>
      </c>
      <c r="H159" s="77" t="s">
        <v>1018</v>
      </c>
      <c r="I159" s="16">
        <v>65</v>
      </c>
      <c r="J159" s="16">
        <v>62</v>
      </c>
      <c r="K159" s="16">
        <v>16</v>
      </c>
      <c r="L159" s="16">
        <v>11</v>
      </c>
      <c r="M159" s="81">
        <v>16.12</v>
      </c>
      <c r="N159" s="96">
        <v>16.12</v>
      </c>
      <c r="O159" s="64">
        <v>2530</v>
      </c>
      <c r="P159" s="65">
        <f>Table22457891011234567891011[[#This Row],[PEMBULATAN]]*O159</f>
        <v>40783.600000000006</v>
      </c>
    </row>
    <row r="160" spans="1:16" ht="26.25" customHeight="1" x14ac:dyDescent="0.2">
      <c r="A160" s="14"/>
      <c r="B160" s="75"/>
      <c r="C160" s="73" t="s">
        <v>1313</v>
      </c>
      <c r="D160" s="78" t="s">
        <v>127</v>
      </c>
      <c r="E160" s="13">
        <v>44548</v>
      </c>
      <c r="F160" s="76" t="s">
        <v>705</v>
      </c>
      <c r="G160" s="13">
        <v>44552</v>
      </c>
      <c r="H160" s="77" t="s">
        <v>1018</v>
      </c>
      <c r="I160" s="16">
        <v>62</v>
      </c>
      <c r="J160" s="16">
        <v>55</v>
      </c>
      <c r="K160" s="16">
        <v>14</v>
      </c>
      <c r="L160" s="16">
        <v>6</v>
      </c>
      <c r="M160" s="81">
        <v>11.935</v>
      </c>
      <c r="N160" s="96">
        <v>11.935</v>
      </c>
      <c r="O160" s="64">
        <v>2530</v>
      </c>
      <c r="P160" s="65">
        <f>Table22457891011234567891011[[#This Row],[PEMBULATAN]]*O160</f>
        <v>30195.550000000003</v>
      </c>
    </row>
    <row r="161" spans="1:16" ht="26.25" customHeight="1" x14ac:dyDescent="0.2">
      <c r="A161" s="14"/>
      <c r="B161" s="75"/>
      <c r="C161" s="73" t="s">
        <v>1314</v>
      </c>
      <c r="D161" s="78" t="s">
        <v>127</v>
      </c>
      <c r="E161" s="13">
        <v>44548</v>
      </c>
      <c r="F161" s="76" t="s">
        <v>705</v>
      </c>
      <c r="G161" s="13">
        <v>44552</v>
      </c>
      <c r="H161" s="77" t="s">
        <v>1018</v>
      </c>
      <c r="I161" s="16">
        <v>94</v>
      </c>
      <c r="J161" s="16">
        <v>54</v>
      </c>
      <c r="K161" s="16">
        <v>21</v>
      </c>
      <c r="L161" s="16">
        <v>23</v>
      </c>
      <c r="M161" s="81">
        <v>26.649000000000001</v>
      </c>
      <c r="N161" s="96">
        <v>26.649000000000001</v>
      </c>
      <c r="O161" s="64">
        <v>2530</v>
      </c>
      <c r="P161" s="65">
        <f>Table22457891011234567891011[[#This Row],[PEMBULATAN]]*O161</f>
        <v>67421.97</v>
      </c>
    </row>
    <row r="162" spans="1:16" ht="26.25" customHeight="1" x14ac:dyDescent="0.2">
      <c r="A162" s="14"/>
      <c r="B162" s="75"/>
      <c r="C162" s="73" t="s">
        <v>1315</v>
      </c>
      <c r="D162" s="78" t="s">
        <v>127</v>
      </c>
      <c r="E162" s="13">
        <v>44548</v>
      </c>
      <c r="F162" s="76" t="s">
        <v>705</v>
      </c>
      <c r="G162" s="13">
        <v>44552</v>
      </c>
      <c r="H162" s="77" t="s">
        <v>1018</v>
      </c>
      <c r="I162" s="16">
        <v>110</v>
      </c>
      <c r="J162" s="16">
        <v>62</v>
      </c>
      <c r="K162" s="16">
        <v>21</v>
      </c>
      <c r="L162" s="16">
        <v>32</v>
      </c>
      <c r="M162" s="81">
        <v>35.805</v>
      </c>
      <c r="N162" s="96">
        <v>35.805</v>
      </c>
      <c r="O162" s="64">
        <v>2530</v>
      </c>
      <c r="P162" s="65">
        <f>Table22457891011234567891011[[#This Row],[PEMBULATAN]]*O162</f>
        <v>90586.65</v>
      </c>
    </row>
    <row r="163" spans="1:16" ht="26.25" customHeight="1" x14ac:dyDescent="0.2">
      <c r="A163" s="14"/>
      <c r="B163" s="75"/>
      <c r="C163" s="73" t="s">
        <v>1316</v>
      </c>
      <c r="D163" s="78" t="s">
        <v>127</v>
      </c>
      <c r="E163" s="13">
        <v>44548</v>
      </c>
      <c r="F163" s="76" t="s">
        <v>705</v>
      </c>
      <c r="G163" s="13">
        <v>44552</v>
      </c>
      <c r="H163" s="77" t="s">
        <v>1018</v>
      </c>
      <c r="I163" s="16">
        <v>80</v>
      </c>
      <c r="J163" s="16">
        <v>62</v>
      </c>
      <c r="K163" s="16">
        <v>13</v>
      </c>
      <c r="L163" s="16">
        <v>11</v>
      </c>
      <c r="M163" s="81">
        <v>16.12</v>
      </c>
      <c r="N163" s="96">
        <v>16.12</v>
      </c>
      <c r="O163" s="64">
        <v>2530</v>
      </c>
      <c r="P163" s="65">
        <f>Table22457891011234567891011[[#This Row],[PEMBULATAN]]*O163</f>
        <v>40783.600000000006</v>
      </c>
    </row>
    <row r="164" spans="1:16" ht="26.25" customHeight="1" x14ac:dyDescent="0.2">
      <c r="A164" s="14"/>
      <c r="B164" s="75"/>
      <c r="C164" s="73" t="s">
        <v>1317</v>
      </c>
      <c r="D164" s="78" t="s">
        <v>127</v>
      </c>
      <c r="E164" s="13">
        <v>44548</v>
      </c>
      <c r="F164" s="76" t="s">
        <v>705</v>
      </c>
      <c r="G164" s="13">
        <v>44552</v>
      </c>
      <c r="H164" s="77" t="s">
        <v>1018</v>
      </c>
      <c r="I164" s="16">
        <v>81</v>
      </c>
      <c r="J164" s="16">
        <v>60</v>
      </c>
      <c r="K164" s="16">
        <v>16</v>
      </c>
      <c r="L164" s="16">
        <v>9</v>
      </c>
      <c r="M164" s="81">
        <v>19.440000000000001</v>
      </c>
      <c r="N164" s="96">
        <v>20</v>
      </c>
      <c r="O164" s="64">
        <v>2530</v>
      </c>
      <c r="P164" s="65">
        <f>Table22457891011234567891011[[#This Row],[PEMBULATAN]]*O164</f>
        <v>50600</v>
      </c>
    </row>
    <row r="165" spans="1:16" ht="26.25" customHeight="1" x14ac:dyDescent="0.2">
      <c r="A165" s="14"/>
      <c r="B165" s="75"/>
      <c r="C165" s="73" t="s">
        <v>1318</v>
      </c>
      <c r="D165" s="78" t="s">
        <v>127</v>
      </c>
      <c r="E165" s="13">
        <v>44548</v>
      </c>
      <c r="F165" s="76" t="s">
        <v>705</v>
      </c>
      <c r="G165" s="13">
        <v>44552</v>
      </c>
      <c r="H165" s="77" t="s">
        <v>1018</v>
      </c>
      <c r="I165" s="16">
        <v>80</v>
      </c>
      <c r="J165" s="16">
        <v>60</v>
      </c>
      <c r="K165" s="16">
        <v>28</v>
      </c>
      <c r="L165" s="16">
        <v>19</v>
      </c>
      <c r="M165" s="81">
        <v>33.6</v>
      </c>
      <c r="N165" s="96">
        <v>33.6</v>
      </c>
      <c r="O165" s="64">
        <v>2530</v>
      </c>
      <c r="P165" s="65">
        <f>Table22457891011234567891011[[#This Row],[PEMBULATAN]]*O165</f>
        <v>85008</v>
      </c>
    </row>
    <row r="166" spans="1:16" ht="26.25" customHeight="1" x14ac:dyDescent="0.2">
      <c r="A166" s="14"/>
      <c r="B166" s="75"/>
      <c r="C166" s="73" t="s">
        <v>1319</v>
      </c>
      <c r="D166" s="78" t="s">
        <v>127</v>
      </c>
      <c r="E166" s="13">
        <v>44548</v>
      </c>
      <c r="F166" s="76" t="s">
        <v>705</v>
      </c>
      <c r="G166" s="13">
        <v>44552</v>
      </c>
      <c r="H166" s="77" t="s">
        <v>1018</v>
      </c>
      <c r="I166" s="16">
        <v>82</v>
      </c>
      <c r="J166" s="16">
        <v>57</v>
      </c>
      <c r="K166" s="16">
        <v>26</v>
      </c>
      <c r="L166" s="16">
        <v>21</v>
      </c>
      <c r="M166" s="81">
        <v>30.381</v>
      </c>
      <c r="N166" s="96">
        <v>31</v>
      </c>
      <c r="O166" s="64">
        <v>2530</v>
      </c>
      <c r="P166" s="65">
        <f>Table22457891011234567891011[[#This Row],[PEMBULATAN]]*O166</f>
        <v>78430</v>
      </c>
    </row>
    <row r="167" spans="1:16" ht="26.25" customHeight="1" x14ac:dyDescent="0.2">
      <c r="A167" s="14"/>
      <c r="B167" s="75"/>
      <c r="C167" s="73" t="s">
        <v>1320</v>
      </c>
      <c r="D167" s="78" t="s">
        <v>127</v>
      </c>
      <c r="E167" s="13">
        <v>44548</v>
      </c>
      <c r="F167" s="76" t="s">
        <v>705</v>
      </c>
      <c r="G167" s="13">
        <v>44552</v>
      </c>
      <c r="H167" s="77" t="s">
        <v>1018</v>
      </c>
      <c r="I167" s="16">
        <v>50</v>
      </c>
      <c r="J167" s="16">
        <v>40</v>
      </c>
      <c r="K167" s="16">
        <v>15</v>
      </c>
      <c r="L167" s="16">
        <v>2</v>
      </c>
      <c r="M167" s="81">
        <v>7.5</v>
      </c>
      <c r="N167" s="96">
        <v>8</v>
      </c>
      <c r="O167" s="64">
        <v>2530</v>
      </c>
      <c r="P167" s="65">
        <f>Table22457891011234567891011[[#This Row],[PEMBULATAN]]*O167</f>
        <v>20240</v>
      </c>
    </row>
    <row r="168" spans="1:16" ht="26.25" customHeight="1" x14ac:dyDescent="0.2">
      <c r="A168" s="14"/>
      <c r="B168" s="75"/>
      <c r="C168" s="73" t="s">
        <v>1321</v>
      </c>
      <c r="D168" s="78" t="s">
        <v>127</v>
      </c>
      <c r="E168" s="13">
        <v>44548</v>
      </c>
      <c r="F168" s="76" t="s">
        <v>705</v>
      </c>
      <c r="G168" s="13">
        <v>44552</v>
      </c>
      <c r="H168" s="77" t="s">
        <v>1018</v>
      </c>
      <c r="I168" s="16">
        <v>80</v>
      </c>
      <c r="J168" s="16">
        <v>55</v>
      </c>
      <c r="K168" s="16">
        <v>22</v>
      </c>
      <c r="L168" s="16">
        <v>20</v>
      </c>
      <c r="M168" s="81">
        <v>24.2</v>
      </c>
      <c r="N168" s="96">
        <v>24.2</v>
      </c>
      <c r="O168" s="64">
        <v>2530</v>
      </c>
      <c r="P168" s="65">
        <f>Table22457891011234567891011[[#This Row],[PEMBULATAN]]*O168</f>
        <v>61226</v>
      </c>
    </row>
    <row r="169" spans="1:16" ht="26.25" customHeight="1" x14ac:dyDescent="0.2">
      <c r="A169" s="14"/>
      <c r="B169" s="75"/>
      <c r="C169" s="73" t="s">
        <v>1322</v>
      </c>
      <c r="D169" s="78" t="s">
        <v>127</v>
      </c>
      <c r="E169" s="13">
        <v>44548</v>
      </c>
      <c r="F169" s="76" t="s">
        <v>705</v>
      </c>
      <c r="G169" s="13">
        <v>44552</v>
      </c>
      <c r="H169" s="77" t="s">
        <v>1018</v>
      </c>
      <c r="I169" s="16">
        <v>71</v>
      </c>
      <c r="J169" s="16">
        <v>66</v>
      </c>
      <c r="K169" s="16">
        <v>10</v>
      </c>
      <c r="L169" s="16">
        <v>10</v>
      </c>
      <c r="M169" s="81">
        <v>11.715</v>
      </c>
      <c r="N169" s="96">
        <v>11.715</v>
      </c>
      <c r="O169" s="64">
        <v>2530</v>
      </c>
      <c r="P169" s="65">
        <f>Table22457891011234567891011[[#This Row],[PEMBULATAN]]*O169</f>
        <v>29638.95</v>
      </c>
    </row>
    <row r="170" spans="1:16" ht="26.25" customHeight="1" x14ac:dyDescent="0.2">
      <c r="A170" s="14"/>
      <c r="B170" s="75"/>
      <c r="C170" s="73" t="s">
        <v>1323</v>
      </c>
      <c r="D170" s="78" t="s">
        <v>127</v>
      </c>
      <c r="E170" s="13">
        <v>44548</v>
      </c>
      <c r="F170" s="76" t="s">
        <v>705</v>
      </c>
      <c r="G170" s="13">
        <v>44552</v>
      </c>
      <c r="H170" s="77" t="s">
        <v>1018</v>
      </c>
      <c r="I170" s="16">
        <v>70</v>
      </c>
      <c r="J170" s="16">
        <v>62</v>
      </c>
      <c r="K170" s="16">
        <v>15</v>
      </c>
      <c r="L170" s="16">
        <v>11</v>
      </c>
      <c r="M170" s="81">
        <v>16.274999999999999</v>
      </c>
      <c r="N170" s="96">
        <v>16.274999999999999</v>
      </c>
      <c r="O170" s="64">
        <v>2530</v>
      </c>
      <c r="P170" s="65">
        <f>Table22457891011234567891011[[#This Row],[PEMBULATAN]]*O170</f>
        <v>41175.75</v>
      </c>
    </row>
    <row r="171" spans="1:16" ht="26.25" customHeight="1" x14ac:dyDescent="0.2">
      <c r="A171" s="14"/>
      <c r="B171" s="75"/>
      <c r="C171" s="73" t="s">
        <v>1324</v>
      </c>
      <c r="D171" s="78" t="s">
        <v>127</v>
      </c>
      <c r="E171" s="13">
        <v>44548</v>
      </c>
      <c r="F171" s="76" t="s">
        <v>705</v>
      </c>
      <c r="G171" s="13">
        <v>44552</v>
      </c>
      <c r="H171" s="77" t="s">
        <v>1018</v>
      </c>
      <c r="I171" s="16">
        <v>83</v>
      </c>
      <c r="J171" s="16">
        <v>62</v>
      </c>
      <c r="K171" s="16">
        <v>15</v>
      </c>
      <c r="L171" s="16">
        <v>14</v>
      </c>
      <c r="M171" s="81">
        <v>19.297499999999999</v>
      </c>
      <c r="N171" s="96">
        <v>20</v>
      </c>
      <c r="O171" s="64">
        <v>2530</v>
      </c>
      <c r="P171" s="65">
        <f>Table22457891011234567891011[[#This Row],[PEMBULATAN]]*O171</f>
        <v>50600</v>
      </c>
    </row>
    <row r="172" spans="1:16" ht="26.25" customHeight="1" x14ac:dyDescent="0.2">
      <c r="A172" s="14"/>
      <c r="B172" s="75"/>
      <c r="C172" s="73" t="s">
        <v>1325</v>
      </c>
      <c r="D172" s="78" t="s">
        <v>127</v>
      </c>
      <c r="E172" s="13">
        <v>44548</v>
      </c>
      <c r="F172" s="76" t="s">
        <v>705</v>
      </c>
      <c r="G172" s="13">
        <v>44552</v>
      </c>
      <c r="H172" s="77" t="s">
        <v>1018</v>
      </c>
      <c r="I172" s="16">
        <v>93</v>
      </c>
      <c r="J172" s="16">
        <v>65</v>
      </c>
      <c r="K172" s="16">
        <v>18</v>
      </c>
      <c r="L172" s="16">
        <v>73</v>
      </c>
      <c r="M172" s="81">
        <v>27.202500000000001</v>
      </c>
      <c r="N172" s="96">
        <v>73</v>
      </c>
      <c r="O172" s="64">
        <v>2530</v>
      </c>
      <c r="P172" s="65">
        <f>Table22457891011234567891011[[#This Row],[PEMBULATAN]]*O172</f>
        <v>184690</v>
      </c>
    </row>
    <row r="173" spans="1:16" ht="26.25" customHeight="1" x14ac:dyDescent="0.2">
      <c r="A173" s="14"/>
      <c r="B173" s="75"/>
      <c r="C173" s="73" t="s">
        <v>1326</v>
      </c>
      <c r="D173" s="78" t="s">
        <v>127</v>
      </c>
      <c r="E173" s="13">
        <v>44548</v>
      </c>
      <c r="F173" s="76" t="s">
        <v>705</v>
      </c>
      <c r="G173" s="13">
        <v>44552</v>
      </c>
      <c r="H173" s="77" t="s">
        <v>1018</v>
      </c>
      <c r="I173" s="16">
        <v>81</v>
      </c>
      <c r="J173" s="16">
        <v>55</v>
      </c>
      <c r="K173" s="16">
        <v>25</v>
      </c>
      <c r="L173" s="16">
        <v>22</v>
      </c>
      <c r="M173" s="81">
        <v>27.84375</v>
      </c>
      <c r="N173" s="96">
        <v>27.84375</v>
      </c>
      <c r="O173" s="64">
        <v>2530</v>
      </c>
      <c r="P173" s="65">
        <f>Table22457891011234567891011[[#This Row],[PEMBULATAN]]*O173</f>
        <v>70444.6875</v>
      </c>
    </row>
    <row r="174" spans="1:16" ht="26.25" customHeight="1" x14ac:dyDescent="0.2">
      <c r="A174" s="14"/>
      <c r="B174" s="75"/>
      <c r="C174" s="73" t="s">
        <v>1327</v>
      </c>
      <c r="D174" s="78" t="s">
        <v>127</v>
      </c>
      <c r="E174" s="13">
        <v>44548</v>
      </c>
      <c r="F174" s="76" t="s">
        <v>705</v>
      </c>
      <c r="G174" s="13">
        <v>44552</v>
      </c>
      <c r="H174" s="77" t="s">
        <v>1018</v>
      </c>
      <c r="I174" s="16">
        <v>95</v>
      </c>
      <c r="J174" s="16">
        <v>60</v>
      </c>
      <c r="K174" s="16">
        <v>17</v>
      </c>
      <c r="L174" s="16">
        <v>13</v>
      </c>
      <c r="M174" s="81">
        <v>24.225000000000001</v>
      </c>
      <c r="N174" s="96">
        <v>24.225000000000001</v>
      </c>
      <c r="O174" s="64">
        <v>2530</v>
      </c>
      <c r="P174" s="65">
        <f>Table22457891011234567891011[[#This Row],[PEMBULATAN]]*O174</f>
        <v>61289.25</v>
      </c>
    </row>
    <row r="175" spans="1:16" ht="26.25" customHeight="1" x14ac:dyDescent="0.2">
      <c r="A175" s="14"/>
      <c r="B175" s="75"/>
      <c r="C175" s="73" t="s">
        <v>1328</v>
      </c>
      <c r="D175" s="78" t="s">
        <v>127</v>
      </c>
      <c r="E175" s="13">
        <v>44548</v>
      </c>
      <c r="F175" s="76" t="s">
        <v>705</v>
      </c>
      <c r="G175" s="13">
        <v>44552</v>
      </c>
      <c r="H175" s="77" t="s">
        <v>1018</v>
      </c>
      <c r="I175" s="16">
        <v>98</v>
      </c>
      <c r="J175" s="16">
        <v>62</v>
      </c>
      <c r="K175" s="16">
        <v>17</v>
      </c>
      <c r="L175" s="16">
        <v>14</v>
      </c>
      <c r="M175" s="81">
        <v>25.823</v>
      </c>
      <c r="N175" s="96">
        <v>25.823</v>
      </c>
      <c r="O175" s="64">
        <v>2530</v>
      </c>
      <c r="P175" s="65">
        <f>Table22457891011234567891011[[#This Row],[PEMBULATAN]]*O175</f>
        <v>65332.19</v>
      </c>
    </row>
    <row r="176" spans="1:16" ht="26.25" customHeight="1" x14ac:dyDescent="0.2">
      <c r="A176" s="14"/>
      <c r="B176" s="75"/>
      <c r="C176" s="73" t="s">
        <v>1329</v>
      </c>
      <c r="D176" s="78" t="s">
        <v>127</v>
      </c>
      <c r="E176" s="13">
        <v>44548</v>
      </c>
      <c r="F176" s="76" t="s">
        <v>705</v>
      </c>
      <c r="G176" s="13">
        <v>44552</v>
      </c>
      <c r="H176" s="77" t="s">
        <v>1018</v>
      </c>
      <c r="I176" s="16">
        <v>95</v>
      </c>
      <c r="J176" s="16">
        <v>50</v>
      </c>
      <c r="K176" s="16">
        <v>16</v>
      </c>
      <c r="L176" s="16">
        <v>17</v>
      </c>
      <c r="M176" s="81">
        <v>19</v>
      </c>
      <c r="N176" s="96">
        <v>19</v>
      </c>
      <c r="O176" s="64">
        <v>2530</v>
      </c>
      <c r="P176" s="65">
        <f>Table22457891011234567891011[[#This Row],[PEMBULATAN]]*O176</f>
        <v>48070</v>
      </c>
    </row>
    <row r="177" spans="1:16" ht="26.25" customHeight="1" x14ac:dyDescent="0.2">
      <c r="A177" s="14"/>
      <c r="B177" s="75"/>
      <c r="C177" s="73" t="s">
        <v>1330</v>
      </c>
      <c r="D177" s="78" t="s">
        <v>127</v>
      </c>
      <c r="E177" s="13">
        <v>44548</v>
      </c>
      <c r="F177" s="76" t="s">
        <v>705</v>
      </c>
      <c r="G177" s="13">
        <v>44552</v>
      </c>
      <c r="H177" s="77" t="s">
        <v>1018</v>
      </c>
      <c r="I177" s="16">
        <v>72</v>
      </c>
      <c r="J177" s="16">
        <v>60</v>
      </c>
      <c r="K177" s="16">
        <v>18</v>
      </c>
      <c r="L177" s="16">
        <v>21</v>
      </c>
      <c r="M177" s="81">
        <v>19.440000000000001</v>
      </c>
      <c r="N177" s="96">
        <v>22</v>
      </c>
      <c r="O177" s="64">
        <v>2530</v>
      </c>
      <c r="P177" s="65">
        <f>Table22457891011234567891011[[#This Row],[PEMBULATAN]]*O177</f>
        <v>55660</v>
      </c>
    </row>
    <row r="178" spans="1:16" ht="26.25" customHeight="1" x14ac:dyDescent="0.2">
      <c r="A178" s="14"/>
      <c r="B178" s="75"/>
      <c r="C178" s="73" t="s">
        <v>1331</v>
      </c>
      <c r="D178" s="78" t="s">
        <v>127</v>
      </c>
      <c r="E178" s="13">
        <v>44548</v>
      </c>
      <c r="F178" s="76" t="s">
        <v>705</v>
      </c>
      <c r="G178" s="13">
        <v>44552</v>
      </c>
      <c r="H178" s="77" t="s">
        <v>1018</v>
      </c>
      <c r="I178" s="16">
        <v>110</v>
      </c>
      <c r="J178" s="16">
        <v>40</v>
      </c>
      <c r="K178" s="16">
        <v>20</v>
      </c>
      <c r="L178" s="16">
        <v>16</v>
      </c>
      <c r="M178" s="81">
        <v>22</v>
      </c>
      <c r="N178" s="96">
        <v>22</v>
      </c>
      <c r="O178" s="64">
        <v>2530</v>
      </c>
      <c r="P178" s="65">
        <f>Table22457891011234567891011[[#This Row],[PEMBULATAN]]*O178</f>
        <v>55660</v>
      </c>
    </row>
    <row r="179" spans="1:16" ht="26.25" customHeight="1" x14ac:dyDescent="0.2">
      <c r="A179" s="14"/>
      <c r="B179" s="75"/>
      <c r="C179" s="73" t="s">
        <v>1332</v>
      </c>
      <c r="D179" s="78" t="s">
        <v>127</v>
      </c>
      <c r="E179" s="13">
        <v>44548</v>
      </c>
      <c r="F179" s="76" t="s">
        <v>705</v>
      </c>
      <c r="G179" s="13">
        <v>44552</v>
      </c>
      <c r="H179" s="77" t="s">
        <v>1018</v>
      </c>
      <c r="I179" s="16">
        <v>102</v>
      </c>
      <c r="J179" s="16">
        <v>62</v>
      </c>
      <c r="K179" s="16">
        <v>15</v>
      </c>
      <c r="L179" s="16">
        <v>23</v>
      </c>
      <c r="M179" s="81">
        <v>23.715</v>
      </c>
      <c r="N179" s="96">
        <v>23.715</v>
      </c>
      <c r="O179" s="64">
        <v>2530</v>
      </c>
      <c r="P179" s="65">
        <f>Table22457891011234567891011[[#This Row],[PEMBULATAN]]*O179</f>
        <v>59998.95</v>
      </c>
    </row>
    <row r="180" spans="1:16" ht="26.25" customHeight="1" x14ac:dyDescent="0.2">
      <c r="A180" s="14"/>
      <c r="B180" s="75"/>
      <c r="C180" s="73" t="s">
        <v>1333</v>
      </c>
      <c r="D180" s="78" t="s">
        <v>127</v>
      </c>
      <c r="E180" s="13">
        <v>44548</v>
      </c>
      <c r="F180" s="76" t="s">
        <v>705</v>
      </c>
      <c r="G180" s="13">
        <v>44552</v>
      </c>
      <c r="H180" s="77" t="s">
        <v>1018</v>
      </c>
      <c r="I180" s="16">
        <v>92</v>
      </c>
      <c r="J180" s="16">
        <v>51</v>
      </c>
      <c r="K180" s="16">
        <v>27</v>
      </c>
      <c r="L180" s="16">
        <v>20</v>
      </c>
      <c r="M180" s="81">
        <v>31.670999999999999</v>
      </c>
      <c r="N180" s="96">
        <v>31.670999999999999</v>
      </c>
      <c r="O180" s="64">
        <v>2530</v>
      </c>
      <c r="P180" s="65">
        <f>Table22457891011234567891011[[#This Row],[PEMBULATAN]]*O180</f>
        <v>80127.63</v>
      </c>
    </row>
    <row r="181" spans="1:16" ht="26.25" customHeight="1" x14ac:dyDescent="0.2">
      <c r="A181" s="14"/>
      <c r="B181" s="75"/>
      <c r="C181" s="73" t="s">
        <v>1334</v>
      </c>
      <c r="D181" s="78" t="s">
        <v>127</v>
      </c>
      <c r="E181" s="13">
        <v>44548</v>
      </c>
      <c r="F181" s="76" t="s">
        <v>705</v>
      </c>
      <c r="G181" s="13">
        <v>44552</v>
      </c>
      <c r="H181" s="77" t="s">
        <v>1018</v>
      </c>
      <c r="I181" s="16">
        <v>100</v>
      </c>
      <c r="J181" s="16">
        <v>52</v>
      </c>
      <c r="K181" s="16">
        <v>15</v>
      </c>
      <c r="L181" s="16">
        <v>9</v>
      </c>
      <c r="M181" s="81">
        <v>19.5</v>
      </c>
      <c r="N181" s="96">
        <v>20</v>
      </c>
      <c r="O181" s="64">
        <v>2530</v>
      </c>
      <c r="P181" s="65">
        <f>Table22457891011234567891011[[#This Row],[PEMBULATAN]]*O181</f>
        <v>50600</v>
      </c>
    </row>
    <row r="182" spans="1:16" ht="26.25" customHeight="1" x14ac:dyDescent="0.2">
      <c r="A182" s="14"/>
      <c r="B182" s="75"/>
      <c r="C182" s="73" t="s">
        <v>1335</v>
      </c>
      <c r="D182" s="78" t="s">
        <v>127</v>
      </c>
      <c r="E182" s="13">
        <v>44548</v>
      </c>
      <c r="F182" s="76" t="s">
        <v>705</v>
      </c>
      <c r="G182" s="13">
        <v>44552</v>
      </c>
      <c r="H182" s="77" t="s">
        <v>1018</v>
      </c>
      <c r="I182" s="16">
        <v>90</v>
      </c>
      <c r="J182" s="16">
        <v>55</v>
      </c>
      <c r="K182" s="16">
        <v>20</v>
      </c>
      <c r="L182" s="16">
        <v>10</v>
      </c>
      <c r="M182" s="81">
        <v>24.75</v>
      </c>
      <c r="N182" s="96">
        <v>24.75</v>
      </c>
      <c r="O182" s="64">
        <v>2530</v>
      </c>
      <c r="P182" s="65">
        <f>Table22457891011234567891011[[#This Row],[PEMBULATAN]]*O182</f>
        <v>62617.5</v>
      </c>
    </row>
    <row r="183" spans="1:16" ht="26.25" customHeight="1" x14ac:dyDescent="0.2">
      <c r="A183" s="14"/>
      <c r="B183" s="75"/>
      <c r="C183" s="73" t="s">
        <v>1336</v>
      </c>
      <c r="D183" s="78" t="s">
        <v>127</v>
      </c>
      <c r="E183" s="13">
        <v>44548</v>
      </c>
      <c r="F183" s="76" t="s">
        <v>705</v>
      </c>
      <c r="G183" s="13">
        <v>44552</v>
      </c>
      <c r="H183" s="77" t="s">
        <v>1018</v>
      </c>
      <c r="I183" s="16">
        <v>102</v>
      </c>
      <c r="J183" s="16">
        <v>57</v>
      </c>
      <c r="K183" s="16">
        <v>27</v>
      </c>
      <c r="L183" s="16">
        <v>15</v>
      </c>
      <c r="M183" s="81">
        <v>39.244500000000002</v>
      </c>
      <c r="N183" s="96">
        <v>39.244500000000002</v>
      </c>
      <c r="O183" s="64">
        <v>2530</v>
      </c>
      <c r="P183" s="65">
        <f>Table22457891011234567891011[[#This Row],[PEMBULATAN]]*O183</f>
        <v>99288.585000000006</v>
      </c>
    </row>
    <row r="184" spans="1:16" ht="26.25" customHeight="1" x14ac:dyDescent="0.2">
      <c r="A184" s="14"/>
      <c r="B184" s="75"/>
      <c r="C184" s="73" t="s">
        <v>1337</v>
      </c>
      <c r="D184" s="78" t="s">
        <v>127</v>
      </c>
      <c r="E184" s="13">
        <v>44548</v>
      </c>
      <c r="F184" s="76" t="s">
        <v>705</v>
      </c>
      <c r="G184" s="13">
        <v>44552</v>
      </c>
      <c r="H184" s="77" t="s">
        <v>1018</v>
      </c>
      <c r="I184" s="16">
        <v>100</v>
      </c>
      <c r="J184" s="16">
        <v>51</v>
      </c>
      <c r="K184" s="16">
        <v>23</v>
      </c>
      <c r="L184" s="16">
        <v>17</v>
      </c>
      <c r="M184" s="81">
        <v>29.324999999999999</v>
      </c>
      <c r="N184" s="96">
        <v>30</v>
      </c>
      <c r="O184" s="64">
        <v>2530</v>
      </c>
      <c r="P184" s="65">
        <f>Table22457891011234567891011[[#This Row],[PEMBULATAN]]*O184</f>
        <v>75900</v>
      </c>
    </row>
    <row r="185" spans="1:16" ht="26.25" customHeight="1" x14ac:dyDescent="0.2">
      <c r="A185" s="14"/>
      <c r="B185" s="75"/>
      <c r="C185" s="73" t="s">
        <v>1338</v>
      </c>
      <c r="D185" s="78" t="s">
        <v>127</v>
      </c>
      <c r="E185" s="13">
        <v>44548</v>
      </c>
      <c r="F185" s="76" t="s">
        <v>705</v>
      </c>
      <c r="G185" s="13">
        <v>44552</v>
      </c>
      <c r="H185" s="77" t="s">
        <v>1018</v>
      </c>
      <c r="I185" s="16">
        <v>106</v>
      </c>
      <c r="J185" s="16">
        <v>60</v>
      </c>
      <c r="K185" s="16">
        <v>20</v>
      </c>
      <c r="L185" s="16">
        <v>15</v>
      </c>
      <c r="M185" s="81">
        <v>31.8</v>
      </c>
      <c r="N185" s="96">
        <v>31.8</v>
      </c>
      <c r="O185" s="64">
        <v>2530</v>
      </c>
      <c r="P185" s="65">
        <f>Table22457891011234567891011[[#This Row],[PEMBULATAN]]*O185</f>
        <v>80454</v>
      </c>
    </row>
    <row r="186" spans="1:16" ht="26.25" customHeight="1" x14ac:dyDescent="0.2">
      <c r="A186" s="14"/>
      <c r="B186" s="75"/>
      <c r="C186" s="73" t="s">
        <v>1339</v>
      </c>
      <c r="D186" s="78" t="s">
        <v>127</v>
      </c>
      <c r="E186" s="13">
        <v>44548</v>
      </c>
      <c r="F186" s="76" t="s">
        <v>705</v>
      </c>
      <c r="G186" s="13">
        <v>44552</v>
      </c>
      <c r="H186" s="77" t="s">
        <v>1018</v>
      </c>
      <c r="I186" s="16">
        <v>91</v>
      </c>
      <c r="J186" s="16">
        <v>55</v>
      </c>
      <c r="K186" s="16">
        <v>20</v>
      </c>
      <c r="L186" s="16">
        <v>6</v>
      </c>
      <c r="M186" s="81">
        <v>25.024999999999999</v>
      </c>
      <c r="N186" s="96">
        <v>25.024999999999999</v>
      </c>
      <c r="O186" s="64">
        <v>2530</v>
      </c>
      <c r="P186" s="65">
        <f>Table22457891011234567891011[[#This Row],[PEMBULATAN]]*O186</f>
        <v>63313.25</v>
      </c>
    </row>
    <row r="187" spans="1:16" ht="26.25" customHeight="1" x14ac:dyDescent="0.2">
      <c r="A187" s="14"/>
      <c r="B187" s="75"/>
      <c r="C187" s="73" t="s">
        <v>1340</v>
      </c>
      <c r="D187" s="78" t="s">
        <v>127</v>
      </c>
      <c r="E187" s="13">
        <v>44548</v>
      </c>
      <c r="F187" s="76" t="s">
        <v>705</v>
      </c>
      <c r="G187" s="13">
        <v>44552</v>
      </c>
      <c r="H187" s="77" t="s">
        <v>1018</v>
      </c>
      <c r="I187" s="16">
        <v>96</v>
      </c>
      <c r="J187" s="16">
        <v>61</v>
      </c>
      <c r="K187" s="16">
        <v>23</v>
      </c>
      <c r="L187" s="16">
        <v>14</v>
      </c>
      <c r="M187" s="81">
        <v>33.671999999999997</v>
      </c>
      <c r="N187" s="96">
        <v>33.671999999999997</v>
      </c>
      <c r="O187" s="64">
        <v>2530</v>
      </c>
      <c r="P187" s="65">
        <f>Table22457891011234567891011[[#This Row],[PEMBULATAN]]*O187</f>
        <v>85190.159999999989</v>
      </c>
    </row>
    <row r="188" spans="1:16" ht="26.25" customHeight="1" x14ac:dyDescent="0.2">
      <c r="A188" s="14"/>
      <c r="B188" s="75"/>
      <c r="C188" s="73" t="s">
        <v>1341</v>
      </c>
      <c r="D188" s="78" t="s">
        <v>127</v>
      </c>
      <c r="E188" s="13">
        <v>44548</v>
      </c>
      <c r="F188" s="76" t="s">
        <v>705</v>
      </c>
      <c r="G188" s="13">
        <v>44552</v>
      </c>
      <c r="H188" s="77" t="s">
        <v>1018</v>
      </c>
      <c r="I188" s="16">
        <v>97</v>
      </c>
      <c r="J188" s="16">
        <v>60</v>
      </c>
      <c r="K188" s="16">
        <v>19</v>
      </c>
      <c r="L188" s="16">
        <v>10</v>
      </c>
      <c r="M188" s="81">
        <v>27.645</v>
      </c>
      <c r="N188" s="96">
        <v>27.645</v>
      </c>
      <c r="O188" s="64">
        <v>2530</v>
      </c>
      <c r="P188" s="65">
        <f>Table22457891011234567891011[[#This Row],[PEMBULATAN]]*O188</f>
        <v>69941.850000000006</v>
      </c>
    </row>
    <row r="189" spans="1:16" ht="26.25" customHeight="1" x14ac:dyDescent="0.2">
      <c r="A189" s="14"/>
      <c r="B189" s="75"/>
      <c r="C189" s="73" t="s">
        <v>1342</v>
      </c>
      <c r="D189" s="78" t="s">
        <v>127</v>
      </c>
      <c r="E189" s="13">
        <v>44548</v>
      </c>
      <c r="F189" s="76" t="s">
        <v>705</v>
      </c>
      <c r="G189" s="13">
        <v>44552</v>
      </c>
      <c r="H189" s="77" t="s">
        <v>1018</v>
      </c>
      <c r="I189" s="16">
        <v>70</v>
      </c>
      <c r="J189" s="16">
        <v>61</v>
      </c>
      <c r="K189" s="16">
        <v>15</v>
      </c>
      <c r="L189" s="16">
        <v>6</v>
      </c>
      <c r="M189" s="81">
        <v>16.012499999999999</v>
      </c>
      <c r="N189" s="96">
        <v>16.012499999999999</v>
      </c>
      <c r="O189" s="64">
        <v>2530</v>
      </c>
      <c r="P189" s="65">
        <f>Table22457891011234567891011[[#This Row],[PEMBULATAN]]*O189</f>
        <v>40511.625</v>
      </c>
    </row>
    <row r="190" spans="1:16" ht="26.25" customHeight="1" x14ac:dyDescent="0.2">
      <c r="A190" s="14"/>
      <c r="B190" s="75"/>
      <c r="C190" s="73" t="s">
        <v>1343</v>
      </c>
      <c r="D190" s="78" t="s">
        <v>127</v>
      </c>
      <c r="E190" s="13">
        <v>44548</v>
      </c>
      <c r="F190" s="76" t="s">
        <v>705</v>
      </c>
      <c r="G190" s="13">
        <v>44552</v>
      </c>
      <c r="H190" s="77" t="s">
        <v>1018</v>
      </c>
      <c r="I190" s="16">
        <v>33</v>
      </c>
      <c r="J190" s="16">
        <v>24</v>
      </c>
      <c r="K190" s="16">
        <v>10</v>
      </c>
      <c r="L190" s="16">
        <v>4</v>
      </c>
      <c r="M190" s="81">
        <v>1.98</v>
      </c>
      <c r="N190" s="96">
        <v>4</v>
      </c>
      <c r="O190" s="64">
        <v>2530</v>
      </c>
      <c r="P190" s="65">
        <f>Table22457891011234567891011[[#This Row],[PEMBULATAN]]*O190</f>
        <v>10120</v>
      </c>
    </row>
    <row r="191" spans="1:16" ht="26.25" customHeight="1" x14ac:dyDescent="0.2">
      <c r="A191" s="14"/>
      <c r="B191" s="75"/>
      <c r="C191" s="73" t="s">
        <v>1344</v>
      </c>
      <c r="D191" s="78" t="s">
        <v>127</v>
      </c>
      <c r="E191" s="13">
        <v>44548</v>
      </c>
      <c r="F191" s="76" t="s">
        <v>705</v>
      </c>
      <c r="G191" s="13">
        <v>44552</v>
      </c>
      <c r="H191" s="77" t="s">
        <v>1018</v>
      </c>
      <c r="I191" s="16">
        <v>81</v>
      </c>
      <c r="J191" s="16">
        <v>57</v>
      </c>
      <c r="K191" s="16">
        <v>16</v>
      </c>
      <c r="L191" s="16">
        <v>19</v>
      </c>
      <c r="M191" s="81">
        <v>18.468</v>
      </c>
      <c r="N191" s="96">
        <v>20</v>
      </c>
      <c r="O191" s="64">
        <v>2530</v>
      </c>
      <c r="P191" s="65">
        <f>Table22457891011234567891011[[#This Row],[PEMBULATAN]]*O191</f>
        <v>50600</v>
      </c>
    </row>
    <row r="192" spans="1:16" ht="26.25" customHeight="1" x14ac:dyDescent="0.2">
      <c r="A192" s="14"/>
      <c r="B192" s="75"/>
      <c r="C192" s="73" t="s">
        <v>1345</v>
      </c>
      <c r="D192" s="78" t="s">
        <v>127</v>
      </c>
      <c r="E192" s="13">
        <v>44548</v>
      </c>
      <c r="F192" s="76" t="s">
        <v>705</v>
      </c>
      <c r="G192" s="13">
        <v>44552</v>
      </c>
      <c r="H192" s="77" t="s">
        <v>1018</v>
      </c>
      <c r="I192" s="16">
        <v>85</v>
      </c>
      <c r="J192" s="16">
        <v>44</v>
      </c>
      <c r="K192" s="16">
        <v>14</v>
      </c>
      <c r="L192" s="16">
        <v>13</v>
      </c>
      <c r="M192" s="81">
        <v>13.09</v>
      </c>
      <c r="N192" s="96">
        <v>13.09</v>
      </c>
      <c r="O192" s="64">
        <v>2530</v>
      </c>
      <c r="P192" s="65">
        <f>Table22457891011234567891011[[#This Row],[PEMBULATAN]]*O192</f>
        <v>33117.699999999997</v>
      </c>
    </row>
    <row r="193" spans="1:16" ht="26.25" customHeight="1" x14ac:dyDescent="0.2">
      <c r="A193" s="14"/>
      <c r="B193" s="75"/>
      <c r="C193" s="73" t="s">
        <v>1346</v>
      </c>
      <c r="D193" s="78" t="s">
        <v>127</v>
      </c>
      <c r="E193" s="13">
        <v>44548</v>
      </c>
      <c r="F193" s="76" t="s">
        <v>705</v>
      </c>
      <c r="G193" s="13">
        <v>44552</v>
      </c>
      <c r="H193" s="77" t="s">
        <v>1018</v>
      </c>
      <c r="I193" s="16">
        <v>105</v>
      </c>
      <c r="J193" s="16">
        <v>62</v>
      </c>
      <c r="K193" s="16">
        <v>30</v>
      </c>
      <c r="L193" s="16">
        <v>24</v>
      </c>
      <c r="M193" s="81">
        <v>48.825000000000003</v>
      </c>
      <c r="N193" s="96">
        <v>48.825000000000003</v>
      </c>
      <c r="O193" s="64">
        <v>2530</v>
      </c>
      <c r="P193" s="65">
        <f>Table22457891011234567891011[[#This Row],[PEMBULATAN]]*O193</f>
        <v>123527.25</v>
      </c>
    </row>
    <row r="194" spans="1:16" ht="26.25" customHeight="1" x14ac:dyDescent="0.2">
      <c r="A194" s="14"/>
      <c r="B194" s="75"/>
      <c r="C194" s="73" t="s">
        <v>1347</v>
      </c>
      <c r="D194" s="78" t="s">
        <v>127</v>
      </c>
      <c r="E194" s="13">
        <v>44548</v>
      </c>
      <c r="F194" s="76" t="s">
        <v>705</v>
      </c>
      <c r="G194" s="13">
        <v>44552</v>
      </c>
      <c r="H194" s="77" t="s">
        <v>1018</v>
      </c>
      <c r="I194" s="16">
        <v>65</v>
      </c>
      <c r="J194" s="16">
        <v>40</v>
      </c>
      <c r="K194" s="16">
        <v>16</v>
      </c>
      <c r="L194" s="16">
        <v>8</v>
      </c>
      <c r="M194" s="81">
        <v>10.4</v>
      </c>
      <c r="N194" s="96">
        <v>11</v>
      </c>
      <c r="O194" s="64">
        <v>2530</v>
      </c>
      <c r="P194" s="65">
        <f>Table22457891011234567891011[[#This Row],[PEMBULATAN]]*O194</f>
        <v>27830</v>
      </c>
    </row>
    <row r="195" spans="1:16" ht="26.25" customHeight="1" x14ac:dyDescent="0.2">
      <c r="A195" s="14"/>
      <c r="B195" s="75"/>
      <c r="C195" s="73" t="s">
        <v>1348</v>
      </c>
      <c r="D195" s="78" t="s">
        <v>127</v>
      </c>
      <c r="E195" s="13">
        <v>44548</v>
      </c>
      <c r="F195" s="76" t="s">
        <v>705</v>
      </c>
      <c r="G195" s="13">
        <v>44552</v>
      </c>
      <c r="H195" s="77" t="s">
        <v>1018</v>
      </c>
      <c r="I195" s="16">
        <v>70</v>
      </c>
      <c r="J195" s="16">
        <v>61</v>
      </c>
      <c r="K195" s="16">
        <v>13</v>
      </c>
      <c r="L195" s="16">
        <v>14</v>
      </c>
      <c r="M195" s="81">
        <v>13.8775</v>
      </c>
      <c r="N195" s="96">
        <v>14</v>
      </c>
      <c r="O195" s="64">
        <v>2530</v>
      </c>
      <c r="P195" s="65">
        <f>Table22457891011234567891011[[#This Row],[PEMBULATAN]]*O195</f>
        <v>35420</v>
      </c>
    </row>
    <row r="196" spans="1:16" ht="26.25" customHeight="1" x14ac:dyDescent="0.2">
      <c r="A196" s="14"/>
      <c r="B196" s="75"/>
      <c r="C196" s="73" t="s">
        <v>1349</v>
      </c>
      <c r="D196" s="78" t="s">
        <v>127</v>
      </c>
      <c r="E196" s="13">
        <v>44548</v>
      </c>
      <c r="F196" s="76" t="s">
        <v>705</v>
      </c>
      <c r="G196" s="13">
        <v>44552</v>
      </c>
      <c r="H196" s="77" t="s">
        <v>1018</v>
      </c>
      <c r="I196" s="16">
        <v>90</v>
      </c>
      <c r="J196" s="16">
        <v>65</v>
      </c>
      <c r="K196" s="16">
        <v>20</v>
      </c>
      <c r="L196" s="16">
        <v>9</v>
      </c>
      <c r="M196" s="81">
        <v>29.25</v>
      </c>
      <c r="N196" s="96">
        <v>29.25</v>
      </c>
      <c r="O196" s="64">
        <v>2530</v>
      </c>
      <c r="P196" s="65">
        <f>Table22457891011234567891011[[#This Row],[PEMBULATAN]]*O196</f>
        <v>74002.5</v>
      </c>
    </row>
    <row r="197" spans="1:16" ht="26.25" customHeight="1" x14ac:dyDescent="0.2">
      <c r="A197" s="14"/>
      <c r="B197" s="75"/>
      <c r="C197" s="73" t="s">
        <v>1350</v>
      </c>
      <c r="D197" s="78" t="s">
        <v>127</v>
      </c>
      <c r="E197" s="13">
        <v>44548</v>
      </c>
      <c r="F197" s="76" t="s">
        <v>705</v>
      </c>
      <c r="G197" s="13">
        <v>44552</v>
      </c>
      <c r="H197" s="77" t="s">
        <v>1018</v>
      </c>
      <c r="I197" s="16">
        <v>77</v>
      </c>
      <c r="J197" s="16">
        <v>57</v>
      </c>
      <c r="K197" s="16">
        <v>19</v>
      </c>
      <c r="L197" s="16">
        <v>9</v>
      </c>
      <c r="M197" s="81">
        <v>20.847750000000001</v>
      </c>
      <c r="N197" s="96">
        <v>20.847750000000001</v>
      </c>
      <c r="O197" s="64">
        <v>2530</v>
      </c>
      <c r="P197" s="65">
        <f>Table22457891011234567891011[[#This Row],[PEMBULATAN]]*O197</f>
        <v>52744.807500000003</v>
      </c>
    </row>
    <row r="198" spans="1:16" ht="26.25" customHeight="1" x14ac:dyDescent="0.2">
      <c r="A198" s="14"/>
      <c r="B198" s="75"/>
      <c r="C198" s="73" t="s">
        <v>1351</v>
      </c>
      <c r="D198" s="78" t="s">
        <v>127</v>
      </c>
      <c r="E198" s="13">
        <v>44548</v>
      </c>
      <c r="F198" s="76" t="s">
        <v>705</v>
      </c>
      <c r="G198" s="13">
        <v>44552</v>
      </c>
      <c r="H198" s="77" t="s">
        <v>1018</v>
      </c>
      <c r="I198" s="16">
        <v>91</v>
      </c>
      <c r="J198" s="16">
        <v>60</v>
      </c>
      <c r="K198" s="16">
        <v>13</v>
      </c>
      <c r="L198" s="16">
        <v>10</v>
      </c>
      <c r="M198" s="81">
        <v>17.745000000000001</v>
      </c>
      <c r="N198" s="96">
        <v>17.745000000000001</v>
      </c>
      <c r="O198" s="64">
        <v>2530</v>
      </c>
      <c r="P198" s="65">
        <f>Table22457891011234567891011[[#This Row],[PEMBULATAN]]*O198</f>
        <v>44894.850000000006</v>
      </c>
    </row>
    <row r="199" spans="1:16" ht="26.25" customHeight="1" x14ac:dyDescent="0.2">
      <c r="A199" s="14"/>
      <c r="B199" s="75"/>
      <c r="C199" s="73" t="s">
        <v>1352</v>
      </c>
      <c r="D199" s="78" t="s">
        <v>127</v>
      </c>
      <c r="E199" s="13">
        <v>44548</v>
      </c>
      <c r="F199" s="76" t="s">
        <v>705</v>
      </c>
      <c r="G199" s="13">
        <v>44552</v>
      </c>
      <c r="H199" s="77" t="s">
        <v>1018</v>
      </c>
      <c r="I199" s="16">
        <v>90</v>
      </c>
      <c r="J199" s="16">
        <v>61</v>
      </c>
      <c r="K199" s="16">
        <v>32</v>
      </c>
      <c r="L199" s="16">
        <v>17</v>
      </c>
      <c r="M199" s="81">
        <v>43.92</v>
      </c>
      <c r="N199" s="96">
        <v>43.92</v>
      </c>
      <c r="O199" s="64">
        <v>2530</v>
      </c>
      <c r="P199" s="65">
        <f>Table22457891011234567891011[[#This Row],[PEMBULATAN]]*O199</f>
        <v>111117.6</v>
      </c>
    </row>
    <row r="200" spans="1:16" ht="26.25" customHeight="1" x14ac:dyDescent="0.2">
      <c r="A200" s="14"/>
      <c r="B200" s="75"/>
      <c r="C200" s="73" t="s">
        <v>1353</v>
      </c>
      <c r="D200" s="78" t="s">
        <v>127</v>
      </c>
      <c r="E200" s="13">
        <v>44548</v>
      </c>
      <c r="F200" s="76" t="s">
        <v>705</v>
      </c>
      <c r="G200" s="13">
        <v>44552</v>
      </c>
      <c r="H200" s="77" t="s">
        <v>1018</v>
      </c>
      <c r="I200" s="16">
        <v>106</v>
      </c>
      <c r="J200" s="16">
        <v>61</v>
      </c>
      <c r="K200" s="16">
        <v>15</v>
      </c>
      <c r="L200" s="16">
        <v>12</v>
      </c>
      <c r="M200" s="81">
        <v>24.247499999999999</v>
      </c>
      <c r="N200" s="96">
        <v>24.247499999999999</v>
      </c>
      <c r="O200" s="64">
        <v>2530</v>
      </c>
      <c r="P200" s="65">
        <f>Table22457891011234567891011[[#This Row],[PEMBULATAN]]*O200</f>
        <v>61346.174999999996</v>
      </c>
    </row>
    <row r="201" spans="1:16" ht="26.25" customHeight="1" x14ac:dyDescent="0.2">
      <c r="A201" s="14"/>
      <c r="B201" s="75"/>
      <c r="C201" s="73" t="s">
        <v>1354</v>
      </c>
      <c r="D201" s="78" t="s">
        <v>127</v>
      </c>
      <c r="E201" s="13">
        <v>44548</v>
      </c>
      <c r="F201" s="76" t="s">
        <v>705</v>
      </c>
      <c r="G201" s="13">
        <v>44552</v>
      </c>
      <c r="H201" s="77" t="s">
        <v>1018</v>
      </c>
      <c r="I201" s="16">
        <v>90</v>
      </c>
      <c r="J201" s="16">
        <v>60</v>
      </c>
      <c r="K201" s="16">
        <v>17</v>
      </c>
      <c r="L201" s="16">
        <v>8</v>
      </c>
      <c r="M201" s="81">
        <v>22.95</v>
      </c>
      <c r="N201" s="96">
        <v>22.95</v>
      </c>
      <c r="O201" s="64">
        <v>2530</v>
      </c>
      <c r="P201" s="65">
        <f>Table22457891011234567891011[[#This Row],[PEMBULATAN]]*O201</f>
        <v>58063.5</v>
      </c>
    </row>
    <row r="202" spans="1:16" ht="26.25" customHeight="1" x14ac:dyDescent="0.2">
      <c r="A202" s="14"/>
      <c r="B202" s="75"/>
      <c r="C202" s="73" t="s">
        <v>1355</v>
      </c>
      <c r="D202" s="78" t="s">
        <v>127</v>
      </c>
      <c r="E202" s="13">
        <v>44548</v>
      </c>
      <c r="F202" s="76" t="s">
        <v>705</v>
      </c>
      <c r="G202" s="13">
        <v>44552</v>
      </c>
      <c r="H202" s="77" t="s">
        <v>1018</v>
      </c>
      <c r="I202" s="16">
        <v>80</v>
      </c>
      <c r="J202" s="16">
        <v>81</v>
      </c>
      <c r="K202" s="16">
        <v>21</v>
      </c>
      <c r="L202" s="16">
        <v>19</v>
      </c>
      <c r="M202" s="81">
        <v>34.020000000000003</v>
      </c>
      <c r="N202" s="96">
        <v>34.020000000000003</v>
      </c>
      <c r="O202" s="64">
        <v>2530</v>
      </c>
      <c r="P202" s="65">
        <f>Table22457891011234567891011[[#This Row],[PEMBULATAN]]*O202</f>
        <v>86070.6</v>
      </c>
    </row>
    <row r="203" spans="1:16" ht="26.25" customHeight="1" x14ac:dyDescent="0.2">
      <c r="A203" s="14"/>
      <c r="B203" s="75"/>
      <c r="C203" s="73" t="s">
        <v>1356</v>
      </c>
      <c r="D203" s="78" t="s">
        <v>127</v>
      </c>
      <c r="E203" s="13">
        <v>44548</v>
      </c>
      <c r="F203" s="76" t="s">
        <v>705</v>
      </c>
      <c r="G203" s="13">
        <v>44552</v>
      </c>
      <c r="H203" s="77" t="s">
        <v>1018</v>
      </c>
      <c r="I203" s="16">
        <v>60</v>
      </c>
      <c r="J203" s="16">
        <v>25</v>
      </c>
      <c r="K203" s="16">
        <v>12</v>
      </c>
      <c r="L203" s="16">
        <v>17</v>
      </c>
      <c r="M203" s="81">
        <v>4.5</v>
      </c>
      <c r="N203" s="96">
        <v>18</v>
      </c>
      <c r="O203" s="64">
        <v>2530</v>
      </c>
      <c r="P203" s="65">
        <f>Table22457891011234567891011[[#This Row],[PEMBULATAN]]*O203</f>
        <v>45540</v>
      </c>
    </row>
    <row r="204" spans="1:16" ht="26.25" customHeight="1" x14ac:dyDescent="0.2">
      <c r="A204" s="14"/>
      <c r="B204" s="75"/>
      <c r="C204" s="73" t="s">
        <v>1357</v>
      </c>
      <c r="D204" s="78" t="s">
        <v>127</v>
      </c>
      <c r="E204" s="13">
        <v>44548</v>
      </c>
      <c r="F204" s="76" t="s">
        <v>705</v>
      </c>
      <c r="G204" s="13">
        <v>44552</v>
      </c>
      <c r="H204" s="77" t="s">
        <v>1018</v>
      </c>
      <c r="I204" s="16">
        <v>60</v>
      </c>
      <c r="J204" s="16">
        <v>40</v>
      </c>
      <c r="K204" s="16">
        <v>13</v>
      </c>
      <c r="L204" s="16">
        <v>5</v>
      </c>
      <c r="M204" s="81">
        <v>7.8</v>
      </c>
      <c r="N204" s="96">
        <v>7.8</v>
      </c>
      <c r="O204" s="64">
        <v>2530</v>
      </c>
      <c r="P204" s="65">
        <f>Table22457891011234567891011[[#This Row],[PEMBULATAN]]*O204</f>
        <v>19734</v>
      </c>
    </row>
    <row r="205" spans="1:16" ht="26.25" customHeight="1" x14ac:dyDescent="0.2">
      <c r="A205" s="14"/>
      <c r="B205" s="75"/>
      <c r="C205" s="73" t="s">
        <v>1358</v>
      </c>
      <c r="D205" s="78" t="s">
        <v>127</v>
      </c>
      <c r="E205" s="13">
        <v>44548</v>
      </c>
      <c r="F205" s="76" t="s">
        <v>705</v>
      </c>
      <c r="G205" s="13">
        <v>44552</v>
      </c>
      <c r="H205" s="77" t="s">
        <v>1018</v>
      </c>
      <c r="I205" s="16">
        <v>62</v>
      </c>
      <c r="J205" s="16">
        <v>55</v>
      </c>
      <c r="K205" s="16">
        <v>18</v>
      </c>
      <c r="L205" s="16">
        <v>13</v>
      </c>
      <c r="M205" s="81">
        <v>15.345000000000001</v>
      </c>
      <c r="N205" s="96">
        <v>16</v>
      </c>
      <c r="O205" s="64">
        <v>2530</v>
      </c>
      <c r="P205" s="65">
        <f>Table22457891011234567891011[[#This Row],[PEMBULATAN]]*O205</f>
        <v>40480</v>
      </c>
    </row>
    <row r="206" spans="1:16" ht="26.25" customHeight="1" x14ac:dyDescent="0.2">
      <c r="A206" s="14"/>
      <c r="B206" s="75"/>
      <c r="C206" s="73" t="s">
        <v>1359</v>
      </c>
      <c r="D206" s="78" t="s">
        <v>127</v>
      </c>
      <c r="E206" s="13">
        <v>44548</v>
      </c>
      <c r="F206" s="76" t="s">
        <v>705</v>
      </c>
      <c r="G206" s="13">
        <v>44552</v>
      </c>
      <c r="H206" s="77" t="s">
        <v>1018</v>
      </c>
      <c r="I206" s="16">
        <v>110</v>
      </c>
      <c r="J206" s="16">
        <v>50</v>
      </c>
      <c r="K206" s="16">
        <v>33</v>
      </c>
      <c r="L206" s="16">
        <v>18</v>
      </c>
      <c r="M206" s="81">
        <v>45.375</v>
      </c>
      <c r="N206" s="96">
        <v>46</v>
      </c>
      <c r="O206" s="64">
        <v>2530</v>
      </c>
      <c r="P206" s="65">
        <f>Table22457891011234567891011[[#This Row],[PEMBULATAN]]*O206</f>
        <v>116380</v>
      </c>
    </row>
    <row r="207" spans="1:16" ht="26.25" customHeight="1" x14ac:dyDescent="0.2">
      <c r="A207" s="14"/>
      <c r="B207" s="75"/>
      <c r="C207" s="73" t="s">
        <v>1360</v>
      </c>
      <c r="D207" s="78" t="s">
        <v>127</v>
      </c>
      <c r="E207" s="13">
        <v>44548</v>
      </c>
      <c r="F207" s="76" t="s">
        <v>705</v>
      </c>
      <c r="G207" s="13">
        <v>44552</v>
      </c>
      <c r="H207" s="77" t="s">
        <v>1018</v>
      </c>
      <c r="I207" s="16">
        <v>70</v>
      </c>
      <c r="J207" s="16">
        <v>40</v>
      </c>
      <c r="K207" s="16">
        <v>31</v>
      </c>
      <c r="L207" s="16">
        <v>9</v>
      </c>
      <c r="M207" s="81">
        <v>21.7</v>
      </c>
      <c r="N207" s="96">
        <v>21.7</v>
      </c>
      <c r="O207" s="64">
        <v>2530</v>
      </c>
      <c r="P207" s="65">
        <f>Table22457891011234567891011[[#This Row],[PEMBULATAN]]*O207</f>
        <v>54901</v>
      </c>
    </row>
    <row r="208" spans="1:16" ht="26.25" customHeight="1" x14ac:dyDescent="0.2">
      <c r="A208" s="14"/>
      <c r="B208" s="75"/>
      <c r="C208" s="73" t="s">
        <v>1361</v>
      </c>
      <c r="D208" s="78" t="s">
        <v>127</v>
      </c>
      <c r="E208" s="13">
        <v>44548</v>
      </c>
      <c r="F208" s="76" t="s">
        <v>705</v>
      </c>
      <c r="G208" s="13">
        <v>44552</v>
      </c>
      <c r="H208" s="77" t="s">
        <v>1018</v>
      </c>
      <c r="I208" s="16">
        <v>82</v>
      </c>
      <c r="J208" s="16">
        <v>61</v>
      </c>
      <c r="K208" s="16">
        <v>12</v>
      </c>
      <c r="L208" s="16">
        <v>13</v>
      </c>
      <c r="M208" s="81">
        <v>15.006</v>
      </c>
      <c r="N208" s="96">
        <v>15.006</v>
      </c>
      <c r="O208" s="64">
        <v>2530</v>
      </c>
      <c r="P208" s="65">
        <f>Table22457891011234567891011[[#This Row],[PEMBULATAN]]*O208</f>
        <v>37965.18</v>
      </c>
    </row>
    <row r="209" spans="1:16" ht="26.25" customHeight="1" x14ac:dyDescent="0.2">
      <c r="A209" s="14"/>
      <c r="B209" s="75"/>
      <c r="C209" s="73" t="s">
        <v>1362</v>
      </c>
      <c r="D209" s="78" t="s">
        <v>127</v>
      </c>
      <c r="E209" s="13">
        <v>44548</v>
      </c>
      <c r="F209" s="76" t="s">
        <v>705</v>
      </c>
      <c r="G209" s="13">
        <v>44552</v>
      </c>
      <c r="H209" s="77" t="s">
        <v>1018</v>
      </c>
      <c r="I209" s="16">
        <v>71</v>
      </c>
      <c r="J209" s="16">
        <v>52</v>
      </c>
      <c r="K209" s="16">
        <v>17</v>
      </c>
      <c r="L209" s="16">
        <v>11</v>
      </c>
      <c r="M209" s="81">
        <v>15.691000000000001</v>
      </c>
      <c r="N209" s="96">
        <v>15.691000000000001</v>
      </c>
      <c r="O209" s="64">
        <v>2530</v>
      </c>
      <c r="P209" s="65">
        <f>Table22457891011234567891011[[#This Row],[PEMBULATAN]]*O209</f>
        <v>39698.230000000003</v>
      </c>
    </row>
    <row r="210" spans="1:16" ht="26.25" customHeight="1" x14ac:dyDescent="0.2">
      <c r="A210" s="14"/>
      <c r="B210" s="75"/>
      <c r="C210" s="73" t="s">
        <v>1363</v>
      </c>
      <c r="D210" s="78" t="s">
        <v>127</v>
      </c>
      <c r="E210" s="13">
        <v>44548</v>
      </c>
      <c r="F210" s="76" t="s">
        <v>705</v>
      </c>
      <c r="G210" s="13">
        <v>44552</v>
      </c>
      <c r="H210" s="77" t="s">
        <v>1018</v>
      </c>
      <c r="I210" s="16">
        <v>95</v>
      </c>
      <c r="J210" s="16">
        <v>56</v>
      </c>
      <c r="K210" s="16">
        <v>20</v>
      </c>
      <c r="L210" s="16">
        <v>16</v>
      </c>
      <c r="M210" s="81">
        <v>26.6</v>
      </c>
      <c r="N210" s="96">
        <v>26.6</v>
      </c>
      <c r="O210" s="64">
        <v>2530</v>
      </c>
      <c r="P210" s="65">
        <f>Table22457891011234567891011[[#This Row],[PEMBULATAN]]*O210</f>
        <v>67298</v>
      </c>
    </row>
    <row r="211" spans="1:16" ht="26.25" customHeight="1" x14ac:dyDescent="0.2">
      <c r="A211" s="14"/>
      <c r="B211" s="75"/>
      <c r="C211" s="73" t="s">
        <v>1364</v>
      </c>
      <c r="D211" s="78" t="s">
        <v>127</v>
      </c>
      <c r="E211" s="13">
        <v>44548</v>
      </c>
      <c r="F211" s="76" t="s">
        <v>705</v>
      </c>
      <c r="G211" s="13">
        <v>44552</v>
      </c>
      <c r="H211" s="77" t="s">
        <v>1018</v>
      </c>
      <c r="I211" s="16">
        <v>75</v>
      </c>
      <c r="J211" s="16">
        <v>52</v>
      </c>
      <c r="K211" s="16">
        <v>13</v>
      </c>
      <c r="L211" s="16">
        <v>8</v>
      </c>
      <c r="M211" s="81">
        <v>12.675000000000001</v>
      </c>
      <c r="N211" s="96">
        <v>12.675000000000001</v>
      </c>
      <c r="O211" s="64">
        <v>2530</v>
      </c>
      <c r="P211" s="65">
        <f>Table22457891011234567891011[[#This Row],[PEMBULATAN]]*O211</f>
        <v>32067.75</v>
      </c>
    </row>
    <row r="212" spans="1:16" ht="26.25" customHeight="1" x14ac:dyDescent="0.2">
      <c r="A212" s="14"/>
      <c r="B212" s="75"/>
      <c r="C212" s="73" t="s">
        <v>1365</v>
      </c>
      <c r="D212" s="78" t="s">
        <v>127</v>
      </c>
      <c r="E212" s="13">
        <v>44548</v>
      </c>
      <c r="F212" s="76" t="s">
        <v>705</v>
      </c>
      <c r="G212" s="13">
        <v>44552</v>
      </c>
      <c r="H212" s="77" t="s">
        <v>1018</v>
      </c>
      <c r="I212" s="16">
        <v>40</v>
      </c>
      <c r="J212" s="16">
        <v>35</v>
      </c>
      <c r="K212" s="16">
        <v>13</v>
      </c>
      <c r="L212" s="16">
        <v>1</v>
      </c>
      <c r="M212" s="81">
        <v>4.55</v>
      </c>
      <c r="N212" s="96">
        <v>4.55</v>
      </c>
      <c r="O212" s="64">
        <v>2530</v>
      </c>
      <c r="P212" s="65">
        <f>Table22457891011234567891011[[#This Row],[PEMBULATAN]]*O212</f>
        <v>11511.5</v>
      </c>
    </row>
    <row r="213" spans="1:16" ht="26.25" customHeight="1" x14ac:dyDescent="0.2">
      <c r="A213" s="14"/>
      <c r="B213" s="75"/>
      <c r="C213" s="73" t="s">
        <v>1366</v>
      </c>
      <c r="D213" s="78" t="s">
        <v>127</v>
      </c>
      <c r="E213" s="13">
        <v>44548</v>
      </c>
      <c r="F213" s="76" t="s">
        <v>705</v>
      </c>
      <c r="G213" s="13">
        <v>44552</v>
      </c>
      <c r="H213" s="77" t="s">
        <v>1018</v>
      </c>
      <c r="I213" s="16">
        <v>83</v>
      </c>
      <c r="J213" s="16">
        <v>63</v>
      </c>
      <c r="K213" s="16">
        <v>18</v>
      </c>
      <c r="L213" s="16">
        <v>17</v>
      </c>
      <c r="M213" s="81">
        <v>23.5305</v>
      </c>
      <c r="N213" s="96">
        <v>23.5305</v>
      </c>
      <c r="O213" s="64">
        <v>2530</v>
      </c>
      <c r="P213" s="65">
        <f>Table22457891011234567891011[[#This Row],[PEMBULATAN]]*O213</f>
        <v>59532.165000000001</v>
      </c>
    </row>
    <row r="214" spans="1:16" ht="26.25" customHeight="1" x14ac:dyDescent="0.2">
      <c r="A214" s="14"/>
      <c r="B214" s="75"/>
      <c r="C214" s="73" t="s">
        <v>1367</v>
      </c>
      <c r="D214" s="78" t="s">
        <v>127</v>
      </c>
      <c r="E214" s="13">
        <v>44548</v>
      </c>
      <c r="F214" s="76" t="s">
        <v>705</v>
      </c>
      <c r="G214" s="13">
        <v>44552</v>
      </c>
      <c r="H214" s="77" t="s">
        <v>1018</v>
      </c>
      <c r="I214" s="16">
        <v>81</v>
      </c>
      <c r="J214" s="16">
        <v>58</v>
      </c>
      <c r="K214" s="16">
        <v>25</v>
      </c>
      <c r="L214" s="16">
        <v>16</v>
      </c>
      <c r="M214" s="81">
        <v>29.362500000000001</v>
      </c>
      <c r="N214" s="96">
        <v>30</v>
      </c>
      <c r="O214" s="64">
        <v>2530</v>
      </c>
      <c r="P214" s="65">
        <f>Table22457891011234567891011[[#This Row],[PEMBULATAN]]*O214</f>
        <v>75900</v>
      </c>
    </row>
    <row r="215" spans="1:16" ht="26.25" customHeight="1" x14ac:dyDescent="0.2">
      <c r="A215" s="14"/>
      <c r="B215" s="75"/>
      <c r="C215" s="73" t="s">
        <v>1368</v>
      </c>
      <c r="D215" s="78" t="s">
        <v>127</v>
      </c>
      <c r="E215" s="13">
        <v>44548</v>
      </c>
      <c r="F215" s="76" t="s">
        <v>705</v>
      </c>
      <c r="G215" s="13">
        <v>44552</v>
      </c>
      <c r="H215" s="77" t="s">
        <v>1018</v>
      </c>
      <c r="I215" s="16">
        <v>88</v>
      </c>
      <c r="J215" s="16">
        <v>53</v>
      </c>
      <c r="K215" s="16">
        <v>30</v>
      </c>
      <c r="L215" s="16">
        <v>21</v>
      </c>
      <c r="M215" s="81">
        <v>34.979999999999997</v>
      </c>
      <c r="N215" s="96">
        <v>34.979999999999997</v>
      </c>
      <c r="O215" s="64">
        <v>2530</v>
      </c>
      <c r="P215" s="65">
        <f>Table22457891011234567891011[[#This Row],[PEMBULATAN]]*O215</f>
        <v>88499.4</v>
      </c>
    </row>
    <row r="216" spans="1:16" ht="26.25" customHeight="1" x14ac:dyDescent="0.2">
      <c r="A216" s="14"/>
      <c r="B216" s="75"/>
      <c r="C216" s="73" t="s">
        <v>1369</v>
      </c>
      <c r="D216" s="78" t="s">
        <v>127</v>
      </c>
      <c r="E216" s="13">
        <v>44548</v>
      </c>
      <c r="F216" s="76" t="s">
        <v>705</v>
      </c>
      <c r="G216" s="13">
        <v>44552</v>
      </c>
      <c r="H216" s="77" t="s">
        <v>1018</v>
      </c>
      <c r="I216" s="16">
        <v>101</v>
      </c>
      <c r="J216" s="16">
        <v>55</v>
      </c>
      <c r="K216" s="16">
        <v>25</v>
      </c>
      <c r="L216" s="16">
        <v>20</v>
      </c>
      <c r="M216" s="81">
        <v>34.71875</v>
      </c>
      <c r="N216" s="96">
        <v>34.71875</v>
      </c>
      <c r="O216" s="64">
        <v>2530</v>
      </c>
      <c r="P216" s="65">
        <f>Table22457891011234567891011[[#This Row],[PEMBULATAN]]*O216</f>
        <v>87838.4375</v>
      </c>
    </row>
    <row r="217" spans="1:16" ht="26.25" customHeight="1" x14ac:dyDescent="0.2">
      <c r="A217" s="14"/>
      <c r="B217" s="75"/>
      <c r="C217" s="73" t="s">
        <v>1370</v>
      </c>
      <c r="D217" s="78" t="s">
        <v>127</v>
      </c>
      <c r="E217" s="13">
        <v>44548</v>
      </c>
      <c r="F217" s="76" t="s">
        <v>705</v>
      </c>
      <c r="G217" s="13">
        <v>44552</v>
      </c>
      <c r="H217" s="77" t="s">
        <v>1018</v>
      </c>
      <c r="I217" s="16">
        <v>43</v>
      </c>
      <c r="J217" s="16">
        <v>57</v>
      </c>
      <c r="K217" s="16">
        <v>15</v>
      </c>
      <c r="L217" s="16">
        <v>10</v>
      </c>
      <c r="M217" s="81">
        <v>9.1912500000000001</v>
      </c>
      <c r="N217" s="96">
        <v>10</v>
      </c>
      <c r="O217" s="64">
        <v>2530</v>
      </c>
      <c r="P217" s="65">
        <f>Table22457891011234567891011[[#This Row],[PEMBULATAN]]*O217</f>
        <v>25300</v>
      </c>
    </row>
    <row r="218" spans="1:16" ht="26.25" customHeight="1" x14ac:dyDescent="0.2">
      <c r="A218" s="14"/>
      <c r="B218" s="75"/>
      <c r="C218" s="73" t="s">
        <v>1371</v>
      </c>
      <c r="D218" s="78" t="s">
        <v>127</v>
      </c>
      <c r="E218" s="13">
        <v>44548</v>
      </c>
      <c r="F218" s="76" t="s">
        <v>705</v>
      </c>
      <c r="G218" s="13">
        <v>44552</v>
      </c>
      <c r="H218" s="77" t="s">
        <v>1018</v>
      </c>
      <c r="I218" s="16">
        <v>45</v>
      </c>
      <c r="J218" s="16">
        <v>30</v>
      </c>
      <c r="K218" s="16">
        <v>13</v>
      </c>
      <c r="L218" s="16">
        <v>3</v>
      </c>
      <c r="M218" s="81">
        <v>4.3875000000000002</v>
      </c>
      <c r="N218" s="96">
        <v>5</v>
      </c>
      <c r="O218" s="64">
        <v>2530</v>
      </c>
      <c r="P218" s="65">
        <f>Table22457891011234567891011[[#This Row],[PEMBULATAN]]*O218</f>
        <v>12650</v>
      </c>
    </row>
    <row r="219" spans="1:16" ht="26.25" customHeight="1" x14ac:dyDescent="0.2">
      <c r="A219" s="14"/>
      <c r="B219" s="75"/>
      <c r="C219" s="73" t="s">
        <v>1372</v>
      </c>
      <c r="D219" s="78" t="s">
        <v>127</v>
      </c>
      <c r="E219" s="13">
        <v>44548</v>
      </c>
      <c r="F219" s="76" t="s">
        <v>705</v>
      </c>
      <c r="G219" s="13">
        <v>44552</v>
      </c>
      <c r="H219" s="77" t="s">
        <v>1018</v>
      </c>
      <c r="I219" s="16">
        <v>95</v>
      </c>
      <c r="J219" s="16">
        <v>61</v>
      </c>
      <c r="K219" s="16">
        <v>19</v>
      </c>
      <c r="L219" s="16">
        <v>14</v>
      </c>
      <c r="M219" s="81">
        <v>27.526250000000001</v>
      </c>
      <c r="N219" s="96">
        <v>27.526250000000001</v>
      </c>
      <c r="O219" s="64">
        <v>2530</v>
      </c>
      <c r="P219" s="65">
        <f>Table22457891011234567891011[[#This Row],[PEMBULATAN]]*O219</f>
        <v>69641.412500000006</v>
      </c>
    </row>
    <row r="220" spans="1:16" ht="26.25" customHeight="1" x14ac:dyDescent="0.2">
      <c r="A220" s="14"/>
      <c r="B220" s="75"/>
      <c r="C220" s="73" t="s">
        <v>1373</v>
      </c>
      <c r="D220" s="78" t="s">
        <v>127</v>
      </c>
      <c r="E220" s="13">
        <v>44548</v>
      </c>
      <c r="F220" s="76" t="s">
        <v>705</v>
      </c>
      <c r="G220" s="13">
        <v>44552</v>
      </c>
      <c r="H220" s="77" t="s">
        <v>1018</v>
      </c>
      <c r="I220" s="16">
        <v>102</v>
      </c>
      <c r="J220" s="16">
        <v>60</v>
      </c>
      <c r="K220" s="16">
        <v>18</v>
      </c>
      <c r="L220" s="16">
        <v>22</v>
      </c>
      <c r="M220" s="81">
        <v>27.54</v>
      </c>
      <c r="N220" s="96">
        <v>27.54</v>
      </c>
      <c r="O220" s="64">
        <v>2530</v>
      </c>
      <c r="P220" s="65">
        <f>Table22457891011234567891011[[#This Row],[PEMBULATAN]]*O220</f>
        <v>69676.2</v>
      </c>
    </row>
    <row r="221" spans="1:16" ht="26.25" customHeight="1" x14ac:dyDescent="0.2">
      <c r="A221" s="14"/>
      <c r="B221" s="75"/>
      <c r="C221" s="73" t="s">
        <v>1374</v>
      </c>
      <c r="D221" s="78" t="s">
        <v>127</v>
      </c>
      <c r="E221" s="13">
        <v>44548</v>
      </c>
      <c r="F221" s="76" t="s">
        <v>705</v>
      </c>
      <c r="G221" s="13">
        <v>44552</v>
      </c>
      <c r="H221" s="77" t="s">
        <v>1018</v>
      </c>
      <c r="I221" s="16">
        <v>46</v>
      </c>
      <c r="J221" s="16">
        <v>30</v>
      </c>
      <c r="K221" s="16">
        <v>13</v>
      </c>
      <c r="L221" s="16">
        <v>5</v>
      </c>
      <c r="M221" s="81">
        <v>4.4850000000000003</v>
      </c>
      <c r="N221" s="96">
        <v>6</v>
      </c>
      <c r="O221" s="64">
        <v>2530</v>
      </c>
      <c r="P221" s="65">
        <f>Table22457891011234567891011[[#This Row],[PEMBULATAN]]*O221</f>
        <v>15180</v>
      </c>
    </row>
    <row r="222" spans="1:16" ht="26.25" customHeight="1" x14ac:dyDescent="0.2">
      <c r="A222" s="14"/>
      <c r="B222" s="75"/>
      <c r="C222" s="73" t="s">
        <v>1375</v>
      </c>
      <c r="D222" s="78" t="s">
        <v>127</v>
      </c>
      <c r="E222" s="13">
        <v>44548</v>
      </c>
      <c r="F222" s="76" t="s">
        <v>705</v>
      </c>
      <c r="G222" s="13">
        <v>44552</v>
      </c>
      <c r="H222" s="77" t="s">
        <v>1018</v>
      </c>
      <c r="I222" s="16">
        <v>86</v>
      </c>
      <c r="J222" s="16">
        <v>50</v>
      </c>
      <c r="K222" s="16">
        <v>20</v>
      </c>
      <c r="L222" s="16">
        <v>16</v>
      </c>
      <c r="M222" s="81">
        <v>21.5</v>
      </c>
      <c r="N222" s="96">
        <v>22</v>
      </c>
      <c r="O222" s="64">
        <v>2530</v>
      </c>
      <c r="P222" s="65">
        <f>Table22457891011234567891011[[#This Row],[PEMBULATAN]]*O222</f>
        <v>55660</v>
      </c>
    </row>
    <row r="223" spans="1:16" ht="26.25" customHeight="1" x14ac:dyDescent="0.2">
      <c r="A223" s="14"/>
      <c r="B223" s="75"/>
      <c r="C223" s="73" t="s">
        <v>1376</v>
      </c>
      <c r="D223" s="78" t="s">
        <v>127</v>
      </c>
      <c r="E223" s="13">
        <v>44548</v>
      </c>
      <c r="F223" s="76" t="s">
        <v>705</v>
      </c>
      <c r="G223" s="13">
        <v>44552</v>
      </c>
      <c r="H223" s="77" t="s">
        <v>1018</v>
      </c>
      <c r="I223" s="16">
        <v>80</v>
      </c>
      <c r="J223" s="16">
        <v>60</v>
      </c>
      <c r="K223" s="16">
        <v>22</v>
      </c>
      <c r="L223" s="16">
        <v>14</v>
      </c>
      <c r="M223" s="81">
        <v>26.4</v>
      </c>
      <c r="N223" s="96">
        <v>27</v>
      </c>
      <c r="O223" s="64">
        <v>2530</v>
      </c>
      <c r="P223" s="65">
        <f>Table22457891011234567891011[[#This Row],[PEMBULATAN]]*O223</f>
        <v>68310</v>
      </c>
    </row>
    <row r="224" spans="1:16" ht="26.25" customHeight="1" x14ac:dyDescent="0.2">
      <c r="A224" s="14"/>
      <c r="B224" s="75"/>
      <c r="C224" s="73" t="s">
        <v>1377</v>
      </c>
      <c r="D224" s="78" t="s">
        <v>127</v>
      </c>
      <c r="E224" s="13">
        <v>44548</v>
      </c>
      <c r="F224" s="76" t="s">
        <v>705</v>
      </c>
      <c r="G224" s="13">
        <v>44552</v>
      </c>
      <c r="H224" s="77" t="s">
        <v>1018</v>
      </c>
      <c r="I224" s="16">
        <v>35</v>
      </c>
      <c r="J224" s="16">
        <v>15</v>
      </c>
      <c r="K224" s="16">
        <v>10</v>
      </c>
      <c r="L224" s="16">
        <v>15</v>
      </c>
      <c r="M224" s="81">
        <v>1.3125</v>
      </c>
      <c r="N224" s="96">
        <v>16</v>
      </c>
      <c r="O224" s="64">
        <v>2530</v>
      </c>
      <c r="P224" s="65">
        <f>Table22457891011234567891011[[#This Row],[PEMBULATAN]]*O224</f>
        <v>40480</v>
      </c>
    </row>
    <row r="225" spans="1:16" ht="26.25" customHeight="1" x14ac:dyDescent="0.2">
      <c r="A225" s="14"/>
      <c r="B225" s="75"/>
      <c r="C225" s="73" t="s">
        <v>1378</v>
      </c>
      <c r="D225" s="78" t="s">
        <v>127</v>
      </c>
      <c r="E225" s="13">
        <v>44548</v>
      </c>
      <c r="F225" s="76" t="s">
        <v>705</v>
      </c>
      <c r="G225" s="13">
        <v>44552</v>
      </c>
      <c r="H225" s="77" t="s">
        <v>1018</v>
      </c>
      <c r="I225" s="16">
        <v>40</v>
      </c>
      <c r="J225" s="16">
        <v>16</v>
      </c>
      <c r="K225" s="16">
        <v>16</v>
      </c>
      <c r="L225" s="16">
        <v>5</v>
      </c>
      <c r="M225" s="81">
        <v>2.56</v>
      </c>
      <c r="N225" s="96">
        <v>5</v>
      </c>
      <c r="O225" s="64">
        <v>2530</v>
      </c>
      <c r="P225" s="65">
        <f>Table22457891011234567891011[[#This Row],[PEMBULATAN]]*O225</f>
        <v>12650</v>
      </c>
    </row>
    <row r="226" spans="1:16" ht="26.25" customHeight="1" x14ac:dyDescent="0.2">
      <c r="A226" s="14"/>
      <c r="B226" s="75"/>
      <c r="C226" s="73" t="s">
        <v>1379</v>
      </c>
      <c r="D226" s="78" t="s">
        <v>127</v>
      </c>
      <c r="E226" s="13">
        <v>44548</v>
      </c>
      <c r="F226" s="76" t="s">
        <v>705</v>
      </c>
      <c r="G226" s="13">
        <v>44552</v>
      </c>
      <c r="H226" s="77" t="s">
        <v>1018</v>
      </c>
      <c r="I226" s="16">
        <v>70</v>
      </c>
      <c r="J226" s="16">
        <v>52</v>
      </c>
      <c r="K226" s="16">
        <v>20</v>
      </c>
      <c r="L226" s="16">
        <v>30</v>
      </c>
      <c r="M226" s="81">
        <v>18.2</v>
      </c>
      <c r="N226" s="96">
        <v>30</v>
      </c>
      <c r="O226" s="64">
        <v>2530</v>
      </c>
      <c r="P226" s="65">
        <f>Table22457891011234567891011[[#This Row],[PEMBULATAN]]*O226</f>
        <v>75900</v>
      </c>
    </row>
    <row r="227" spans="1:16" ht="26.25" customHeight="1" x14ac:dyDescent="0.2">
      <c r="A227" s="14"/>
      <c r="B227" s="75"/>
      <c r="C227" s="73" t="s">
        <v>1380</v>
      </c>
      <c r="D227" s="78" t="s">
        <v>127</v>
      </c>
      <c r="E227" s="13">
        <v>44548</v>
      </c>
      <c r="F227" s="76" t="s">
        <v>705</v>
      </c>
      <c r="G227" s="13">
        <v>44552</v>
      </c>
      <c r="H227" s="77" t="s">
        <v>1018</v>
      </c>
      <c r="I227" s="16">
        <v>57</v>
      </c>
      <c r="J227" s="16">
        <v>22</v>
      </c>
      <c r="K227" s="16">
        <v>22</v>
      </c>
      <c r="L227" s="16">
        <v>8</v>
      </c>
      <c r="M227" s="81">
        <v>6.8970000000000002</v>
      </c>
      <c r="N227" s="96">
        <v>8</v>
      </c>
      <c r="O227" s="64">
        <v>2530</v>
      </c>
      <c r="P227" s="65">
        <f>Table22457891011234567891011[[#This Row],[PEMBULATAN]]*O227</f>
        <v>20240</v>
      </c>
    </row>
    <row r="228" spans="1:16" ht="26.25" customHeight="1" x14ac:dyDescent="0.2">
      <c r="A228" s="14"/>
      <c r="B228" s="75"/>
      <c r="C228" s="73" t="s">
        <v>1381</v>
      </c>
      <c r="D228" s="78" t="s">
        <v>127</v>
      </c>
      <c r="E228" s="13">
        <v>44548</v>
      </c>
      <c r="F228" s="76" t="s">
        <v>705</v>
      </c>
      <c r="G228" s="13">
        <v>44552</v>
      </c>
      <c r="H228" s="77" t="s">
        <v>1018</v>
      </c>
      <c r="I228" s="16">
        <v>82</v>
      </c>
      <c r="J228" s="16">
        <v>45</v>
      </c>
      <c r="K228" s="16">
        <v>27</v>
      </c>
      <c r="L228" s="16">
        <v>15</v>
      </c>
      <c r="M228" s="81">
        <v>24.907499999999999</v>
      </c>
      <c r="N228" s="96">
        <v>24.907499999999999</v>
      </c>
      <c r="O228" s="64">
        <v>2530</v>
      </c>
      <c r="P228" s="65">
        <f>Table22457891011234567891011[[#This Row],[PEMBULATAN]]*O228</f>
        <v>63015.974999999999</v>
      </c>
    </row>
    <row r="229" spans="1:16" ht="26.25" customHeight="1" x14ac:dyDescent="0.2">
      <c r="A229" s="14"/>
      <c r="B229" s="75"/>
      <c r="C229" s="73" t="s">
        <v>1382</v>
      </c>
      <c r="D229" s="78" t="s">
        <v>127</v>
      </c>
      <c r="E229" s="13">
        <v>44548</v>
      </c>
      <c r="F229" s="76" t="s">
        <v>705</v>
      </c>
      <c r="G229" s="13">
        <v>44552</v>
      </c>
      <c r="H229" s="77" t="s">
        <v>1018</v>
      </c>
      <c r="I229" s="16">
        <v>47</v>
      </c>
      <c r="J229" s="16">
        <v>37</v>
      </c>
      <c r="K229" s="16">
        <v>25</v>
      </c>
      <c r="L229" s="16">
        <v>11</v>
      </c>
      <c r="M229" s="81">
        <v>10.86875</v>
      </c>
      <c r="N229" s="96">
        <v>11</v>
      </c>
      <c r="O229" s="64">
        <v>2530</v>
      </c>
      <c r="P229" s="65">
        <f>Table22457891011234567891011[[#This Row],[PEMBULATAN]]*O229</f>
        <v>27830</v>
      </c>
    </row>
    <row r="230" spans="1:16" ht="26.25" customHeight="1" x14ac:dyDescent="0.2">
      <c r="A230" s="14"/>
      <c r="B230" s="75"/>
      <c r="C230" s="73" t="s">
        <v>1383</v>
      </c>
      <c r="D230" s="78" t="s">
        <v>127</v>
      </c>
      <c r="E230" s="13">
        <v>44548</v>
      </c>
      <c r="F230" s="76" t="s">
        <v>705</v>
      </c>
      <c r="G230" s="13">
        <v>44552</v>
      </c>
      <c r="H230" s="77" t="s">
        <v>1018</v>
      </c>
      <c r="I230" s="16">
        <v>50</v>
      </c>
      <c r="J230" s="16">
        <v>20</v>
      </c>
      <c r="K230" s="16">
        <v>10</v>
      </c>
      <c r="L230" s="16">
        <v>14</v>
      </c>
      <c r="M230" s="81">
        <v>2.5</v>
      </c>
      <c r="N230" s="96">
        <v>15</v>
      </c>
      <c r="O230" s="64">
        <v>2530</v>
      </c>
      <c r="P230" s="65">
        <f>Table22457891011234567891011[[#This Row],[PEMBULATAN]]*O230</f>
        <v>37950</v>
      </c>
    </row>
    <row r="231" spans="1:16" ht="26.25" customHeight="1" x14ac:dyDescent="0.2">
      <c r="A231" s="14"/>
      <c r="B231" s="98"/>
      <c r="C231" s="73" t="s">
        <v>1384</v>
      </c>
      <c r="D231" s="78" t="s">
        <v>127</v>
      </c>
      <c r="E231" s="13">
        <v>44548</v>
      </c>
      <c r="F231" s="76" t="s">
        <v>705</v>
      </c>
      <c r="G231" s="13">
        <v>44552</v>
      </c>
      <c r="H231" s="77" t="s">
        <v>1018</v>
      </c>
      <c r="I231" s="16">
        <v>86</v>
      </c>
      <c r="J231" s="16">
        <v>45</v>
      </c>
      <c r="K231" s="16">
        <v>24</v>
      </c>
      <c r="L231" s="16">
        <v>18</v>
      </c>
      <c r="M231" s="81">
        <v>23.22</v>
      </c>
      <c r="N231" s="96">
        <v>23.22</v>
      </c>
      <c r="O231" s="64">
        <v>2530</v>
      </c>
      <c r="P231" s="65">
        <f>Table22457891011234567891011[[#This Row],[PEMBULATAN]]*O231</f>
        <v>58746.6</v>
      </c>
    </row>
    <row r="232" spans="1:16" ht="26.25" customHeight="1" x14ac:dyDescent="0.2">
      <c r="A232" s="14"/>
      <c r="B232" s="75" t="s">
        <v>1385</v>
      </c>
      <c r="C232" s="73" t="s">
        <v>1386</v>
      </c>
      <c r="D232" s="78" t="s">
        <v>127</v>
      </c>
      <c r="E232" s="13">
        <v>44548</v>
      </c>
      <c r="F232" s="76" t="s">
        <v>705</v>
      </c>
      <c r="G232" s="13">
        <v>44552</v>
      </c>
      <c r="H232" s="77" t="s">
        <v>1018</v>
      </c>
      <c r="I232" s="16">
        <v>75</v>
      </c>
      <c r="J232" s="16">
        <v>52</v>
      </c>
      <c r="K232" s="16">
        <v>25</v>
      </c>
      <c r="L232" s="16">
        <v>25</v>
      </c>
      <c r="M232" s="81">
        <v>24.375</v>
      </c>
      <c r="N232" s="96">
        <v>26</v>
      </c>
      <c r="O232" s="64">
        <v>2530</v>
      </c>
      <c r="P232" s="65">
        <f>Table22457891011234567891011[[#This Row],[PEMBULATAN]]*O232</f>
        <v>65780</v>
      </c>
    </row>
    <row r="233" spans="1:16" ht="26.25" customHeight="1" x14ac:dyDescent="0.2">
      <c r="A233" s="14"/>
      <c r="B233" s="75"/>
      <c r="C233" s="73" t="s">
        <v>1387</v>
      </c>
      <c r="D233" s="78" t="s">
        <v>127</v>
      </c>
      <c r="E233" s="13">
        <v>44548</v>
      </c>
      <c r="F233" s="76" t="s">
        <v>705</v>
      </c>
      <c r="G233" s="13">
        <v>44552</v>
      </c>
      <c r="H233" s="77" t="s">
        <v>1018</v>
      </c>
      <c r="I233" s="16">
        <v>60</v>
      </c>
      <c r="J233" s="16">
        <v>32</v>
      </c>
      <c r="K233" s="16">
        <v>45</v>
      </c>
      <c r="L233" s="16">
        <v>5</v>
      </c>
      <c r="M233" s="81">
        <v>21.6</v>
      </c>
      <c r="N233" s="96">
        <v>21.6</v>
      </c>
      <c r="O233" s="64">
        <v>2530</v>
      </c>
      <c r="P233" s="65">
        <f>Table22457891011234567891011[[#This Row],[PEMBULATAN]]*O233</f>
        <v>54648</v>
      </c>
    </row>
    <row r="234" spans="1:16" ht="26.25" customHeight="1" x14ac:dyDescent="0.2">
      <c r="A234" s="14"/>
      <c r="B234" s="75"/>
      <c r="C234" s="73" t="s">
        <v>1388</v>
      </c>
      <c r="D234" s="78" t="s">
        <v>127</v>
      </c>
      <c r="E234" s="13">
        <v>44548</v>
      </c>
      <c r="F234" s="76" t="s">
        <v>705</v>
      </c>
      <c r="G234" s="13">
        <v>44552</v>
      </c>
      <c r="H234" s="77" t="s">
        <v>1018</v>
      </c>
      <c r="I234" s="16">
        <v>66</v>
      </c>
      <c r="J234" s="16">
        <v>52</v>
      </c>
      <c r="K234" s="16">
        <v>15</v>
      </c>
      <c r="L234" s="16">
        <v>3</v>
      </c>
      <c r="M234" s="81">
        <v>12.87</v>
      </c>
      <c r="N234" s="96">
        <v>12.87</v>
      </c>
      <c r="O234" s="64">
        <v>2530</v>
      </c>
      <c r="P234" s="65">
        <f>Table22457891011234567891011[[#This Row],[PEMBULATAN]]*O234</f>
        <v>32561.1</v>
      </c>
    </row>
    <row r="235" spans="1:16" ht="26.25" customHeight="1" x14ac:dyDescent="0.2">
      <c r="A235" s="14"/>
      <c r="B235" s="75"/>
      <c r="C235" s="73" t="s">
        <v>1389</v>
      </c>
      <c r="D235" s="78" t="s">
        <v>127</v>
      </c>
      <c r="E235" s="13">
        <v>44548</v>
      </c>
      <c r="F235" s="76" t="s">
        <v>705</v>
      </c>
      <c r="G235" s="13">
        <v>44552</v>
      </c>
      <c r="H235" s="77" t="s">
        <v>1018</v>
      </c>
      <c r="I235" s="16">
        <v>35</v>
      </c>
      <c r="J235" s="16">
        <v>40</v>
      </c>
      <c r="K235" s="16">
        <v>15</v>
      </c>
      <c r="L235" s="16">
        <v>5</v>
      </c>
      <c r="M235" s="81">
        <v>5.25</v>
      </c>
      <c r="N235" s="96">
        <v>5.25</v>
      </c>
      <c r="O235" s="64">
        <v>2530</v>
      </c>
      <c r="P235" s="65">
        <f>Table22457891011234567891011[[#This Row],[PEMBULATAN]]*O235</f>
        <v>13282.5</v>
      </c>
    </row>
    <row r="236" spans="1:16" ht="26.25" customHeight="1" x14ac:dyDescent="0.2">
      <c r="A236" s="14"/>
      <c r="B236" s="75"/>
      <c r="C236" s="73" t="s">
        <v>1390</v>
      </c>
      <c r="D236" s="78" t="s">
        <v>127</v>
      </c>
      <c r="E236" s="13">
        <v>44548</v>
      </c>
      <c r="F236" s="76" t="s">
        <v>705</v>
      </c>
      <c r="G236" s="13">
        <v>44552</v>
      </c>
      <c r="H236" s="77" t="s">
        <v>1018</v>
      </c>
      <c r="I236" s="16">
        <v>42</v>
      </c>
      <c r="J236" s="16">
        <v>36</v>
      </c>
      <c r="K236" s="16">
        <v>13</v>
      </c>
      <c r="L236" s="16">
        <v>5</v>
      </c>
      <c r="M236" s="81">
        <v>4.9139999999999997</v>
      </c>
      <c r="N236" s="96">
        <v>5</v>
      </c>
      <c r="O236" s="64">
        <v>2530</v>
      </c>
      <c r="P236" s="65">
        <f>Table22457891011234567891011[[#This Row],[PEMBULATAN]]*O236</f>
        <v>12650</v>
      </c>
    </row>
    <row r="237" spans="1:16" ht="26.25" customHeight="1" x14ac:dyDescent="0.2">
      <c r="A237" s="14"/>
      <c r="B237" s="75"/>
      <c r="C237" s="73" t="s">
        <v>1391</v>
      </c>
      <c r="D237" s="78" t="s">
        <v>127</v>
      </c>
      <c r="E237" s="13">
        <v>44548</v>
      </c>
      <c r="F237" s="76" t="s">
        <v>705</v>
      </c>
      <c r="G237" s="13">
        <v>44552</v>
      </c>
      <c r="H237" s="77" t="s">
        <v>1018</v>
      </c>
      <c r="I237" s="16">
        <v>20</v>
      </c>
      <c r="J237" s="16">
        <v>10</v>
      </c>
      <c r="K237" s="16">
        <v>5</v>
      </c>
      <c r="L237" s="16">
        <v>1</v>
      </c>
      <c r="M237" s="81">
        <v>0.25</v>
      </c>
      <c r="N237" s="96">
        <v>1</v>
      </c>
      <c r="O237" s="64">
        <v>2530</v>
      </c>
      <c r="P237" s="65">
        <f>Table22457891011234567891011[[#This Row],[PEMBULATAN]]*O237</f>
        <v>2530</v>
      </c>
    </row>
    <row r="238" spans="1:16" ht="26.25" customHeight="1" x14ac:dyDescent="0.2">
      <c r="A238" s="14"/>
      <c r="B238" s="75"/>
      <c r="C238" s="73" t="s">
        <v>1392</v>
      </c>
      <c r="D238" s="78" t="s">
        <v>127</v>
      </c>
      <c r="E238" s="13">
        <v>44548</v>
      </c>
      <c r="F238" s="76" t="s">
        <v>705</v>
      </c>
      <c r="G238" s="13">
        <v>44552</v>
      </c>
      <c r="H238" s="77" t="s">
        <v>1018</v>
      </c>
      <c r="I238" s="16">
        <v>50</v>
      </c>
      <c r="J238" s="16">
        <v>45</v>
      </c>
      <c r="K238" s="16">
        <v>15</v>
      </c>
      <c r="L238" s="16">
        <v>2</v>
      </c>
      <c r="M238" s="81">
        <v>8.4375</v>
      </c>
      <c r="N238" s="96">
        <v>9</v>
      </c>
      <c r="O238" s="64">
        <v>2530</v>
      </c>
      <c r="P238" s="65">
        <f>Table22457891011234567891011[[#This Row],[PEMBULATAN]]*O238</f>
        <v>22770</v>
      </c>
    </row>
    <row r="239" spans="1:16" ht="26.25" customHeight="1" x14ac:dyDescent="0.2">
      <c r="A239" s="14"/>
      <c r="B239" s="75"/>
      <c r="C239" s="73" t="s">
        <v>1393</v>
      </c>
      <c r="D239" s="78" t="s">
        <v>127</v>
      </c>
      <c r="E239" s="13">
        <v>44548</v>
      </c>
      <c r="F239" s="76" t="s">
        <v>705</v>
      </c>
      <c r="G239" s="13">
        <v>44552</v>
      </c>
      <c r="H239" s="77" t="s">
        <v>1018</v>
      </c>
      <c r="I239" s="16">
        <v>40</v>
      </c>
      <c r="J239" s="16">
        <v>42</v>
      </c>
      <c r="K239" s="16">
        <v>15</v>
      </c>
      <c r="L239" s="16">
        <v>2</v>
      </c>
      <c r="M239" s="81">
        <v>6.3</v>
      </c>
      <c r="N239" s="96">
        <v>7</v>
      </c>
      <c r="O239" s="64">
        <v>2530</v>
      </c>
      <c r="P239" s="65">
        <f>Table22457891011234567891011[[#This Row],[PEMBULATAN]]*O239</f>
        <v>17710</v>
      </c>
    </row>
    <row r="240" spans="1:16" ht="26.25" customHeight="1" x14ac:dyDescent="0.2">
      <c r="A240" s="14"/>
      <c r="B240" s="75"/>
      <c r="C240" s="73" t="s">
        <v>1394</v>
      </c>
      <c r="D240" s="78" t="s">
        <v>127</v>
      </c>
      <c r="E240" s="13">
        <v>44548</v>
      </c>
      <c r="F240" s="76" t="s">
        <v>705</v>
      </c>
      <c r="G240" s="13">
        <v>44552</v>
      </c>
      <c r="H240" s="77" t="s">
        <v>1018</v>
      </c>
      <c r="I240" s="16">
        <v>26</v>
      </c>
      <c r="J240" s="16">
        <v>26</v>
      </c>
      <c r="K240" s="16">
        <v>10</v>
      </c>
      <c r="L240" s="16">
        <v>1</v>
      </c>
      <c r="M240" s="81">
        <v>1.69</v>
      </c>
      <c r="N240" s="96">
        <v>1.69</v>
      </c>
      <c r="O240" s="64">
        <v>2530</v>
      </c>
      <c r="P240" s="65">
        <f>Table22457891011234567891011[[#This Row],[PEMBULATAN]]*O240</f>
        <v>4275.7</v>
      </c>
    </row>
    <row r="241" spans="1:16" ht="26.25" customHeight="1" x14ac:dyDescent="0.2">
      <c r="A241" s="14"/>
      <c r="B241" s="75"/>
      <c r="C241" s="73" t="s">
        <v>1395</v>
      </c>
      <c r="D241" s="78" t="s">
        <v>127</v>
      </c>
      <c r="E241" s="13">
        <v>44548</v>
      </c>
      <c r="F241" s="76" t="s">
        <v>705</v>
      </c>
      <c r="G241" s="13">
        <v>44552</v>
      </c>
      <c r="H241" s="77" t="s">
        <v>1018</v>
      </c>
      <c r="I241" s="16">
        <v>55</v>
      </c>
      <c r="J241" s="16">
        <v>39</v>
      </c>
      <c r="K241" s="16">
        <v>17</v>
      </c>
      <c r="L241" s="16">
        <v>3</v>
      </c>
      <c r="M241" s="81">
        <v>9.1162500000000009</v>
      </c>
      <c r="N241" s="96">
        <v>9.1162500000000009</v>
      </c>
      <c r="O241" s="64">
        <v>2530</v>
      </c>
      <c r="P241" s="65">
        <f>Table22457891011234567891011[[#This Row],[PEMBULATAN]]*O241</f>
        <v>23064.112500000003</v>
      </c>
    </row>
    <row r="242" spans="1:16" ht="26.25" customHeight="1" x14ac:dyDescent="0.2">
      <c r="A242" s="14"/>
      <c r="B242" s="75"/>
      <c r="C242" s="73" t="s">
        <v>1396</v>
      </c>
      <c r="D242" s="78" t="s">
        <v>127</v>
      </c>
      <c r="E242" s="13">
        <v>44548</v>
      </c>
      <c r="F242" s="76" t="s">
        <v>705</v>
      </c>
      <c r="G242" s="13">
        <v>44552</v>
      </c>
      <c r="H242" s="77" t="s">
        <v>1018</v>
      </c>
      <c r="I242" s="16">
        <v>50</v>
      </c>
      <c r="J242" s="16">
        <v>39</v>
      </c>
      <c r="K242" s="16">
        <v>10</v>
      </c>
      <c r="L242" s="16">
        <v>1</v>
      </c>
      <c r="M242" s="81">
        <v>4.875</v>
      </c>
      <c r="N242" s="96">
        <v>4.875</v>
      </c>
      <c r="O242" s="64">
        <v>2530</v>
      </c>
      <c r="P242" s="65">
        <f>Table22457891011234567891011[[#This Row],[PEMBULATAN]]*O242</f>
        <v>12333.75</v>
      </c>
    </row>
    <row r="243" spans="1:16" ht="26.25" customHeight="1" x14ac:dyDescent="0.2">
      <c r="A243" s="14"/>
      <c r="B243" s="75"/>
      <c r="C243" s="73" t="s">
        <v>1397</v>
      </c>
      <c r="D243" s="78" t="s">
        <v>127</v>
      </c>
      <c r="E243" s="13">
        <v>44548</v>
      </c>
      <c r="F243" s="76" t="s">
        <v>705</v>
      </c>
      <c r="G243" s="13">
        <v>44552</v>
      </c>
      <c r="H243" s="77" t="s">
        <v>1018</v>
      </c>
      <c r="I243" s="16">
        <v>67</v>
      </c>
      <c r="J243" s="16">
        <v>25</v>
      </c>
      <c r="K243" s="16">
        <v>18</v>
      </c>
      <c r="L243" s="16">
        <v>2</v>
      </c>
      <c r="M243" s="81">
        <v>7.5374999999999996</v>
      </c>
      <c r="N243" s="96">
        <v>7.5374999999999996</v>
      </c>
      <c r="O243" s="64">
        <v>2530</v>
      </c>
      <c r="P243" s="65">
        <f>Table22457891011234567891011[[#This Row],[PEMBULATAN]]*O243</f>
        <v>19069.875</v>
      </c>
    </row>
    <row r="244" spans="1:16" ht="22.5" customHeight="1" x14ac:dyDescent="0.2">
      <c r="A244" s="123" t="s">
        <v>30</v>
      </c>
      <c r="B244" s="124"/>
      <c r="C244" s="124"/>
      <c r="D244" s="124"/>
      <c r="E244" s="124"/>
      <c r="F244" s="124"/>
      <c r="G244" s="124"/>
      <c r="H244" s="124"/>
      <c r="I244" s="124"/>
      <c r="J244" s="124"/>
      <c r="K244" s="124"/>
      <c r="L244" s="125"/>
      <c r="M244" s="79">
        <f>SUBTOTAL(109,Table22457891011234567891011[KG VOLUME])</f>
        <v>4208.2024999999976</v>
      </c>
      <c r="N244" s="68">
        <f>SUM(N3:N243)</f>
        <v>4407.4604999999983</v>
      </c>
      <c r="O244" s="126">
        <f>SUM(P3:P243)</f>
        <v>11150875.064999994</v>
      </c>
      <c r="P244" s="127"/>
    </row>
    <row r="245" spans="1:16" ht="18" customHeight="1" x14ac:dyDescent="0.2">
      <c r="A245" s="86"/>
      <c r="B245" s="56" t="s">
        <v>42</v>
      </c>
      <c r="C245" s="55"/>
      <c r="D245" s="57" t="s">
        <v>43</v>
      </c>
      <c r="E245" s="86"/>
      <c r="F245" s="86"/>
      <c r="G245" s="86"/>
      <c r="H245" s="86"/>
      <c r="I245" s="86"/>
      <c r="J245" s="86"/>
      <c r="K245" s="86"/>
      <c r="L245" s="86"/>
      <c r="M245" s="87"/>
      <c r="N245" s="88" t="s">
        <v>51</v>
      </c>
      <c r="O245" s="89"/>
      <c r="P245" s="89">
        <f>O244*10%</f>
        <v>1115087.5064999994</v>
      </c>
    </row>
    <row r="246" spans="1:16" ht="18" customHeight="1" thickBot="1" x14ac:dyDescent="0.25">
      <c r="A246" s="86"/>
      <c r="B246" s="56"/>
      <c r="C246" s="55"/>
      <c r="D246" s="57"/>
      <c r="E246" s="86"/>
      <c r="F246" s="86"/>
      <c r="G246" s="86"/>
      <c r="H246" s="86"/>
      <c r="I246" s="86"/>
      <c r="J246" s="86"/>
      <c r="K246" s="86"/>
      <c r="L246" s="86"/>
      <c r="M246" s="87"/>
      <c r="N246" s="90" t="s">
        <v>52</v>
      </c>
      <c r="O246" s="91"/>
      <c r="P246" s="91">
        <f>O244-P245</f>
        <v>10035787.558499994</v>
      </c>
    </row>
    <row r="247" spans="1:16" ht="18" customHeight="1" x14ac:dyDescent="0.2">
      <c r="A247" s="11"/>
      <c r="H247" s="63"/>
      <c r="N247" s="62" t="s">
        <v>31</v>
      </c>
      <c r="P247" s="69">
        <f>P246*1%</f>
        <v>100357.87558499994</v>
      </c>
    </row>
    <row r="248" spans="1:16" ht="18" customHeight="1" thickBot="1" x14ac:dyDescent="0.25">
      <c r="A248" s="11"/>
      <c r="H248" s="63"/>
      <c r="N248" s="62" t="s">
        <v>53</v>
      </c>
      <c r="P248" s="71">
        <f>P246*2%</f>
        <v>200715.75116999989</v>
      </c>
    </row>
    <row r="249" spans="1:16" ht="18" customHeight="1" x14ac:dyDescent="0.2">
      <c r="A249" s="11"/>
      <c r="H249" s="63"/>
      <c r="N249" s="66" t="s">
        <v>32</v>
      </c>
      <c r="O249" s="67"/>
      <c r="P249" s="70">
        <f>P246+P247-P248</f>
        <v>9935429.6829149928</v>
      </c>
    </row>
    <row r="251" spans="1:16" x14ac:dyDescent="0.2">
      <c r="A251" s="11"/>
      <c r="H251" s="63"/>
      <c r="P251" s="71"/>
    </row>
    <row r="252" spans="1:16" x14ac:dyDescent="0.2">
      <c r="A252" s="11"/>
      <c r="H252" s="63"/>
      <c r="O252" s="58"/>
      <c r="P252" s="71"/>
    </row>
    <row r="253" spans="1:16" s="3" customFormat="1" x14ac:dyDescent="0.25">
      <c r="A253" s="11"/>
      <c r="B253" s="2"/>
      <c r="C253" s="2"/>
      <c r="E253" s="12"/>
      <c r="H253" s="63"/>
      <c r="N253" s="15"/>
      <c r="O253" s="15"/>
      <c r="P253" s="15"/>
    </row>
    <row r="254" spans="1:16" s="3" customFormat="1" x14ac:dyDescent="0.25">
      <c r="A254" s="11"/>
      <c r="B254" s="2"/>
      <c r="C254" s="2"/>
      <c r="E254" s="12"/>
      <c r="H254" s="63"/>
      <c r="N254" s="15"/>
      <c r="O254" s="15"/>
      <c r="P254" s="15"/>
    </row>
    <row r="255" spans="1:16" s="3" customFormat="1" x14ac:dyDescent="0.25">
      <c r="A255" s="11"/>
      <c r="B255" s="2"/>
      <c r="C255" s="2"/>
      <c r="E255" s="12"/>
      <c r="H255" s="63"/>
      <c r="N255" s="15"/>
      <c r="O255" s="15"/>
      <c r="P255" s="15"/>
    </row>
    <row r="256" spans="1:16" s="3" customFormat="1" x14ac:dyDescent="0.25">
      <c r="A256" s="11"/>
      <c r="B256" s="2"/>
      <c r="C256" s="2"/>
      <c r="E256" s="12"/>
      <c r="H256" s="63"/>
      <c r="N256" s="15"/>
      <c r="O256" s="15"/>
      <c r="P256" s="15"/>
    </row>
    <row r="257" spans="1:16" s="3" customFormat="1" x14ac:dyDescent="0.25">
      <c r="A257" s="11"/>
      <c r="B257" s="2"/>
      <c r="C257" s="2"/>
      <c r="E257" s="12"/>
      <c r="H257" s="63"/>
      <c r="N257" s="15"/>
      <c r="O257" s="15"/>
      <c r="P257" s="15"/>
    </row>
    <row r="258" spans="1:16" s="3" customFormat="1" x14ac:dyDescent="0.25">
      <c r="A258" s="11"/>
      <c r="B258" s="2"/>
      <c r="C258" s="2"/>
      <c r="E258" s="12"/>
      <c r="H258" s="63"/>
      <c r="N258" s="15"/>
      <c r="O258" s="15"/>
      <c r="P258" s="15"/>
    </row>
    <row r="259" spans="1:16" s="3" customFormat="1" x14ac:dyDescent="0.25">
      <c r="A259" s="11"/>
      <c r="B259" s="2"/>
      <c r="C259" s="2"/>
      <c r="E259" s="12"/>
      <c r="H259" s="63"/>
      <c r="N259" s="15"/>
      <c r="O259" s="15"/>
      <c r="P259" s="15"/>
    </row>
    <row r="260" spans="1:16" s="3" customFormat="1" x14ac:dyDescent="0.25">
      <c r="A260" s="11"/>
      <c r="B260" s="2"/>
      <c r="C260" s="2"/>
      <c r="E260" s="12"/>
      <c r="H260" s="63"/>
      <c r="N260" s="15"/>
      <c r="O260" s="15"/>
      <c r="P260" s="15"/>
    </row>
    <row r="261" spans="1:16" s="3" customFormat="1" x14ac:dyDescent="0.25">
      <c r="A261" s="11"/>
      <c r="B261" s="2"/>
      <c r="C261" s="2"/>
      <c r="E261" s="12"/>
      <c r="H261" s="63"/>
      <c r="N261" s="15"/>
      <c r="O261" s="15"/>
      <c r="P261" s="15"/>
    </row>
    <row r="262" spans="1:16" s="3" customFormat="1" x14ac:dyDescent="0.25">
      <c r="A262" s="11"/>
      <c r="B262" s="2"/>
      <c r="C262" s="2"/>
      <c r="E262" s="12"/>
      <c r="H262" s="63"/>
      <c r="N262" s="15"/>
      <c r="O262" s="15"/>
      <c r="P262" s="15"/>
    </row>
    <row r="263" spans="1:16" s="3" customFormat="1" x14ac:dyDescent="0.25">
      <c r="A263" s="11"/>
      <c r="B263" s="2"/>
      <c r="C263" s="2"/>
      <c r="E263" s="12"/>
      <c r="H263" s="63"/>
      <c r="N263" s="15"/>
      <c r="O263" s="15"/>
      <c r="P263" s="15"/>
    </row>
    <row r="264" spans="1:16" s="3" customFormat="1" x14ac:dyDescent="0.25">
      <c r="A264" s="11"/>
      <c r="B264" s="2"/>
      <c r="C264" s="2"/>
      <c r="E264" s="12"/>
      <c r="H264" s="63"/>
      <c r="N264" s="15"/>
      <c r="O264" s="15"/>
      <c r="P264" s="15"/>
    </row>
  </sheetData>
  <mergeCells count="2">
    <mergeCell ref="A244:L244"/>
    <mergeCell ref="O244:P244"/>
  </mergeCells>
  <conditionalFormatting sqref="B3:B243">
    <cfRule type="duplicateValues" dxfId="767" priority="39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tabColor rgb="FF92D050"/>
  </sheetPr>
  <dimension ref="A1:P39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N18" sqref="N3:N18"/>
    </sheetView>
  </sheetViews>
  <sheetFormatPr defaultRowHeight="15" x14ac:dyDescent="0.2"/>
  <cols>
    <col min="1" max="1" width="8" style="4" customWidth="1"/>
    <col min="2" max="2" width="19.5703125" style="2" customWidth="1"/>
    <col min="3" max="3" width="14.5703125" style="2" customWidth="1"/>
    <col min="4" max="4" width="10.140625" style="3" customWidth="1"/>
    <col min="5" max="5" width="8" style="12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5" customWidth="1"/>
    <col min="15" max="15" width="8.140625" style="15" customWidth="1"/>
    <col min="16" max="16" width="12.28515625" style="15" customWidth="1"/>
    <col min="17" max="16384" width="9.140625" style="4"/>
  </cols>
  <sheetData>
    <row r="1" spans="1:16" x14ac:dyDescent="0.2">
      <c r="H1" s="5"/>
    </row>
    <row r="2" spans="1:16" ht="25.5" x14ac:dyDescent="0.2">
      <c r="A2" s="59" t="s">
        <v>44</v>
      </c>
      <c r="B2" s="7" t="s">
        <v>7</v>
      </c>
      <c r="C2" s="7" t="s">
        <v>0</v>
      </c>
      <c r="D2" s="7" t="s">
        <v>1</v>
      </c>
      <c r="E2" s="60" t="s">
        <v>4</v>
      </c>
      <c r="F2" s="7" t="s">
        <v>3</v>
      </c>
      <c r="G2" s="7" t="s">
        <v>5</v>
      </c>
      <c r="H2" s="60" t="s">
        <v>2</v>
      </c>
      <c r="I2" s="7" t="s">
        <v>39</v>
      </c>
      <c r="J2" s="7" t="s">
        <v>40</v>
      </c>
      <c r="K2" s="7" t="s">
        <v>41</v>
      </c>
      <c r="L2" s="61" t="s">
        <v>45</v>
      </c>
      <c r="M2" s="61" t="s">
        <v>46</v>
      </c>
      <c r="N2" s="61" t="s">
        <v>6</v>
      </c>
      <c r="O2" s="61" t="s">
        <v>47</v>
      </c>
      <c r="P2" s="61" t="s">
        <v>48</v>
      </c>
    </row>
    <row r="3" spans="1:16" ht="26.25" customHeight="1" x14ac:dyDescent="0.2">
      <c r="A3" s="83">
        <v>402689</v>
      </c>
      <c r="B3" s="74" t="s">
        <v>1398</v>
      </c>
      <c r="C3" s="9" t="s">
        <v>1399</v>
      </c>
      <c r="D3" s="76" t="s">
        <v>127</v>
      </c>
      <c r="E3" s="13">
        <v>44548</v>
      </c>
      <c r="F3" s="76" t="s">
        <v>705</v>
      </c>
      <c r="G3" s="13">
        <v>44552</v>
      </c>
      <c r="H3" s="10" t="s">
        <v>533</v>
      </c>
      <c r="I3" s="1">
        <v>75</v>
      </c>
      <c r="J3" s="1">
        <v>54</v>
      </c>
      <c r="K3" s="1">
        <v>37</v>
      </c>
      <c r="L3" s="1">
        <v>7</v>
      </c>
      <c r="M3" s="80">
        <v>37.462499999999999</v>
      </c>
      <c r="N3" s="8">
        <v>38</v>
      </c>
      <c r="O3" s="64">
        <v>2530</v>
      </c>
      <c r="P3" s="65">
        <f>Table2245789101123456789101112[[#This Row],[PEMBULATAN]]*O3</f>
        <v>96140</v>
      </c>
    </row>
    <row r="4" spans="1:16" ht="26.25" customHeight="1" x14ac:dyDescent="0.2">
      <c r="A4" s="14"/>
      <c r="B4" s="75"/>
      <c r="C4" s="9" t="s">
        <v>1400</v>
      </c>
      <c r="D4" s="76" t="s">
        <v>127</v>
      </c>
      <c r="E4" s="13">
        <v>44548</v>
      </c>
      <c r="F4" s="76" t="s">
        <v>705</v>
      </c>
      <c r="G4" s="13">
        <v>44552</v>
      </c>
      <c r="H4" s="10" t="s">
        <v>533</v>
      </c>
      <c r="I4" s="1">
        <v>49</v>
      </c>
      <c r="J4" s="1">
        <v>45</v>
      </c>
      <c r="K4" s="1">
        <v>13</v>
      </c>
      <c r="L4" s="1">
        <v>3</v>
      </c>
      <c r="M4" s="80">
        <v>7.1662499999999998</v>
      </c>
      <c r="N4" s="96">
        <v>7.1662499999999998</v>
      </c>
      <c r="O4" s="64">
        <v>2530</v>
      </c>
      <c r="P4" s="65">
        <f>Table2245789101123456789101112[[#This Row],[PEMBULATAN]]*O4</f>
        <v>18130.612499999999</v>
      </c>
    </row>
    <row r="5" spans="1:16" ht="26.25" customHeight="1" x14ac:dyDescent="0.2">
      <c r="A5" s="14"/>
      <c r="B5" s="14"/>
      <c r="C5" s="9" t="s">
        <v>1401</v>
      </c>
      <c r="D5" s="76" t="s">
        <v>127</v>
      </c>
      <c r="E5" s="13">
        <v>44548</v>
      </c>
      <c r="F5" s="76" t="s">
        <v>705</v>
      </c>
      <c r="G5" s="13">
        <v>44552</v>
      </c>
      <c r="H5" s="10" t="s">
        <v>533</v>
      </c>
      <c r="I5" s="1">
        <v>17</v>
      </c>
      <c r="J5" s="1">
        <v>10</v>
      </c>
      <c r="K5" s="1">
        <v>8</v>
      </c>
      <c r="L5" s="1">
        <v>1</v>
      </c>
      <c r="M5" s="80">
        <v>0.34</v>
      </c>
      <c r="N5" s="96">
        <v>2</v>
      </c>
      <c r="O5" s="64">
        <v>2530</v>
      </c>
      <c r="P5" s="65">
        <f>Table2245789101123456789101112[[#This Row],[PEMBULATAN]]*O5</f>
        <v>5060</v>
      </c>
    </row>
    <row r="6" spans="1:16" ht="26.25" customHeight="1" x14ac:dyDescent="0.2">
      <c r="A6" s="14"/>
      <c r="B6" s="14"/>
      <c r="C6" s="73" t="s">
        <v>1402</v>
      </c>
      <c r="D6" s="78" t="s">
        <v>127</v>
      </c>
      <c r="E6" s="13">
        <v>44548</v>
      </c>
      <c r="F6" s="76" t="s">
        <v>705</v>
      </c>
      <c r="G6" s="13">
        <v>44552</v>
      </c>
      <c r="H6" s="77" t="s">
        <v>533</v>
      </c>
      <c r="I6" s="16">
        <v>47</v>
      </c>
      <c r="J6" s="16">
        <v>35</v>
      </c>
      <c r="K6" s="16">
        <v>21</v>
      </c>
      <c r="L6" s="16">
        <v>6</v>
      </c>
      <c r="M6" s="81">
        <v>8.6362500000000004</v>
      </c>
      <c r="N6" s="96">
        <v>8.6362500000000004</v>
      </c>
      <c r="O6" s="64">
        <v>2530</v>
      </c>
      <c r="P6" s="65">
        <f>Table2245789101123456789101112[[#This Row],[PEMBULATAN]]*O6</f>
        <v>21849.712500000001</v>
      </c>
    </row>
    <row r="7" spans="1:16" ht="26.25" customHeight="1" x14ac:dyDescent="0.2">
      <c r="A7" s="14"/>
      <c r="B7" s="100"/>
      <c r="C7" s="73" t="s">
        <v>1403</v>
      </c>
      <c r="D7" s="78" t="s">
        <v>127</v>
      </c>
      <c r="E7" s="13">
        <v>44548</v>
      </c>
      <c r="F7" s="76" t="s">
        <v>705</v>
      </c>
      <c r="G7" s="13">
        <v>44552</v>
      </c>
      <c r="H7" s="77" t="s">
        <v>533</v>
      </c>
      <c r="I7" s="16">
        <v>67</v>
      </c>
      <c r="J7" s="16">
        <v>48</v>
      </c>
      <c r="K7" s="16">
        <v>43</v>
      </c>
      <c r="L7" s="16">
        <v>15</v>
      </c>
      <c r="M7" s="81">
        <v>34.572000000000003</v>
      </c>
      <c r="N7" s="96">
        <v>34.572000000000003</v>
      </c>
      <c r="O7" s="64">
        <v>2530</v>
      </c>
      <c r="P7" s="65">
        <f>Table2245789101123456789101112[[#This Row],[PEMBULATAN]]*O7</f>
        <v>87467.16</v>
      </c>
    </row>
    <row r="8" spans="1:16" ht="26.25" customHeight="1" x14ac:dyDescent="0.2">
      <c r="A8" s="14"/>
      <c r="B8" s="14" t="s">
        <v>1404</v>
      </c>
      <c r="C8" s="73" t="s">
        <v>1405</v>
      </c>
      <c r="D8" s="78" t="s">
        <v>127</v>
      </c>
      <c r="E8" s="13">
        <v>44548</v>
      </c>
      <c r="F8" s="76" t="s">
        <v>705</v>
      </c>
      <c r="G8" s="13">
        <v>44552</v>
      </c>
      <c r="H8" s="77" t="s">
        <v>533</v>
      </c>
      <c r="I8" s="16">
        <v>24</v>
      </c>
      <c r="J8" s="16">
        <v>18</v>
      </c>
      <c r="K8" s="16">
        <v>14</v>
      </c>
      <c r="L8" s="16">
        <v>3</v>
      </c>
      <c r="M8" s="81">
        <v>1.512</v>
      </c>
      <c r="N8" s="96">
        <v>3</v>
      </c>
      <c r="O8" s="64">
        <v>2530</v>
      </c>
      <c r="P8" s="65">
        <f>Table2245789101123456789101112[[#This Row],[PEMBULATAN]]*O8</f>
        <v>7590</v>
      </c>
    </row>
    <row r="9" spans="1:16" ht="26.25" customHeight="1" x14ac:dyDescent="0.2">
      <c r="A9" s="14"/>
      <c r="B9" s="14"/>
      <c r="C9" s="73" t="s">
        <v>1406</v>
      </c>
      <c r="D9" s="78" t="s">
        <v>127</v>
      </c>
      <c r="E9" s="13">
        <v>44548</v>
      </c>
      <c r="F9" s="76" t="s">
        <v>705</v>
      </c>
      <c r="G9" s="13">
        <v>44552</v>
      </c>
      <c r="H9" s="77" t="s">
        <v>533</v>
      </c>
      <c r="I9" s="16">
        <v>46</v>
      </c>
      <c r="J9" s="16">
        <v>18</v>
      </c>
      <c r="K9" s="16">
        <v>6</v>
      </c>
      <c r="L9" s="16">
        <v>18</v>
      </c>
      <c r="M9" s="81">
        <v>1.242</v>
      </c>
      <c r="N9" s="96">
        <v>18</v>
      </c>
      <c r="O9" s="64">
        <v>2530</v>
      </c>
      <c r="P9" s="65">
        <f>Table2245789101123456789101112[[#This Row],[PEMBULATAN]]*O9</f>
        <v>45540</v>
      </c>
    </row>
    <row r="10" spans="1:16" ht="26.25" customHeight="1" x14ac:dyDescent="0.2">
      <c r="A10" s="14"/>
      <c r="B10" s="14"/>
      <c r="C10" s="73" t="s">
        <v>1407</v>
      </c>
      <c r="D10" s="78" t="s">
        <v>127</v>
      </c>
      <c r="E10" s="13">
        <v>44548</v>
      </c>
      <c r="F10" s="76" t="s">
        <v>705</v>
      </c>
      <c r="G10" s="13">
        <v>44552</v>
      </c>
      <c r="H10" s="77" t="s">
        <v>533</v>
      </c>
      <c r="I10" s="16">
        <v>43</v>
      </c>
      <c r="J10" s="16">
        <v>35</v>
      </c>
      <c r="K10" s="16">
        <v>29</v>
      </c>
      <c r="L10" s="16">
        <v>9</v>
      </c>
      <c r="M10" s="81">
        <v>10.911250000000001</v>
      </c>
      <c r="N10" s="96">
        <v>10.911250000000001</v>
      </c>
      <c r="O10" s="64">
        <v>2530</v>
      </c>
      <c r="P10" s="65">
        <f>Table2245789101123456789101112[[#This Row],[PEMBULATAN]]*O10</f>
        <v>27605.462500000001</v>
      </c>
    </row>
    <row r="11" spans="1:16" ht="26.25" customHeight="1" x14ac:dyDescent="0.2">
      <c r="A11" s="14"/>
      <c r="B11" s="14"/>
      <c r="C11" s="73" t="s">
        <v>1408</v>
      </c>
      <c r="D11" s="78" t="s">
        <v>127</v>
      </c>
      <c r="E11" s="13">
        <v>44548</v>
      </c>
      <c r="F11" s="76" t="s">
        <v>705</v>
      </c>
      <c r="G11" s="13">
        <v>44552</v>
      </c>
      <c r="H11" s="77" t="s">
        <v>533</v>
      </c>
      <c r="I11" s="16">
        <v>43</v>
      </c>
      <c r="J11" s="16">
        <v>35</v>
      </c>
      <c r="K11" s="16">
        <v>29</v>
      </c>
      <c r="L11" s="16">
        <v>9</v>
      </c>
      <c r="M11" s="81">
        <v>10.911250000000001</v>
      </c>
      <c r="N11" s="96">
        <v>10.911250000000001</v>
      </c>
      <c r="O11" s="64">
        <v>2530</v>
      </c>
      <c r="P11" s="65">
        <f>Table2245789101123456789101112[[#This Row],[PEMBULATAN]]*O11</f>
        <v>27605.462500000001</v>
      </c>
    </row>
    <row r="12" spans="1:16" ht="26.25" customHeight="1" x14ac:dyDescent="0.2">
      <c r="A12" s="14"/>
      <c r="B12" s="14"/>
      <c r="C12" s="73" t="s">
        <v>1409</v>
      </c>
      <c r="D12" s="78" t="s">
        <v>127</v>
      </c>
      <c r="E12" s="13">
        <v>44548</v>
      </c>
      <c r="F12" s="76" t="s">
        <v>705</v>
      </c>
      <c r="G12" s="13">
        <v>44552</v>
      </c>
      <c r="H12" s="77" t="s">
        <v>533</v>
      </c>
      <c r="I12" s="16">
        <v>43</v>
      </c>
      <c r="J12" s="16">
        <v>35</v>
      </c>
      <c r="K12" s="16">
        <v>29</v>
      </c>
      <c r="L12" s="16">
        <v>9</v>
      </c>
      <c r="M12" s="81">
        <v>10.911250000000001</v>
      </c>
      <c r="N12" s="96">
        <v>10.911250000000001</v>
      </c>
      <c r="O12" s="64">
        <v>2530</v>
      </c>
      <c r="P12" s="65">
        <f>Table2245789101123456789101112[[#This Row],[PEMBULATAN]]*O12</f>
        <v>27605.462500000001</v>
      </c>
    </row>
    <row r="13" spans="1:16" ht="26.25" customHeight="1" x14ac:dyDescent="0.2">
      <c r="A13" s="14"/>
      <c r="B13" s="14"/>
      <c r="C13" s="73" t="s">
        <v>1410</v>
      </c>
      <c r="D13" s="78" t="s">
        <v>127</v>
      </c>
      <c r="E13" s="13">
        <v>44548</v>
      </c>
      <c r="F13" s="76" t="s">
        <v>705</v>
      </c>
      <c r="G13" s="13">
        <v>44552</v>
      </c>
      <c r="H13" s="77" t="s">
        <v>533</v>
      </c>
      <c r="I13" s="16">
        <v>60</v>
      </c>
      <c r="J13" s="16">
        <v>37</v>
      </c>
      <c r="K13" s="16">
        <v>82</v>
      </c>
      <c r="L13" s="16">
        <v>18</v>
      </c>
      <c r="M13" s="81">
        <v>45.51</v>
      </c>
      <c r="N13" s="96">
        <v>45.51</v>
      </c>
      <c r="O13" s="64">
        <v>2530</v>
      </c>
      <c r="P13" s="65">
        <f>Table2245789101123456789101112[[#This Row],[PEMBULATAN]]*O13</f>
        <v>115140.29999999999</v>
      </c>
    </row>
    <row r="14" spans="1:16" ht="26.25" customHeight="1" x14ac:dyDescent="0.2">
      <c r="A14" s="14"/>
      <c r="B14" s="14"/>
      <c r="C14" s="73" t="s">
        <v>1411</v>
      </c>
      <c r="D14" s="78" t="s">
        <v>127</v>
      </c>
      <c r="E14" s="13">
        <v>44548</v>
      </c>
      <c r="F14" s="76" t="s">
        <v>705</v>
      </c>
      <c r="G14" s="13">
        <v>44552</v>
      </c>
      <c r="H14" s="77" t="s">
        <v>533</v>
      </c>
      <c r="I14" s="16">
        <v>87</v>
      </c>
      <c r="J14" s="16">
        <v>36</v>
      </c>
      <c r="K14" s="16">
        <v>36</v>
      </c>
      <c r="L14" s="16">
        <v>18</v>
      </c>
      <c r="M14" s="81">
        <v>28.187999999999999</v>
      </c>
      <c r="N14" s="96">
        <v>28.187999999999999</v>
      </c>
      <c r="O14" s="64">
        <v>2530</v>
      </c>
      <c r="P14" s="65">
        <f>Table2245789101123456789101112[[#This Row],[PEMBULATAN]]*O14</f>
        <v>71315.64</v>
      </c>
    </row>
    <row r="15" spans="1:16" ht="26.25" customHeight="1" x14ac:dyDescent="0.2">
      <c r="A15" s="14"/>
      <c r="B15" s="100"/>
      <c r="C15" s="73" t="s">
        <v>1412</v>
      </c>
      <c r="D15" s="78" t="s">
        <v>127</v>
      </c>
      <c r="E15" s="13">
        <v>44548</v>
      </c>
      <c r="F15" s="76" t="s">
        <v>705</v>
      </c>
      <c r="G15" s="13">
        <v>44552</v>
      </c>
      <c r="H15" s="77" t="s">
        <v>533</v>
      </c>
      <c r="I15" s="16">
        <v>38</v>
      </c>
      <c r="J15" s="16">
        <v>33</v>
      </c>
      <c r="K15" s="16">
        <v>23</v>
      </c>
      <c r="L15" s="16">
        <v>11</v>
      </c>
      <c r="M15" s="81">
        <v>7.2104999999999997</v>
      </c>
      <c r="N15" s="96">
        <v>11</v>
      </c>
      <c r="O15" s="64">
        <v>2530</v>
      </c>
      <c r="P15" s="65">
        <f>Table2245789101123456789101112[[#This Row],[PEMBULATAN]]*O15</f>
        <v>27830</v>
      </c>
    </row>
    <row r="16" spans="1:16" ht="26.25" customHeight="1" x14ac:dyDescent="0.2">
      <c r="A16" s="14"/>
      <c r="B16" s="14" t="s">
        <v>1413</v>
      </c>
      <c r="C16" s="73" t="s">
        <v>1414</v>
      </c>
      <c r="D16" s="78" t="s">
        <v>127</v>
      </c>
      <c r="E16" s="13">
        <v>44548</v>
      </c>
      <c r="F16" s="76" t="s">
        <v>705</v>
      </c>
      <c r="G16" s="13">
        <v>44552</v>
      </c>
      <c r="H16" s="77" t="s">
        <v>533</v>
      </c>
      <c r="I16" s="16">
        <v>148</v>
      </c>
      <c r="J16" s="16">
        <v>64</v>
      </c>
      <c r="K16" s="16">
        <v>10</v>
      </c>
      <c r="L16" s="16">
        <v>7</v>
      </c>
      <c r="M16" s="81">
        <v>23.68</v>
      </c>
      <c r="N16" s="96">
        <v>23.68</v>
      </c>
      <c r="O16" s="64">
        <v>2530</v>
      </c>
      <c r="P16" s="65">
        <f>Table2245789101123456789101112[[#This Row],[PEMBULATAN]]*O16</f>
        <v>59910.400000000001</v>
      </c>
    </row>
    <row r="17" spans="1:16" ht="26.25" customHeight="1" x14ac:dyDescent="0.2">
      <c r="A17" s="14"/>
      <c r="B17" s="14"/>
      <c r="C17" s="73" t="s">
        <v>1415</v>
      </c>
      <c r="D17" s="78" t="s">
        <v>127</v>
      </c>
      <c r="E17" s="13">
        <v>44548</v>
      </c>
      <c r="F17" s="76" t="s">
        <v>705</v>
      </c>
      <c r="G17" s="13">
        <v>44552</v>
      </c>
      <c r="H17" s="77" t="s">
        <v>533</v>
      </c>
      <c r="I17" s="16">
        <v>148</v>
      </c>
      <c r="J17" s="16">
        <v>64</v>
      </c>
      <c r="K17" s="16">
        <v>10</v>
      </c>
      <c r="L17" s="16">
        <v>7</v>
      </c>
      <c r="M17" s="81">
        <v>23.68</v>
      </c>
      <c r="N17" s="96">
        <v>23.68</v>
      </c>
      <c r="O17" s="64">
        <v>2530</v>
      </c>
      <c r="P17" s="65">
        <f>Table2245789101123456789101112[[#This Row],[PEMBULATAN]]*O17</f>
        <v>59910.400000000001</v>
      </c>
    </row>
    <row r="18" spans="1:16" ht="26.25" customHeight="1" x14ac:dyDescent="0.2">
      <c r="A18" s="14"/>
      <c r="B18" s="14"/>
      <c r="C18" s="73" t="s">
        <v>1416</v>
      </c>
      <c r="D18" s="78" t="s">
        <v>127</v>
      </c>
      <c r="E18" s="13">
        <v>44548</v>
      </c>
      <c r="F18" s="76" t="s">
        <v>705</v>
      </c>
      <c r="G18" s="13">
        <v>44552</v>
      </c>
      <c r="H18" s="77" t="s">
        <v>533</v>
      </c>
      <c r="I18" s="16">
        <v>148</v>
      </c>
      <c r="J18" s="16">
        <v>64</v>
      </c>
      <c r="K18" s="16">
        <v>10</v>
      </c>
      <c r="L18" s="16">
        <v>7</v>
      </c>
      <c r="M18" s="81">
        <v>23.68</v>
      </c>
      <c r="N18" s="96">
        <v>23.68</v>
      </c>
      <c r="O18" s="64">
        <v>2530</v>
      </c>
      <c r="P18" s="65">
        <f>Table2245789101123456789101112[[#This Row],[PEMBULATAN]]*O18</f>
        <v>59910.400000000001</v>
      </c>
    </row>
    <row r="19" spans="1:16" ht="22.5" customHeight="1" x14ac:dyDescent="0.2">
      <c r="A19" s="123" t="s">
        <v>30</v>
      </c>
      <c r="B19" s="124"/>
      <c r="C19" s="124"/>
      <c r="D19" s="124"/>
      <c r="E19" s="124"/>
      <c r="F19" s="124"/>
      <c r="G19" s="124"/>
      <c r="H19" s="124"/>
      <c r="I19" s="124"/>
      <c r="J19" s="124"/>
      <c r="K19" s="124"/>
      <c r="L19" s="125"/>
      <c r="M19" s="79">
        <f>SUBTOTAL(109,Table2245789101123456789101112[KG VOLUME])</f>
        <v>275.61324999999999</v>
      </c>
      <c r="N19" s="68">
        <f>SUM(N3:N18)</f>
        <v>299.84625</v>
      </c>
      <c r="O19" s="126">
        <f>SUM(P3:P18)</f>
        <v>758611.01250000007</v>
      </c>
      <c r="P19" s="127"/>
    </row>
    <row r="20" spans="1:16" ht="18" customHeight="1" x14ac:dyDescent="0.2">
      <c r="A20" s="86"/>
      <c r="B20" s="56" t="s">
        <v>42</v>
      </c>
      <c r="C20" s="55"/>
      <c r="D20" s="57" t="s">
        <v>43</v>
      </c>
      <c r="E20" s="86"/>
      <c r="F20" s="86"/>
      <c r="G20" s="86"/>
      <c r="H20" s="86"/>
      <c r="I20" s="86"/>
      <c r="J20" s="86"/>
      <c r="K20" s="86"/>
      <c r="L20" s="86"/>
      <c r="M20" s="87"/>
      <c r="N20" s="88" t="s">
        <v>51</v>
      </c>
      <c r="O20" s="89"/>
      <c r="P20" s="89">
        <f>O19*10%</f>
        <v>75861.101250000007</v>
      </c>
    </row>
    <row r="21" spans="1:16" ht="18" customHeight="1" thickBot="1" x14ac:dyDescent="0.25">
      <c r="A21" s="86"/>
      <c r="B21" s="56"/>
      <c r="C21" s="55"/>
      <c r="D21" s="57"/>
      <c r="E21" s="86"/>
      <c r="F21" s="86"/>
      <c r="G21" s="86"/>
      <c r="H21" s="86"/>
      <c r="I21" s="86"/>
      <c r="J21" s="86"/>
      <c r="K21" s="86"/>
      <c r="L21" s="86"/>
      <c r="M21" s="87"/>
      <c r="N21" s="90" t="s">
        <v>52</v>
      </c>
      <c r="O21" s="91"/>
      <c r="P21" s="91">
        <f>O19-P20</f>
        <v>682749.91125000012</v>
      </c>
    </row>
    <row r="22" spans="1:16" ht="18" customHeight="1" x14ac:dyDescent="0.2">
      <c r="A22" s="11"/>
      <c r="H22" s="63"/>
      <c r="N22" s="62" t="s">
        <v>31</v>
      </c>
      <c r="P22" s="69">
        <f>P21*1%</f>
        <v>6827.4991125000015</v>
      </c>
    </row>
    <row r="23" spans="1:16" ht="18" customHeight="1" thickBot="1" x14ac:dyDescent="0.25">
      <c r="A23" s="11"/>
      <c r="H23" s="63"/>
      <c r="N23" s="62" t="s">
        <v>53</v>
      </c>
      <c r="P23" s="71">
        <f>P21*2%</f>
        <v>13654.998225000003</v>
      </c>
    </row>
    <row r="24" spans="1:16" ht="18" customHeight="1" x14ac:dyDescent="0.2">
      <c r="A24" s="11"/>
      <c r="H24" s="63"/>
      <c r="N24" s="66" t="s">
        <v>32</v>
      </c>
      <c r="O24" s="67"/>
      <c r="P24" s="70">
        <f>P21+P22-P23</f>
        <v>675922.41213750013</v>
      </c>
    </row>
    <row r="26" spans="1:16" x14ac:dyDescent="0.2">
      <c r="A26" s="11"/>
      <c r="H26" s="63"/>
      <c r="P26" s="71"/>
    </row>
    <row r="27" spans="1:16" x14ac:dyDescent="0.2">
      <c r="A27" s="11"/>
      <c r="H27" s="63"/>
      <c r="O27" s="58"/>
      <c r="P27" s="71"/>
    </row>
    <row r="28" spans="1:16" s="3" customFormat="1" x14ac:dyDescent="0.25">
      <c r="A28" s="11"/>
      <c r="B28" s="2"/>
      <c r="C28" s="2"/>
      <c r="E28" s="12"/>
      <c r="H28" s="63"/>
      <c r="N28" s="15"/>
      <c r="O28" s="15"/>
      <c r="P28" s="15"/>
    </row>
    <row r="29" spans="1:16" s="3" customFormat="1" x14ac:dyDescent="0.25">
      <c r="A29" s="11"/>
      <c r="B29" s="2"/>
      <c r="C29" s="2"/>
      <c r="E29" s="12"/>
      <c r="H29" s="63"/>
      <c r="N29" s="15"/>
      <c r="O29" s="15"/>
      <c r="P29" s="15"/>
    </row>
    <row r="30" spans="1:16" s="3" customFormat="1" x14ac:dyDescent="0.25">
      <c r="A30" s="11"/>
      <c r="B30" s="2"/>
      <c r="C30" s="2"/>
      <c r="E30" s="12"/>
      <c r="H30" s="63"/>
      <c r="N30" s="15"/>
      <c r="O30" s="15"/>
      <c r="P30" s="15"/>
    </row>
    <row r="31" spans="1:16" s="3" customFormat="1" x14ac:dyDescent="0.25">
      <c r="A31" s="11"/>
      <c r="B31" s="2"/>
      <c r="C31" s="2"/>
      <c r="E31" s="12"/>
      <c r="H31" s="63"/>
      <c r="N31" s="15"/>
      <c r="O31" s="15"/>
      <c r="P31" s="15"/>
    </row>
    <row r="32" spans="1:16" s="3" customFormat="1" x14ac:dyDescent="0.25">
      <c r="A32" s="11"/>
      <c r="B32" s="2"/>
      <c r="C32" s="2"/>
      <c r="E32" s="12"/>
      <c r="H32" s="63"/>
      <c r="N32" s="15"/>
      <c r="O32" s="15"/>
      <c r="P32" s="15"/>
    </row>
    <row r="33" spans="1:16" s="3" customFormat="1" x14ac:dyDescent="0.25">
      <c r="A33" s="11"/>
      <c r="B33" s="2"/>
      <c r="C33" s="2"/>
      <c r="E33" s="12"/>
      <c r="H33" s="63"/>
      <c r="N33" s="15"/>
      <c r="O33" s="15"/>
      <c r="P33" s="15"/>
    </row>
    <row r="34" spans="1:16" s="3" customFormat="1" x14ac:dyDescent="0.25">
      <c r="A34" s="11"/>
      <c r="B34" s="2"/>
      <c r="C34" s="2"/>
      <c r="E34" s="12"/>
      <c r="H34" s="63"/>
      <c r="N34" s="15"/>
      <c r="O34" s="15"/>
      <c r="P34" s="15"/>
    </row>
    <row r="35" spans="1:16" s="3" customFormat="1" x14ac:dyDescent="0.25">
      <c r="A35" s="11"/>
      <c r="B35" s="2"/>
      <c r="C35" s="2"/>
      <c r="E35" s="12"/>
      <c r="H35" s="63"/>
      <c r="N35" s="15"/>
      <c r="O35" s="15"/>
      <c r="P35" s="15"/>
    </row>
    <row r="36" spans="1:16" s="3" customFormat="1" x14ac:dyDescent="0.25">
      <c r="A36" s="11"/>
      <c r="B36" s="2"/>
      <c r="C36" s="2"/>
      <c r="E36" s="12"/>
      <c r="H36" s="63"/>
      <c r="N36" s="15"/>
      <c r="O36" s="15"/>
      <c r="P36" s="15"/>
    </row>
    <row r="37" spans="1:16" s="3" customFormat="1" x14ac:dyDescent="0.25">
      <c r="A37" s="11"/>
      <c r="B37" s="2"/>
      <c r="C37" s="2"/>
      <c r="E37" s="12"/>
      <c r="H37" s="63"/>
      <c r="N37" s="15"/>
      <c r="O37" s="15"/>
      <c r="P37" s="15"/>
    </row>
    <row r="38" spans="1:16" s="3" customFormat="1" x14ac:dyDescent="0.25">
      <c r="A38" s="11"/>
      <c r="B38" s="2"/>
      <c r="C38" s="2"/>
      <c r="E38" s="12"/>
      <c r="H38" s="63"/>
      <c r="N38" s="15"/>
      <c r="O38" s="15"/>
      <c r="P38" s="15"/>
    </row>
    <row r="39" spans="1:16" s="3" customFormat="1" x14ac:dyDescent="0.25">
      <c r="A39" s="11"/>
      <c r="B39" s="2"/>
      <c r="C39" s="2"/>
      <c r="E39" s="12"/>
      <c r="H39" s="63"/>
      <c r="N39" s="15"/>
      <c r="O39" s="15"/>
      <c r="P39" s="15"/>
    </row>
  </sheetData>
  <mergeCells count="2">
    <mergeCell ref="A19:L19"/>
    <mergeCell ref="O19:P19"/>
  </mergeCells>
  <conditionalFormatting sqref="B3">
    <cfRule type="duplicateValues" dxfId="751" priority="2"/>
  </conditionalFormatting>
  <conditionalFormatting sqref="B4">
    <cfRule type="duplicateValues" dxfId="750" priority="1"/>
  </conditionalFormatting>
  <conditionalFormatting sqref="B5:B18">
    <cfRule type="duplicateValues" dxfId="749" priority="40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tabColor rgb="FF92D050"/>
  </sheetPr>
  <dimension ref="A1:P86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N65" sqref="N3:N65"/>
    </sheetView>
  </sheetViews>
  <sheetFormatPr defaultRowHeight="15" x14ac:dyDescent="0.2"/>
  <cols>
    <col min="1" max="1" width="8" style="4" customWidth="1"/>
    <col min="2" max="2" width="19.5703125" style="2" customWidth="1"/>
    <col min="3" max="3" width="14.5703125" style="2" customWidth="1"/>
    <col min="4" max="4" width="10.42578125" style="3" customWidth="1"/>
    <col min="5" max="5" width="8" style="12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5" customWidth="1"/>
    <col min="15" max="15" width="8.140625" style="15" customWidth="1"/>
    <col min="16" max="16" width="12.28515625" style="15" customWidth="1"/>
    <col min="17" max="16384" width="9.140625" style="4"/>
  </cols>
  <sheetData>
    <row r="1" spans="1:16" x14ac:dyDescent="0.2">
      <c r="H1" s="5"/>
    </row>
    <row r="2" spans="1:16" ht="25.5" x14ac:dyDescent="0.2">
      <c r="A2" s="59" t="s">
        <v>44</v>
      </c>
      <c r="B2" s="7" t="s">
        <v>7</v>
      </c>
      <c r="C2" s="7" t="s">
        <v>0</v>
      </c>
      <c r="D2" s="7" t="s">
        <v>1</v>
      </c>
      <c r="E2" s="60" t="s">
        <v>4</v>
      </c>
      <c r="F2" s="7" t="s">
        <v>3</v>
      </c>
      <c r="G2" s="7" t="s">
        <v>5</v>
      </c>
      <c r="H2" s="60" t="s">
        <v>2</v>
      </c>
      <c r="I2" s="7" t="s">
        <v>39</v>
      </c>
      <c r="J2" s="7" t="s">
        <v>40</v>
      </c>
      <c r="K2" s="7" t="s">
        <v>41</v>
      </c>
      <c r="L2" s="61" t="s">
        <v>45</v>
      </c>
      <c r="M2" s="61" t="s">
        <v>46</v>
      </c>
      <c r="N2" s="61" t="s">
        <v>6</v>
      </c>
      <c r="O2" s="61" t="s">
        <v>47</v>
      </c>
      <c r="P2" s="61" t="s">
        <v>48</v>
      </c>
    </row>
    <row r="3" spans="1:16" ht="26.25" customHeight="1" x14ac:dyDescent="0.2">
      <c r="A3" s="83">
        <v>406125</v>
      </c>
      <c r="B3" s="74" t="s">
        <v>1417</v>
      </c>
      <c r="C3" s="9" t="s">
        <v>1418</v>
      </c>
      <c r="D3" s="76" t="s">
        <v>127</v>
      </c>
      <c r="E3" s="13">
        <v>44549</v>
      </c>
      <c r="F3" s="76" t="s">
        <v>705</v>
      </c>
      <c r="G3" s="13">
        <v>44552</v>
      </c>
      <c r="H3" s="10" t="s">
        <v>1018</v>
      </c>
      <c r="I3" s="1">
        <v>101</v>
      </c>
      <c r="J3" s="1">
        <v>60</v>
      </c>
      <c r="K3" s="1">
        <v>32</v>
      </c>
      <c r="L3" s="1">
        <v>25</v>
      </c>
      <c r="M3" s="80">
        <v>48.48</v>
      </c>
      <c r="N3" s="8">
        <v>49</v>
      </c>
      <c r="O3" s="64">
        <v>2530</v>
      </c>
      <c r="P3" s="65">
        <f>Table224578910112345678910111213[[#This Row],[PEMBULATAN]]*O3</f>
        <v>123970</v>
      </c>
    </row>
    <row r="4" spans="1:16" ht="26.25" customHeight="1" x14ac:dyDescent="0.2">
      <c r="A4" s="14"/>
      <c r="B4" s="75"/>
      <c r="C4" s="73" t="s">
        <v>1419</v>
      </c>
      <c r="D4" s="78" t="s">
        <v>127</v>
      </c>
      <c r="E4" s="13">
        <v>44549</v>
      </c>
      <c r="F4" s="76" t="s">
        <v>705</v>
      </c>
      <c r="G4" s="13">
        <v>44552</v>
      </c>
      <c r="H4" s="77" t="s">
        <v>1018</v>
      </c>
      <c r="I4" s="16">
        <v>64</v>
      </c>
      <c r="J4" s="16">
        <v>35</v>
      </c>
      <c r="K4" s="16">
        <v>40</v>
      </c>
      <c r="L4" s="16">
        <v>2</v>
      </c>
      <c r="M4" s="81">
        <v>22.4</v>
      </c>
      <c r="N4" s="72">
        <v>23</v>
      </c>
      <c r="O4" s="64">
        <v>2530</v>
      </c>
      <c r="P4" s="65">
        <f>Table224578910112345678910111213[[#This Row],[PEMBULATAN]]*O4</f>
        <v>58190</v>
      </c>
    </row>
    <row r="5" spans="1:16" ht="26.25" customHeight="1" x14ac:dyDescent="0.2">
      <c r="A5" s="14"/>
      <c r="B5" s="75"/>
      <c r="C5" s="73" t="s">
        <v>1420</v>
      </c>
      <c r="D5" s="78" t="s">
        <v>127</v>
      </c>
      <c r="E5" s="13">
        <v>44549</v>
      </c>
      <c r="F5" s="76" t="s">
        <v>705</v>
      </c>
      <c r="G5" s="13">
        <v>44552</v>
      </c>
      <c r="H5" s="77" t="s">
        <v>1018</v>
      </c>
      <c r="I5" s="16">
        <v>91</v>
      </c>
      <c r="J5" s="16">
        <v>55</v>
      </c>
      <c r="K5" s="16">
        <v>22</v>
      </c>
      <c r="L5" s="16">
        <v>8</v>
      </c>
      <c r="M5" s="81">
        <v>27.5275</v>
      </c>
      <c r="N5" s="96">
        <v>27.5275</v>
      </c>
      <c r="O5" s="64">
        <v>2530</v>
      </c>
      <c r="P5" s="65">
        <f>Table224578910112345678910111213[[#This Row],[PEMBULATAN]]*O5</f>
        <v>69644.574999999997</v>
      </c>
    </row>
    <row r="6" spans="1:16" ht="26.25" customHeight="1" x14ac:dyDescent="0.2">
      <c r="A6" s="14"/>
      <c r="B6" s="75"/>
      <c r="C6" s="73" t="s">
        <v>1421</v>
      </c>
      <c r="D6" s="78" t="s">
        <v>127</v>
      </c>
      <c r="E6" s="13">
        <v>44549</v>
      </c>
      <c r="F6" s="76" t="s">
        <v>705</v>
      </c>
      <c r="G6" s="13">
        <v>44552</v>
      </c>
      <c r="H6" s="77" t="s">
        <v>1018</v>
      </c>
      <c r="I6" s="16">
        <v>95</v>
      </c>
      <c r="J6" s="16">
        <v>65</v>
      </c>
      <c r="K6" s="16">
        <v>32</v>
      </c>
      <c r="L6" s="16">
        <v>12</v>
      </c>
      <c r="M6" s="81">
        <v>49.4</v>
      </c>
      <c r="N6" s="96">
        <v>50</v>
      </c>
      <c r="O6" s="64">
        <v>2530</v>
      </c>
      <c r="P6" s="65">
        <f>Table224578910112345678910111213[[#This Row],[PEMBULATAN]]*O6</f>
        <v>126500</v>
      </c>
    </row>
    <row r="7" spans="1:16" ht="26.25" customHeight="1" x14ac:dyDescent="0.2">
      <c r="A7" s="14"/>
      <c r="B7" s="75"/>
      <c r="C7" s="73" t="s">
        <v>1422</v>
      </c>
      <c r="D7" s="78" t="s">
        <v>127</v>
      </c>
      <c r="E7" s="13">
        <v>44549</v>
      </c>
      <c r="F7" s="76" t="s">
        <v>705</v>
      </c>
      <c r="G7" s="13">
        <v>44552</v>
      </c>
      <c r="H7" s="77" t="s">
        <v>1018</v>
      </c>
      <c r="I7" s="16">
        <v>90</v>
      </c>
      <c r="J7" s="16">
        <v>57</v>
      </c>
      <c r="K7" s="16">
        <v>22</v>
      </c>
      <c r="L7" s="16">
        <v>13</v>
      </c>
      <c r="M7" s="81">
        <v>28.215</v>
      </c>
      <c r="N7" s="96">
        <v>28.215</v>
      </c>
      <c r="O7" s="64">
        <v>2530</v>
      </c>
      <c r="P7" s="65">
        <f>Table224578910112345678910111213[[#This Row],[PEMBULATAN]]*O7</f>
        <v>71383.95</v>
      </c>
    </row>
    <row r="8" spans="1:16" ht="26.25" customHeight="1" x14ac:dyDescent="0.2">
      <c r="A8" s="14"/>
      <c r="B8" s="75"/>
      <c r="C8" s="73" t="s">
        <v>1423</v>
      </c>
      <c r="D8" s="78" t="s">
        <v>127</v>
      </c>
      <c r="E8" s="13">
        <v>44549</v>
      </c>
      <c r="F8" s="76" t="s">
        <v>705</v>
      </c>
      <c r="G8" s="13">
        <v>44552</v>
      </c>
      <c r="H8" s="77" t="s">
        <v>1018</v>
      </c>
      <c r="I8" s="16">
        <v>40</v>
      </c>
      <c r="J8" s="16">
        <v>27</v>
      </c>
      <c r="K8" s="16">
        <v>12</v>
      </c>
      <c r="L8" s="16">
        <v>4</v>
      </c>
      <c r="M8" s="81">
        <v>3.24</v>
      </c>
      <c r="N8" s="96">
        <v>4</v>
      </c>
      <c r="O8" s="64">
        <v>2530</v>
      </c>
      <c r="P8" s="65">
        <f>Table224578910112345678910111213[[#This Row],[PEMBULATAN]]*O8</f>
        <v>10120</v>
      </c>
    </row>
    <row r="9" spans="1:16" ht="26.25" customHeight="1" x14ac:dyDescent="0.2">
      <c r="A9" s="14"/>
      <c r="B9" s="75"/>
      <c r="C9" s="73" t="s">
        <v>1424</v>
      </c>
      <c r="D9" s="78" t="s">
        <v>127</v>
      </c>
      <c r="E9" s="13">
        <v>44549</v>
      </c>
      <c r="F9" s="76" t="s">
        <v>705</v>
      </c>
      <c r="G9" s="13">
        <v>44552</v>
      </c>
      <c r="H9" s="77" t="s">
        <v>1018</v>
      </c>
      <c r="I9" s="16">
        <v>73</v>
      </c>
      <c r="J9" s="16">
        <v>56</v>
      </c>
      <c r="K9" s="16">
        <v>23</v>
      </c>
      <c r="L9" s="16">
        <v>10</v>
      </c>
      <c r="M9" s="81">
        <v>23.506</v>
      </c>
      <c r="N9" s="96">
        <v>23.506</v>
      </c>
      <c r="O9" s="64">
        <v>2530</v>
      </c>
      <c r="P9" s="65">
        <f>Table224578910112345678910111213[[#This Row],[PEMBULATAN]]*O9</f>
        <v>59470.18</v>
      </c>
    </row>
    <row r="10" spans="1:16" ht="26.25" customHeight="1" x14ac:dyDescent="0.2">
      <c r="A10" s="14"/>
      <c r="B10" s="75"/>
      <c r="C10" s="73" t="s">
        <v>1425</v>
      </c>
      <c r="D10" s="78" t="s">
        <v>127</v>
      </c>
      <c r="E10" s="13">
        <v>44549</v>
      </c>
      <c r="F10" s="76" t="s">
        <v>705</v>
      </c>
      <c r="G10" s="13">
        <v>44552</v>
      </c>
      <c r="H10" s="77" t="s">
        <v>1018</v>
      </c>
      <c r="I10" s="16">
        <v>60</v>
      </c>
      <c r="J10" s="16">
        <v>24</v>
      </c>
      <c r="K10" s="16">
        <v>23</v>
      </c>
      <c r="L10" s="16">
        <v>5</v>
      </c>
      <c r="M10" s="81">
        <v>8.2799999999999994</v>
      </c>
      <c r="N10" s="96">
        <v>8.2799999999999994</v>
      </c>
      <c r="O10" s="64">
        <v>2530</v>
      </c>
      <c r="P10" s="65">
        <f>Table224578910112345678910111213[[#This Row],[PEMBULATAN]]*O10</f>
        <v>20948.399999999998</v>
      </c>
    </row>
    <row r="11" spans="1:16" ht="26.25" customHeight="1" x14ac:dyDescent="0.2">
      <c r="A11" s="14"/>
      <c r="B11" s="75"/>
      <c r="C11" s="73" t="s">
        <v>1426</v>
      </c>
      <c r="D11" s="78" t="s">
        <v>127</v>
      </c>
      <c r="E11" s="13">
        <v>44549</v>
      </c>
      <c r="F11" s="76" t="s">
        <v>705</v>
      </c>
      <c r="G11" s="13">
        <v>44552</v>
      </c>
      <c r="H11" s="77" t="s">
        <v>1018</v>
      </c>
      <c r="I11" s="16">
        <v>80</v>
      </c>
      <c r="J11" s="16">
        <v>54</v>
      </c>
      <c r="K11" s="16">
        <v>23</v>
      </c>
      <c r="L11" s="16">
        <v>9</v>
      </c>
      <c r="M11" s="81">
        <v>24.84</v>
      </c>
      <c r="N11" s="96">
        <v>24.84</v>
      </c>
      <c r="O11" s="64">
        <v>2530</v>
      </c>
      <c r="P11" s="65">
        <f>Table224578910112345678910111213[[#This Row],[PEMBULATAN]]*O11</f>
        <v>62845.2</v>
      </c>
    </row>
    <row r="12" spans="1:16" ht="26.25" customHeight="1" x14ac:dyDescent="0.2">
      <c r="A12" s="14"/>
      <c r="B12" s="75"/>
      <c r="C12" s="73" t="s">
        <v>1427</v>
      </c>
      <c r="D12" s="78" t="s">
        <v>127</v>
      </c>
      <c r="E12" s="13">
        <v>44549</v>
      </c>
      <c r="F12" s="76" t="s">
        <v>705</v>
      </c>
      <c r="G12" s="13">
        <v>44552</v>
      </c>
      <c r="H12" s="77" t="s">
        <v>1018</v>
      </c>
      <c r="I12" s="16">
        <v>100</v>
      </c>
      <c r="J12" s="16">
        <v>53</v>
      </c>
      <c r="K12" s="16">
        <v>26</v>
      </c>
      <c r="L12" s="16">
        <v>15</v>
      </c>
      <c r="M12" s="81">
        <v>34.450000000000003</v>
      </c>
      <c r="N12" s="96">
        <v>35</v>
      </c>
      <c r="O12" s="64">
        <v>2530</v>
      </c>
      <c r="P12" s="65">
        <f>Table224578910112345678910111213[[#This Row],[PEMBULATAN]]*O12</f>
        <v>88550</v>
      </c>
    </row>
    <row r="13" spans="1:16" ht="26.25" customHeight="1" x14ac:dyDescent="0.2">
      <c r="A13" s="14"/>
      <c r="B13" s="75"/>
      <c r="C13" s="73" t="s">
        <v>1428</v>
      </c>
      <c r="D13" s="78" t="s">
        <v>127</v>
      </c>
      <c r="E13" s="13">
        <v>44549</v>
      </c>
      <c r="F13" s="76" t="s">
        <v>705</v>
      </c>
      <c r="G13" s="13">
        <v>44552</v>
      </c>
      <c r="H13" s="77" t="s">
        <v>1018</v>
      </c>
      <c r="I13" s="16">
        <v>97</v>
      </c>
      <c r="J13" s="16">
        <v>55</v>
      </c>
      <c r="K13" s="16">
        <v>42</v>
      </c>
      <c r="L13" s="16">
        <v>26</v>
      </c>
      <c r="M13" s="81">
        <v>56.017499999999998</v>
      </c>
      <c r="N13" s="96">
        <v>56.017499999999998</v>
      </c>
      <c r="O13" s="64">
        <v>2530</v>
      </c>
      <c r="P13" s="65">
        <f>Table224578910112345678910111213[[#This Row],[PEMBULATAN]]*O13</f>
        <v>141724.27499999999</v>
      </c>
    </row>
    <row r="14" spans="1:16" ht="26.25" customHeight="1" x14ac:dyDescent="0.2">
      <c r="A14" s="14"/>
      <c r="B14" s="75"/>
      <c r="C14" s="73" t="s">
        <v>1429</v>
      </c>
      <c r="D14" s="78" t="s">
        <v>127</v>
      </c>
      <c r="E14" s="13">
        <v>44549</v>
      </c>
      <c r="F14" s="76" t="s">
        <v>705</v>
      </c>
      <c r="G14" s="13">
        <v>44552</v>
      </c>
      <c r="H14" s="77" t="s">
        <v>1018</v>
      </c>
      <c r="I14" s="16">
        <v>85</v>
      </c>
      <c r="J14" s="16">
        <v>62</v>
      </c>
      <c r="K14" s="16">
        <v>26</v>
      </c>
      <c r="L14" s="16">
        <v>16</v>
      </c>
      <c r="M14" s="81">
        <v>34.255000000000003</v>
      </c>
      <c r="N14" s="96">
        <v>34.255000000000003</v>
      </c>
      <c r="O14" s="64">
        <v>2530</v>
      </c>
      <c r="P14" s="65">
        <f>Table224578910112345678910111213[[#This Row],[PEMBULATAN]]*O14</f>
        <v>86665.150000000009</v>
      </c>
    </row>
    <row r="15" spans="1:16" ht="26.25" customHeight="1" x14ac:dyDescent="0.2">
      <c r="A15" s="14"/>
      <c r="B15" s="75"/>
      <c r="C15" s="73" t="s">
        <v>1430</v>
      </c>
      <c r="D15" s="78" t="s">
        <v>127</v>
      </c>
      <c r="E15" s="13">
        <v>44549</v>
      </c>
      <c r="F15" s="76" t="s">
        <v>705</v>
      </c>
      <c r="G15" s="13">
        <v>44552</v>
      </c>
      <c r="H15" s="77" t="s">
        <v>1018</v>
      </c>
      <c r="I15" s="16">
        <v>63</v>
      </c>
      <c r="J15" s="16">
        <v>40</v>
      </c>
      <c r="K15" s="16">
        <v>10</v>
      </c>
      <c r="L15" s="16">
        <v>3</v>
      </c>
      <c r="M15" s="81">
        <v>6.3</v>
      </c>
      <c r="N15" s="96">
        <v>7</v>
      </c>
      <c r="O15" s="64">
        <v>2530</v>
      </c>
      <c r="P15" s="65">
        <f>Table224578910112345678910111213[[#This Row],[PEMBULATAN]]*O15</f>
        <v>17710</v>
      </c>
    </row>
    <row r="16" spans="1:16" ht="26.25" customHeight="1" x14ac:dyDescent="0.2">
      <c r="A16" s="14"/>
      <c r="B16" s="75"/>
      <c r="C16" s="73" t="s">
        <v>1431</v>
      </c>
      <c r="D16" s="78" t="s">
        <v>127</v>
      </c>
      <c r="E16" s="13">
        <v>44549</v>
      </c>
      <c r="F16" s="76" t="s">
        <v>705</v>
      </c>
      <c r="G16" s="13">
        <v>44552</v>
      </c>
      <c r="H16" s="77" t="s">
        <v>1018</v>
      </c>
      <c r="I16" s="16">
        <v>55</v>
      </c>
      <c r="J16" s="16">
        <v>42</v>
      </c>
      <c r="K16" s="16">
        <v>12</v>
      </c>
      <c r="L16" s="16">
        <v>2</v>
      </c>
      <c r="M16" s="81">
        <v>6.93</v>
      </c>
      <c r="N16" s="96">
        <v>6.93</v>
      </c>
      <c r="O16" s="64">
        <v>2530</v>
      </c>
      <c r="P16" s="65">
        <f>Table224578910112345678910111213[[#This Row],[PEMBULATAN]]*O16</f>
        <v>17532.899999999998</v>
      </c>
    </row>
    <row r="17" spans="1:16" ht="26.25" customHeight="1" x14ac:dyDescent="0.2">
      <c r="A17" s="14"/>
      <c r="B17" s="75"/>
      <c r="C17" s="73" t="s">
        <v>1432</v>
      </c>
      <c r="D17" s="78" t="s">
        <v>127</v>
      </c>
      <c r="E17" s="13">
        <v>44549</v>
      </c>
      <c r="F17" s="76" t="s">
        <v>705</v>
      </c>
      <c r="G17" s="13">
        <v>44552</v>
      </c>
      <c r="H17" s="77" t="s">
        <v>1018</v>
      </c>
      <c r="I17" s="16">
        <v>80</v>
      </c>
      <c r="J17" s="16">
        <v>56</v>
      </c>
      <c r="K17" s="16">
        <v>13</v>
      </c>
      <c r="L17" s="16">
        <v>5</v>
      </c>
      <c r="M17" s="81">
        <v>14.56</v>
      </c>
      <c r="N17" s="96">
        <v>14.56</v>
      </c>
      <c r="O17" s="64">
        <v>2530</v>
      </c>
      <c r="P17" s="65">
        <f>Table224578910112345678910111213[[#This Row],[PEMBULATAN]]*O17</f>
        <v>36836.800000000003</v>
      </c>
    </row>
    <row r="18" spans="1:16" ht="26.25" customHeight="1" x14ac:dyDescent="0.2">
      <c r="A18" s="14"/>
      <c r="B18" s="75"/>
      <c r="C18" s="73" t="s">
        <v>1433</v>
      </c>
      <c r="D18" s="78" t="s">
        <v>127</v>
      </c>
      <c r="E18" s="13">
        <v>44549</v>
      </c>
      <c r="F18" s="76" t="s">
        <v>705</v>
      </c>
      <c r="G18" s="13">
        <v>44552</v>
      </c>
      <c r="H18" s="77" t="s">
        <v>1018</v>
      </c>
      <c r="I18" s="16">
        <v>95</v>
      </c>
      <c r="J18" s="16">
        <v>58</v>
      </c>
      <c r="K18" s="16">
        <v>36</v>
      </c>
      <c r="L18" s="16">
        <v>8</v>
      </c>
      <c r="M18" s="81">
        <v>49.59</v>
      </c>
      <c r="N18" s="96">
        <v>49.59</v>
      </c>
      <c r="O18" s="64">
        <v>2530</v>
      </c>
      <c r="P18" s="65">
        <f>Table224578910112345678910111213[[#This Row],[PEMBULATAN]]*O18</f>
        <v>125462.70000000001</v>
      </c>
    </row>
    <row r="19" spans="1:16" ht="26.25" customHeight="1" x14ac:dyDescent="0.2">
      <c r="A19" s="14"/>
      <c r="B19" s="75"/>
      <c r="C19" s="73" t="s">
        <v>1434</v>
      </c>
      <c r="D19" s="78" t="s">
        <v>127</v>
      </c>
      <c r="E19" s="13">
        <v>44549</v>
      </c>
      <c r="F19" s="76" t="s">
        <v>705</v>
      </c>
      <c r="G19" s="13">
        <v>44552</v>
      </c>
      <c r="H19" s="77" t="s">
        <v>1018</v>
      </c>
      <c r="I19" s="16">
        <v>97</v>
      </c>
      <c r="J19" s="16">
        <v>60</v>
      </c>
      <c r="K19" s="16">
        <v>43</v>
      </c>
      <c r="L19" s="16">
        <v>22</v>
      </c>
      <c r="M19" s="81">
        <v>62.564999999999998</v>
      </c>
      <c r="N19" s="96">
        <v>62.564999999999998</v>
      </c>
      <c r="O19" s="64">
        <v>2530</v>
      </c>
      <c r="P19" s="65">
        <f>Table224578910112345678910111213[[#This Row],[PEMBULATAN]]*O19</f>
        <v>158289.44999999998</v>
      </c>
    </row>
    <row r="20" spans="1:16" ht="26.25" customHeight="1" x14ac:dyDescent="0.2">
      <c r="A20" s="14"/>
      <c r="B20" s="75"/>
      <c r="C20" s="73" t="s">
        <v>1435</v>
      </c>
      <c r="D20" s="78" t="s">
        <v>127</v>
      </c>
      <c r="E20" s="13">
        <v>44549</v>
      </c>
      <c r="F20" s="76" t="s">
        <v>705</v>
      </c>
      <c r="G20" s="13">
        <v>44552</v>
      </c>
      <c r="H20" s="77" t="s">
        <v>1018</v>
      </c>
      <c r="I20" s="16">
        <v>82</v>
      </c>
      <c r="J20" s="16">
        <v>62</v>
      </c>
      <c r="K20" s="16">
        <v>23</v>
      </c>
      <c r="L20" s="16">
        <v>7</v>
      </c>
      <c r="M20" s="81">
        <v>29.233000000000001</v>
      </c>
      <c r="N20" s="96">
        <v>29.233000000000001</v>
      </c>
      <c r="O20" s="64">
        <v>2530</v>
      </c>
      <c r="P20" s="65">
        <f>Table224578910112345678910111213[[#This Row],[PEMBULATAN]]*O20</f>
        <v>73959.490000000005</v>
      </c>
    </row>
    <row r="21" spans="1:16" ht="26.25" customHeight="1" x14ac:dyDescent="0.2">
      <c r="A21" s="14"/>
      <c r="B21" s="75"/>
      <c r="C21" s="73" t="s">
        <v>1436</v>
      </c>
      <c r="D21" s="78" t="s">
        <v>127</v>
      </c>
      <c r="E21" s="13">
        <v>44549</v>
      </c>
      <c r="F21" s="76" t="s">
        <v>705</v>
      </c>
      <c r="G21" s="13">
        <v>44552</v>
      </c>
      <c r="H21" s="77" t="s">
        <v>1018</v>
      </c>
      <c r="I21" s="16">
        <v>64</v>
      </c>
      <c r="J21" s="16">
        <v>40</v>
      </c>
      <c r="K21" s="16">
        <v>20</v>
      </c>
      <c r="L21" s="16">
        <v>8</v>
      </c>
      <c r="M21" s="81">
        <v>12.8</v>
      </c>
      <c r="N21" s="96">
        <v>12.8</v>
      </c>
      <c r="O21" s="64">
        <v>2530</v>
      </c>
      <c r="P21" s="65">
        <f>Table224578910112345678910111213[[#This Row],[PEMBULATAN]]*O21</f>
        <v>32384</v>
      </c>
    </row>
    <row r="22" spans="1:16" ht="26.25" customHeight="1" x14ac:dyDescent="0.2">
      <c r="A22" s="14"/>
      <c r="B22" s="75"/>
      <c r="C22" s="73" t="s">
        <v>1437</v>
      </c>
      <c r="D22" s="78" t="s">
        <v>127</v>
      </c>
      <c r="E22" s="13">
        <v>44549</v>
      </c>
      <c r="F22" s="76" t="s">
        <v>705</v>
      </c>
      <c r="G22" s="13">
        <v>44552</v>
      </c>
      <c r="H22" s="77" t="s">
        <v>1018</v>
      </c>
      <c r="I22" s="16">
        <v>57</v>
      </c>
      <c r="J22" s="16">
        <v>38</v>
      </c>
      <c r="K22" s="16">
        <v>25</v>
      </c>
      <c r="L22" s="16">
        <v>4</v>
      </c>
      <c r="M22" s="81">
        <v>13.5375</v>
      </c>
      <c r="N22" s="96">
        <v>13.5375</v>
      </c>
      <c r="O22" s="64">
        <v>2530</v>
      </c>
      <c r="P22" s="65">
        <f>Table224578910112345678910111213[[#This Row],[PEMBULATAN]]*O22</f>
        <v>34249.875</v>
      </c>
    </row>
    <row r="23" spans="1:16" ht="26.25" customHeight="1" x14ac:dyDescent="0.2">
      <c r="A23" s="14"/>
      <c r="B23" s="75"/>
      <c r="C23" s="73" t="s">
        <v>1438</v>
      </c>
      <c r="D23" s="78" t="s">
        <v>127</v>
      </c>
      <c r="E23" s="13">
        <v>44549</v>
      </c>
      <c r="F23" s="76" t="s">
        <v>705</v>
      </c>
      <c r="G23" s="13">
        <v>44552</v>
      </c>
      <c r="H23" s="77" t="s">
        <v>1018</v>
      </c>
      <c r="I23" s="16">
        <v>58</v>
      </c>
      <c r="J23" s="16">
        <v>50</v>
      </c>
      <c r="K23" s="16">
        <v>23</v>
      </c>
      <c r="L23" s="16">
        <v>2</v>
      </c>
      <c r="M23" s="81">
        <v>16.675000000000001</v>
      </c>
      <c r="N23" s="96">
        <v>16.675000000000001</v>
      </c>
      <c r="O23" s="64">
        <v>2530</v>
      </c>
      <c r="P23" s="65">
        <f>Table224578910112345678910111213[[#This Row],[PEMBULATAN]]*O23</f>
        <v>42187.75</v>
      </c>
    </row>
    <row r="24" spans="1:16" ht="26.25" customHeight="1" x14ac:dyDescent="0.2">
      <c r="A24" s="14"/>
      <c r="B24" s="75"/>
      <c r="C24" s="73" t="s">
        <v>1439</v>
      </c>
      <c r="D24" s="78" t="s">
        <v>127</v>
      </c>
      <c r="E24" s="13">
        <v>44549</v>
      </c>
      <c r="F24" s="76" t="s">
        <v>705</v>
      </c>
      <c r="G24" s="13">
        <v>44552</v>
      </c>
      <c r="H24" s="77" t="s">
        <v>1018</v>
      </c>
      <c r="I24" s="16">
        <v>96</v>
      </c>
      <c r="J24" s="16">
        <v>56</v>
      </c>
      <c r="K24" s="16">
        <v>25</v>
      </c>
      <c r="L24" s="16">
        <v>9</v>
      </c>
      <c r="M24" s="81">
        <v>33.6</v>
      </c>
      <c r="N24" s="96">
        <v>33.6</v>
      </c>
      <c r="O24" s="64">
        <v>2530</v>
      </c>
      <c r="P24" s="65">
        <f>Table224578910112345678910111213[[#This Row],[PEMBULATAN]]*O24</f>
        <v>85008</v>
      </c>
    </row>
    <row r="25" spans="1:16" ht="26.25" customHeight="1" x14ac:dyDescent="0.2">
      <c r="A25" s="14"/>
      <c r="B25" s="75"/>
      <c r="C25" s="73" t="s">
        <v>1440</v>
      </c>
      <c r="D25" s="78" t="s">
        <v>127</v>
      </c>
      <c r="E25" s="13">
        <v>44549</v>
      </c>
      <c r="F25" s="76" t="s">
        <v>705</v>
      </c>
      <c r="G25" s="13">
        <v>44552</v>
      </c>
      <c r="H25" s="77" t="s">
        <v>1018</v>
      </c>
      <c r="I25" s="16">
        <v>100</v>
      </c>
      <c r="J25" s="16">
        <v>65</v>
      </c>
      <c r="K25" s="16">
        <v>32</v>
      </c>
      <c r="L25" s="16">
        <v>20</v>
      </c>
      <c r="M25" s="81">
        <v>52</v>
      </c>
      <c r="N25" s="96">
        <v>52</v>
      </c>
      <c r="O25" s="64">
        <v>2530</v>
      </c>
      <c r="P25" s="65">
        <f>Table224578910112345678910111213[[#This Row],[PEMBULATAN]]*O25</f>
        <v>131560</v>
      </c>
    </row>
    <row r="26" spans="1:16" ht="26.25" customHeight="1" x14ac:dyDescent="0.2">
      <c r="A26" s="14"/>
      <c r="B26" s="75"/>
      <c r="C26" s="73" t="s">
        <v>1441</v>
      </c>
      <c r="D26" s="78" t="s">
        <v>127</v>
      </c>
      <c r="E26" s="13">
        <v>44549</v>
      </c>
      <c r="F26" s="76" t="s">
        <v>705</v>
      </c>
      <c r="G26" s="13">
        <v>44552</v>
      </c>
      <c r="H26" s="77" t="s">
        <v>1018</v>
      </c>
      <c r="I26" s="16">
        <v>56</v>
      </c>
      <c r="J26" s="16">
        <v>38</v>
      </c>
      <c r="K26" s="16">
        <v>17</v>
      </c>
      <c r="L26" s="16">
        <v>7</v>
      </c>
      <c r="M26" s="81">
        <v>9.0440000000000005</v>
      </c>
      <c r="N26" s="96">
        <v>9.0440000000000005</v>
      </c>
      <c r="O26" s="64">
        <v>2530</v>
      </c>
      <c r="P26" s="65">
        <f>Table224578910112345678910111213[[#This Row],[PEMBULATAN]]*O26</f>
        <v>22881.32</v>
      </c>
    </row>
    <row r="27" spans="1:16" ht="26.25" customHeight="1" x14ac:dyDescent="0.2">
      <c r="A27" s="14"/>
      <c r="B27" s="75"/>
      <c r="C27" s="73" t="s">
        <v>1442</v>
      </c>
      <c r="D27" s="78" t="s">
        <v>127</v>
      </c>
      <c r="E27" s="13">
        <v>44549</v>
      </c>
      <c r="F27" s="76" t="s">
        <v>705</v>
      </c>
      <c r="G27" s="13">
        <v>44552</v>
      </c>
      <c r="H27" s="77" t="s">
        <v>1018</v>
      </c>
      <c r="I27" s="16">
        <v>55</v>
      </c>
      <c r="J27" s="16">
        <v>42</v>
      </c>
      <c r="K27" s="16">
        <v>13</v>
      </c>
      <c r="L27" s="16">
        <v>2</v>
      </c>
      <c r="M27" s="81">
        <v>7.5075000000000003</v>
      </c>
      <c r="N27" s="96">
        <v>7.5075000000000003</v>
      </c>
      <c r="O27" s="64">
        <v>2530</v>
      </c>
      <c r="P27" s="65">
        <f>Table224578910112345678910111213[[#This Row],[PEMBULATAN]]*O27</f>
        <v>18993.975000000002</v>
      </c>
    </row>
    <row r="28" spans="1:16" ht="26.25" customHeight="1" x14ac:dyDescent="0.2">
      <c r="A28" s="14"/>
      <c r="B28" s="75"/>
      <c r="C28" s="73" t="s">
        <v>1443</v>
      </c>
      <c r="D28" s="78" t="s">
        <v>127</v>
      </c>
      <c r="E28" s="13">
        <v>44549</v>
      </c>
      <c r="F28" s="76" t="s">
        <v>705</v>
      </c>
      <c r="G28" s="13">
        <v>44552</v>
      </c>
      <c r="H28" s="77" t="s">
        <v>1018</v>
      </c>
      <c r="I28" s="16">
        <v>92</v>
      </c>
      <c r="J28" s="16">
        <v>60</v>
      </c>
      <c r="K28" s="16">
        <v>21</v>
      </c>
      <c r="L28" s="16">
        <v>12</v>
      </c>
      <c r="M28" s="81">
        <v>28.98</v>
      </c>
      <c r="N28" s="96">
        <v>28.98</v>
      </c>
      <c r="O28" s="64">
        <v>2530</v>
      </c>
      <c r="P28" s="65">
        <f>Table224578910112345678910111213[[#This Row],[PEMBULATAN]]*O28</f>
        <v>73319.399999999994</v>
      </c>
    </row>
    <row r="29" spans="1:16" ht="26.25" customHeight="1" x14ac:dyDescent="0.2">
      <c r="A29" s="14"/>
      <c r="B29" s="75"/>
      <c r="C29" s="73" t="s">
        <v>1444</v>
      </c>
      <c r="D29" s="78" t="s">
        <v>127</v>
      </c>
      <c r="E29" s="13">
        <v>44549</v>
      </c>
      <c r="F29" s="76" t="s">
        <v>705</v>
      </c>
      <c r="G29" s="13">
        <v>44552</v>
      </c>
      <c r="H29" s="77" t="s">
        <v>1018</v>
      </c>
      <c r="I29" s="16">
        <v>74</v>
      </c>
      <c r="J29" s="16">
        <v>54</v>
      </c>
      <c r="K29" s="16">
        <v>17</v>
      </c>
      <c r="L29" s="16">
        <v>10</v>
      </c>
      <c r="M29" s="81">
        <v>16.983000000000001</v>
      </c>
      <c r="N29" s="96">
        <v>16.983000000000001</v>
      </c>
      <c r="O29" s="64">
        <v>2530</v>
      </c>
      <c r="P29" s="65">
        <f>Table224578910112345678910111213[[#This Row],[PEMBULATAN]]*O29</f>
        <v>42966.99</v>
      </c>
    </row>
    <row r="30" spans="1:16" ht="26.25" customHeight="1" x14ac:dyDescent="0.2">
      <c r="A30" s="14"/>
      <c r="B30" s="75"/>
      <c r="C30" s="73" t="s">
        <v>1445</v>
      </c>
      <c r="D30" s="78" t="s">
        <v>127</v>
      </c>
      <c r="E30" s="13">
        <v>44549</v>
      </c>
      <c r="F30" s="76" t="s">
        <v>705</v>
      </c>
      <c r="G30" s="13">
        <v>44552</v>
      </c>
      <c r="H30" s="77" t="s">
        <v>1018</v>
      </c>
      <c r="I30" s="16">
        <v>46</v>
      </c>
      <c r="J30" s="16">
        <v>40</v>
      </c>
      <c r="K30" s="16">
        <v>20</v>
      </c>
      <c r="L30" s="16">
        <v>5</v>
      </c>
      <c r="M30" s="81">
        <v>9.1999999999999993</v>
      </c>
      <c r="N30" s="96">
        <v>9.1999999999999993</v>
      </c>
      <c r="O30" s="64">
        <v>2530</v>
      </c>
      <c r="P30" s="65">
        <f>Table224578910112345678910111213[[#This Row],[PEMBULATAN]]*O30</f>
        <v>23276</v>
      </c>
    </row>
    <row r="31" spans="1:16" ht="26.25" customHeight="1" x14ac:dyDescent="0.2">
      <c r="A31" s="14"/>
      <c r="B31" s="75"/>
      <c r="C31" s="73" t="s">
        <v>1446</v>
      </c>
      <c r="D31" s="78" t="s">
        <v>127</v>
      </c>
      <c r="E31" s="13">
        <v>44549</v>
      </c>
      <c r="F31" s="76" t="s">
        <v>705</v>
      </c>
      <c r="G31" s="13">
        <v>44552</v>
      </c>
      <c r="H31" s="77" t="s">
        <v>1018</v>
      </c>
      <c r="I31" s="16">
        <v>100</v>
      </c>
      <c r="J31" s="16">
        <v>58</v>
      </c>
      <c r="K31" s="16">
        <v>25</v>
      </c>
      <c r="L31" s="16">
        <v>13</v>
      </c>
      <c r="M31" s="81">
        <v>36.25</v>
      </c>
      <c r="N31" s="96">
        <v>36.25</v>
      </c>
      <c r="O31" s="64">
        <v>2530</v>
      </c>
      <c r="P31" s="65">
        <f>Table224578910112345678910111213[[#This Row],[PEMBULATAN]]*O31</f>
        <v>91712.5</v>
      </c>
    </row>
    <row r="32" spans="1:16" ht="26.25" customHeight="1" x14ac:dyDescent="0.2">
      <c r="A32" s="14"/>
      <c r="B32" s="75"/>
      <c r="C32" s="73" t="s">
        <v>1447</v>
      </c>
      <c r="D32" s="78" t="s">
        <v>127</v>
      </c>
      <c r="E32" s="13">
        <v>44549</v>
      </c>
      <c r="F32" s="76" t="s">
        <v>705</v>
      </c>
      <c r="G32" s="13">
        <v>44552</v>
      </c>
      <c r="H32" s="77" t="s">
        <v>1018</v>
      </c>
      <c r="I32" s="16">
        <v>92</v>
      </c>
      <c r="J32" s="16">
        <v>56</v>
      </c>
      <c r="K32" s="16">
        <v>32</v>
      </c>
      <c r="L32" s="16">
        <v>10</v>
      </c>
      <c r="M32" s="81">
        <v>41.216000000000001</v>
      </c>
      <c r="N32" s="96">
        <v>41.216000000000001</v>
      </c>
      <c r="O32" s="64">
        <v>2530</v>
      </c>
      <c r="P32" s="65">
        <f>Table224578910112345678910111213[[#This Row],[PEMBULATAN]]*O32</f>
        <v>104276.48</v>
      </c>
    </row>
    <row r="33" spans="1:16" ht="26.25" customHeight="1" x14ac:dyDescent="0.2">
      <c r="A33" s="14"/>
      <c r="B33" s="75"/>
      <c r="C33" s="73" t="s">
        <v>1448</v>
      </c>
      <c r="D33" s="78" t="s">
        <v>127</v>
      </c>
      <c r="E33" s="13">
        <v>44549</v>
      </c>
      <c r="F33" s="76" t="s">
        <v>705</v>
      </c>
      <c r="G33" s="13">
        <v>44552</v>
      </c>
      <c r="H33" s="77" t="s">
        <v>1018</v>
      </c>
      <c r="I33" s="16">
        <v>28</v>
      </c>
      <c r="J33" s="16">
        <v>25</v>
      </c>
      <c r="K33" s="16">
        <v>12</v>
      </c>
      <c r="L33" s="16">
        <v>1</v>
      </c>
      <c r="M33" s="81">
        <v>2.1</v>
      </c>
      <c r="N33" s="96">
        <v>2.1</v>
      </c>
      <c r="O33" s="64">
        <v>2530</v>
      </c>
      <c r="P33" s="65">
        <f>Table224578910112345678910111213[[#This Row],[PEMBULATAN]]*O33</f>
        <v>5313</v>
      </c>
    </row>
    <row r="34" spans="1:16" ht="26.25" customHeight="1" x14ac:dyDescent="0.2">
      <c r="A34" s="14"/>
      <c r="B34" s="75"/>
      <c r="C34" s="73" t="s">
        <v>1449</v>
      </c>
      <c r="D34" s="78" t="s">
        <v>127</v>
      </c>
      <c r="E34" s="13">
        <v>44549</v>
      </c>
      <c r="F34" s="76" t="s">
        <v>705</v>
      </c>
      <c r="G34" s="13">
        <v>44552</v>
      </c>
      <c r="H34" s="77" t="s">
        <v>1018</v>
      </c>
      <c r="I34" s="16">
        <v>95</v>
      </c>
      <c r="J34" s="16">
        <v>61</v>
      </c>
      <c r="K34" s="16">
        <v>27</v>
      </c>
      <c r="L34" s="16">
        <v>10</v>
      </c>
      <c r="M34" s="81">
        <v>39.116250000000001</v>
      </c>
      <c r="N34" s="96">
        <v>39.116250000000001</v>
      </c>
      <c r="O34" s="64">
        <v>2530</v>
      </c>
      <c r="P34" s="65">
        <f>Table224578910112345678910111213[[#This Row],[PEMBULATAN]]*O34</f>
        <v>98964.112500000003</v>
      </c>
    </row>
    <row r="35" spans="1:16" ht="26.25" customHeight="1" x14ac:dyDescent="0.2">
      <c r="A35" s="14"/>
      <c r="B35" s="75"/>
      <c r="C35" s="73" t="s">
        <v>1450</v>
      </c>
      <c r="D35" s="78" t="s">
        <v>127</v>
      </c>
      <c r="E35" s="13">
        <v>44549</v>
      </c>
      <c r="F35" s="76" t="s">
        <v>705</v>
      </c>
      <c r="G35" s="13">
        <v>44552</v>
      </c>
      <c r="H35" s="77" t="s">
        <v>1018</v>
      </c>
      <c r="I35" s="16">
        <v>95</v>
      </c>
      <c r="J35" s="16">
        <v>60</v>
      </c>
      <c r="K35" s="16">
        <v>30</v>
      </c>
      <c r="L35" s="16">
        <v>12</v>
      </c>
      <c r="M35" s="81">
        <v>42.75</v>
      </c>
      <c r="N35" s="96">
        <v>42.75</v>
      </c>
      <c r="O35" s="64">
        <v>2530</v>
      </c>
      <c r="P35" s="65">
        <f>Table224578910112345678910111213[[#This Row],[PEMBULATAN]]*O35</f>
        <v>108157.5</v>
      </c>
    </row>
    <row r="36" spans="1:16" ht="26.25" customHeight="1" x14ac:dyDescent="0.2">
      <c r="A36" s="14"/>
      <c r="B36" s="75"/>
      <c r="C36" s="73" t="s">
        <v>1451</v>
      </c>
      <c r="D36" s="78" t="s">
        <v>127</v>
      </c>
      <c r="E36" s="13">
        <v>44549</v>
      </c>
      <c r="F36" s="76" t="s">
        <v>705</v>
      </c>
      <c r="G36" s="13">
        <v>44552</v>
      </c>
      <c r="H36" s="77" t="s">
        <v>1018</v>
      </c>
      <c r="I36" s="16">
        <v>81</v>
      </c>
      <c r="J36" s="16">
        <v>47</v>
      </c>
      <c r="K36" s="16">
        <v>30</v>
      </c>
      <c r="L36" s="16">
        <v>5</v>
      </c>
      <c r="M36" s="81">
        <v>28.552499999999998</v>
      </c>
      <c r="N36" s="96">
        <v>28.552499999999998</v>
      </c>
      <c r="O36" s="64">
        <v>2530</v>
      </c>
      <c r="P36" s="65">
        <f>Table224578910112345678910111213[[#This Row],[PEMBULATAN]]*O36</f>
        <v>72237.824999999997</v>
      </c>
    </row>
    <row r="37" spans="1:16" ht="26.25" customHeight="1" x14ac:dyDescent="0.2">
      <c r="A37" s="14"/>
      <c r="B37" s="75"/>
      <c r="C37" s="73" t="s">
        <v>1452</v>
      </c>
      <c r="D37" s="78" t="s">
        <v>127</v>
      </c>
      <c r="E37" s="13">
        <v>44549</v>
      </c>
      <c r="F37" s="76" t="s">
        <v>705</v>
      </c>
      <c r="G37" s="13">
        <v>44552</v>
      </c>
      <c r="H37" s="77" t="s">
        <v>1018</v>
      </c>
      <c r="I37" s="16">
        <v>51</v>
      </c>
      <c r="J37" s="16">
        <v>38</v>
      </c>
      <c r="K37" s="16">
        <v>14</v>
      </c>
      <c r="L37" s="16">
        <v>3</v>
      </c>
      <c r="M37" s="81">
        <v>6.7830000000000004</v>
      </c>
      <c r="N37" s="96">
        <v>6.7830000000000004</v>
      </c>
      <c r="O37" s="64">
        <v>2530</v>
      </c>
      <c r="P37" s="65">
        <f>Table224578910112345678910111213[[#This Row],[PEMBULATAN]]*O37</f>
        <v>17160.990000000002</v>
      </c>
    </row>
    <row r="38" spans="1:16" ht="26.25" customHeight="1" x14ac:dyDescent="0.2">
      <c r="A38" s="14"/>
      <c r="B38" s="75"/>
      <c r="C38" s="73" t="s">
        <v>1453</v>
      </c>
      <c r="D38" s="78" t="s">
        <v>127</v>
      </c>
      <c r="E38" s="13">
        <v>44549</v>
      </c>
      <c r="F38" s="76" t="s">
        <v>705</v>
      </c>
      <c r="G38" s="13">
        <v>44552</v>
      </c>
      <c r="H38" s="77" t="s">
        <v>1018</v>
      </c>
      <c r="I38" s="16">
        <v>88</v>
      </c>
      <c r="J38" s="16">
        <v>58</v>
      </c>
      <c r="K38" s="16">
        <v>30</v>
      </c>
      <c r="L38" s="16">
        <v>18</v>
      </c>
      <c r="M38" s="81">
        <v>38.28</v>
      </c>
      <c r="N38" s="96">
        <v>38.28</v>
      </c>
      <c r="O38" s="64">
        <v>2530</v>
      </c>
      <c r="P38" s="65">
        <f>Table224578910112345678910111213[[#This Row],[PEMBULATAN]]*O38</f>
        <v>96848.400000000009</v>
      </c>
    </row>
    <row r="39" spans="1:16" ht="26.25" customHeight="1" x14ac:dyDescent="0.2">
      <c r="A39" s="14"/>
      <c r="B39" s="75"/>
      <c r="C39" s="73" t="s">
        <v>1454</v>
      </c>
      <c r="D39" s="78" t="s">
        <v>127</v>
      </c>
      <c r="E39" s="13">
        <v>44549</v>
      </c>
      <c r="F39" s="76" t="s">
        <v>705</v>
      </c>
      <c r="G39" s="13">
        <v>44552</v>
      </c>
      <c r="H39" s="77" t="s">
        <v>1018</v>
      </c>
      <c r="I39" s="16">
        <v>94</v>
      </c>
      <c r="J39" s="16">
        <v>58</v>
      </c>
      <c r="K39" s="16">
        <v>20</v>
      </c>
      <c r="L39" s="16">
        <v>8</v>
      </c>
      <c r="M39" s="81">
        <v>27.26</v>
      </c>
      <c r="N39" s="96">
        <v>27.26</v>
      </c>
      <c r="O39" s="64">
        <v>2530</v>
      </c>
      <c r="P39" s="65">
        <f>Table224578910112345678910111213[[#This Row],[PEMBULATAN]]*O39</f>
        <v>68967.8</v>
      </c>
    </row>
    <row r="40" spans="1:16" ht="26.25" customHeight="1" x14ac:dyDescent="0.2">
      <c r="A40" s="14"/>
      <c r="B40" s="75"/>
      <c r="C40" s="73" t="s">
        <v>1455</v>
      </c>
      <c r="D40" s="78" t="s">
        <v>127</v>
      </c>
      <c r="E40" s="13">
        <v>44549</v>
      </c>
      <c r="F40" s="76" t="s">
        <v>705</v>
      </c>
      <c r="G40" s="13">
        <v>44552</v>
      </c>
      <c r="H40" s="77" t="s">
        <v>1018</v>
      </c>
      <c r="I40" s="16">
        <v>85</v>
      </c>
      <c r="J40" s="16">
        <v>60</v>
      </c>
      <c r="K40" s="16">
        <v>30</v>
      </c>
      <c r="L40" s="16">
        <v>14</v>
      </c>
      <c r="M40" s="81">
        <v>38.25</v>
      </c>
      <c r="N40" s="96">
        <v>38.25</v>
      </c>
      <c r="O40" s="64">
        <v>2530</v>
      </c>
      <c r="P40" s="65">
        <f>Table224578910112345678910111213[[#This Row],[PEMBULATAN]]*O40</f>
        <v>96772.5</v>
      </c>
    </row>
    <row r="41" spans="1:16" ht="26.25" customHeight="1" x14ac:dyDescent="0.2">
      <c r="A41" s="14"/>
      <c r="B41" s="75"/>
      <c r="C41" s="73" t="s">
        <v>1456</v>
      </c>
      <c r="D41" s="78" t="s">
        <v>127</v>
      </c>
      <c r="E41" s="13">
        <v>44549</v>
      </c>
      <c r="F41" s="76" t="s">
        <v>705</v>
      </c>
      <c r="G41" s="13">
        <v>44552</v>
      </c>
      <c r="H41" s="77" t="s">
        <v>1018</v>
      </c>
      <c r="I41" s="16">
        <v>61</v>
      </c>
      <c r="J41" s="16">
        <v>40</v>
      </c>
      <c r="K41" s="16">
        <v>21</v>
      </c>
      <c r="L41" s="16">
        <v>4</v>
      </c>
      <c r="M41" s="81">
        <v>12.81</v>
      </c>
      <c r="N41" s="96">
        <v>12.81</v>
      </c>
      <c r="O41" s="64">
        <v>2530</v>
      </c>
      <c r="P41" s="65">
        <f>Table224578910112345678910111213[[#This Row],[PEMBULATAN]]*O41</f>
        <v>32409.300000000003</v>
      </c>
    </row>
    <row r="42" spans="1:16" ht="26.25" customHeight="1" x14ac:dyDescent="0.2">
      <c r="A42" s="14"/>
      <c r="B42" s="75"/>
      <c r="C42" s="73" t="s">
        <v>1457</v>
      </c>
      <c r="D42" s="78" t="s">
        <v>127</v>
      </c>
      <c r="E42" s="13">
        <v>44549</v>
      </c>
      <c r="F42" s="76" t="s">
        <v>705</v>
      </c>
      <c r="G42" s="13">
        <v>44552</v>
      </c>
      <c r="H42" s="77" t="s">
        <v>1018</v>
      </c>
      <c r="I42" s="16">
        <v>82</v>
      </c>
      <c r="J42" s="16">
        <v>37</v>
      </c>
      <c r="K42" s="16">
        <v>37</v>
      </c>
      <c r="L42" s="16">
        <v>15</v>
      </c>
      <c r="M42" s="81">
        <v>28.064499999999999</v>
      </c>
      <c r="N42" s="96">
        <v>28.064499999999999</v>
      </c>
      <c r="O42" s="64">
        <v>2530</v>
      </c>
      <c r="P42" s="65">
        <f>Table224578910112345678910111213[[#This Row],[PEMBULATAN]]*O42</f>
        <v>71003.184999999998</v>
      </c>
    </row>
    <row r="43" spans="1:16" ht="26.25" customHeight="1" x14ac:dyDescent="0.2">
      <c r="A43" s="14"/>
      <c r="B43" s="75"/>
      <c r="C43" s="73" t="s">
        <v>1458</v>
      </c>
      <c r="D43" s="78" t="s">
        <v>127</v>
      </c>
      <c r="E43" s="13">
        <v>44549</v>
      </c>
      <c r="F43" s="76" t="s">
        <v>705</v>
      </c>
      <c r="G43" s="13">
        <v>44552</v>
      </c>
      <c r="H43" s="77" t="s">
        <v>1018</v>
      </c>
      <c r="I43" s="16">
        <v>80</v>
      </c>
      <c r="J43" s="16">
        <v>61</v>
      </c>
      <c r="K43" s="16">
        <v>15</v>
      </c>
      <c r="L43" s="16">
        <v>7</v>
      </c>
      <c r="M43" s="81">
        <v>18.3</v>
      </c>
      <c r="N43" s="96">
        <v>19</v>
      </c>
      <c r="O43" s="64">
        <v>2530</v>
      </c>
      <c r="P43" s="65">
        <f>Table224578910112345678910111213[[#This Row],[PEMBULATAN]]*O43</f>
        <v>48070</v>
      </c>
    </row>
    <row r="44" spans="1:16" ht="26.25" customHeight="1" x14ac:dyDescent="0.2">
      <c r="A44" s="14"/>
      <c r="B44" s="75"/>
      <c r="C44" s="73" t="s">
        <v>1459</v>
      </c>
      <c r="D44" s="78" t="s">
        <v>127</v>
      </c>
      <c r="E44" s="13">
        <v>44549</v>
      </c>
      <c r="F44" s="76" t="s">
        <v>705</v>
      </c>
      <c r="G44" s="13">
        <v>44552</v>
      </c>
      <c r="H44" s="77" t="s">
        <v>1018</v>
      </c>
      <c r="I44" s="16">
        <v>92</v>
      </c>
      <c r="J44" s="16">
        <v>50</v>
      </c>
      <c r="K44" s="16">
        <v>33</v>
      </c>
      <c r="L44" s="16">
        <v>8</v>
      </c>
      <c r="M44" s="81">
        <v>37.950000000000003</v>
      </c>
      <c r="N44" s="96">
        <v>37.950000000000003</v>
      </c>
      <c r="O44" s="64">
        <v>2530</v>
      </c>
      <c r="P44" s="65">
        <f>Table224578910112345678910111213[[#This Row],[PEMBULATAN]]*O44</f>
        <v>96013.5</v>
      </c>
    </row>
    <row r="45" spans="1:16" ht="26.25" customHeight="1" x14ac:dyDescent="0.2">
      <c r="A45" s="14"/>
      <c r="B45" s="75"/>
      <c r="C45" s="73" t="s">
        <v>1460</v>
      </c>
      <c r="D45" s="78" t="s">
        <v>127</v>
      </c>
      <c r="E45" s="13">
        <v>44549</v>
      </c>
      <c r="F45" s="76" t="s">
        <v>705</v>
      </c>
      <c r="G45" s="13">
        <v>44552</v>
      </c>
      <c r="H45" s="77" t="s">
        <v>1018</v>
      </c>
      <c r="I45" s="16">
        <v>97</v>
      </c>
      <c r="J45" s="16">
        <v>55</v>
      </c>
      <c r="K45" s="16">
        <v>15</v>
      </c>
      <c r="L45" s="16">
        <v>7</v>
      </c>
      <c r="M45" s="81">
        <v>20.006250000000001</v>
      </c>
      <c r="N45" s="96">
        <v>20.006250000000001</v>
      </c>
      <c r="O45" s="64">
        <v>2530</v>
      </c>
      <c r="P45" s="65">
        <f>Table224578910112345678910111213[[#This Row],[PEMBULATAN]]*O45</f>
        <v>50615.8125</v>
      </c>
    </row>
    <row r="46" spans="1:16" ht="26.25" customHeight="1" x14ac:dyDescent="0.2">
      <c r="A46" s="14"/>
      <c r="B46" s="75"/>
      <c r="C46" s="73" t="s">
        <v>1461</v>
      </c>
      <c r="D46" s="78" t="s">
        <v>127</v>
      </c>
      <c r="E46" s="13">
        <v>44549</v>
      </c>
      <c r="F46" s="76" t="s">
        <v>705</v>
      </c>
      <c r="G46" s="13">
        <v>44552</v>
      </c>
      <c r="H46" s="77" t="s">
        <v>1018</v>
      </c>
      <c r="I46" s="16">
        <v>92</v>
      </c>
      <c r="J46" s="16">
        <v>50</v>
      </c>
      <c r="K46" s="16">
        <v>20</v>
      </c>
      <c r="L46" s="16">
        <v>9</v>
      </c>
      <c r="M46" s="81">
        <v>23</v>
      </c>
      <c r="N46" s="96">
        <v>23</v>
      </c>
      <c r="O46" s="64">
        <v>2530</v>
      </c>
      <c r="P46" s="65">
        <f>Table224578910112345678910111213[[#This Row],[PEMBULATAN]]*O46</f>
        <v>58190</v>
      </c>
    </row>
    <row r="47" spans="1:16" ht="26.25" customHeight="1" x14ac:dyDescent="0.2">
      <c r="A47" s="14"/>
      <c r="B47" s="75"/>
      <c r="C47" s="73" t="s">
        <v>1462</v>
      </c>
      <c r="D47" s="78" t="s">
        <v>127</v>
      </c>
      <c r="E47" s="13">
        <v>44549</v>
      </c>
      <c r="F47" s="76" t="s">
        <v>705</v>
      </c>
      <c r="G47" s="13">
        <v>44552</v>
      </c>
      <c r="H47" s="77" t="s">
        <v>1018</v>
      </c>
      <c r="I47" s="16">
        <v>76</v>
      </c>
      <c r="J47" s="16">
        <v>51</v>
      </c>
      <c r="K47" s="16">
        <v>25</v>
      </c>
      <c r="L47" s="16">
        <v>5</v>
      </c>
      <c r="M47" s="81">
        <v>24.225000000000001</v>
      </c>
      <c r="N47" s="96">
        <v>24.225000000000001</v>
      </c>
      <c r="O47" s="64">
        <v>2530</v>
      </c>
      <c r="P47" s="65">
        <f>Table224578910112345678910111213[[#This Row],[PEMBULATAN]]*O47</f>
        <v>61289.25</v>
      </c>
    </row>
    <row r="48" spans="1:16" ht="26.25" customHeight="1" x14ac:dyDescent="0.2">
      <c r="A48" s="14"/>
      <c r="B48" s="75"/>
      <c r="C48" s="73" t="s">
        <v>1463</v>
      </c>
      <c r="D48" s="78" t="s">
        <v>127</v>
      </c>
      <c r="E48" s="13">
        <v>44549</v>
      </c>
      <c r="F48" s="76" t="s">
        <v>705</v>
      </c>
      <c r="G48" s="13">
        <v>44552</v>
      </c>
      <c r="H48" s="77" t="s">
        <v>1018</v>
      </c>
      <c r="I48" s="16">
        <v>46</v>
      </c>
      <c r="J48" s="16">
        <v>36</v>
      </c>
      <c r="K48" s="16">
        <v>21</v>
      </c>
      <c r="L48" s="16">
        <v>2</v>
      </c>
      <c r="M48" s="81">
        <v>8.6940000000000008</v>
      </c>
      <c r="N48" s="96">
        <v>8.6940000000000008</v>
      </c>
      <c r="O48" s="64">
        <v>2530</v>
      </c>
      <c r="P48" s="65">
        <f>Table224578910112345678910111213[[#This Row],[PEMBULATAN]]*O48</f>
        <v>21995.820000000003</v>
      </c>
    </row>
    <row r="49" spans="1:16" ht="26.25" customHeight="1" x14ac:dyDescent="0.2">
      <c r="A49" s="14"/>
      <c r="B49" s="75"/>
      <c r="C49" s="73" t="s">
        <v>1464</v>
      </c>
      <c r="D49" s="78" t="s">
        <v>127</v>
      </c>
      <c r="E49" s="13">
        <v>44549</v>
      </c>
      <c r="F49" s="76" t="s">
        <v>705</v>
      </c>
      <c r="G49" s="13">
        <v>44552</v>
      </c>
      <c r="H49" s="77" t="s">
        <v>1018</v>
      </c>
      <c r="I49" s="16">
        <v>88</v>
      </c>
      <c r="J49" s="16">
        <v>59</v>
      </c>
      <c r="K49" s="16">
        <v>38</v>
      </c>
      <c r="L49" s="16">
        <v>10</v>
      </c>
      <c r="M49" s="81">
        <v>49.323999999999998</v>
      </c>
      <c r="N49" s="96">
        <v>50</v>
      </c>
      <c r="O49" s="64">
        <v>2530</v>
      </c>
      <c r="P49" s="65">
        <f>Table224578910112345678910111213[[#This Row],[PEMBULATAN]]*O49</f>
        <v>126500</v>
      </c>
    </row>
    <row r="50" spans="1:16" ht="26.25" customHeight="1" x14ac:dyDescent="0.2">
      <c r="A50" s="14"/>
      <c r="B50" s="75"/>
      <c r="C50" s="73" t="s">
        <v>1465</v>
      </c>
      <c r="D50" s="78" t="s">
        <v>127</v>
      </c>
      <c r="E50" s="13">
        <v>44549</v>
      </c>
      <c r="F50" s="76" t="s">
        <v>705</v>
      </c>
      <c r="G50" s="13">
        <v>44552</v>
      </c>
      <c r="H50" s="77" t="s">
        <v>1018</v>
      </c>
      <c r="I50" s="16">
        <v>80</v>
      </c>
      <c r="J50" s="16">
        <v>50</v>
      </c>
      <c r="K50" s="16">
        <v>20</v>
      </c>
      <c r="L50" s="16">
        <v>7</v>
      </c>
      <c r="M50" s="81">
        <v>20</v>
      </c>
      <c r="N50" s="96">
        <v>20</v>
      </c>
      <c r="O50" s="64">
        <v>2530</v>
      </c>
      <c r="P50" s="65">
        <f>Table224578910112345678910111213[[#This Row],[PEMBULATAN]]*O50</f>
        <v>50600</v>
      </c>
    </row>
    <row r="51" spans="1:16" ht="26.25" customHeight="1" x14ac:dyDescent="0.2">
      <c r="A51" s="14"/>
      <c r="B51" s="75"/>
      <c r="C51" s="73" t="s">
        <v>1466</v>
      </c>
      <c r="D51" s="78" t="s">
        <v>127</v>
      </c>
      <c r="E51" s="13">
        <v>44549</v>
      </c>
      <c r="F51" s="76" t="s">
        <v>705</v>
      </c>
      <c r="G51" s="13">
        <v>44552</v>
      </c>
      <c r="H51" s="77" t="s">
        <v>1018</v>
      </c>
      <c r="I51" s="16">
        <v>85</v>
      </c>
      <c r="J51" s="16">
        <v>65</v>
      </c>
      <c r="K51" s="16">
        <v>44</v>
      </c>
      <c r="L51" s="16">
        <v>18</v>
      </c>
      <c r="M51" s="81">
        <v>60.774999999999999</v>
      </c>
      <c r="N51" s="96">
        <v>60.774999999999999</v>
      </c>
      <c r="O51" s="64">
        <v>2530</v>
      </c>
      <c r="P51" s="65">
        <f>Table224578910112345678910111213[[#This Row],[PEMBULATAN]]*O51</f>
        <v>153760.75</v>
      </c>
    </row>
    <row r="52" spans="1:16" ht="26.25" customHeight="1" x14ac:dyDescent="0.2">
      <c r="A52" s="14"/>
      <c r="B52" s="75"/>
      <c r="C52" s="73" t="s">
        <v>1467</v>
      </c>
      <c r="D52" s="78" t="s">
        <v>127</v>
      </c>
      <c r="E52" s="13">
        <v>44549</v>
      </c>
      <c r="F52" s="76" t="s">
        <v>705</v>
      </c>
      <c r="G52" s="13">
        <v>44552</v>
      </c>
      <c r="H52" s="77" t="s">
        <v>1018</v>
      </c>
      <c r="I52" s="16">
        <v>96</v>
      </c>
      <c r="J52" s="16">
        <v>60</v>
      </c>
      <c r="K52" s="16">
        <v>42</v>
      </c>
      <c r="L52" s="16">
        <v>22</v>
      </c>
      <c r="M52" s="81">
        <v>60.48</v>
      </c>
      <c r="N52" s="96">
        <v>61</v>
      </c>
      <c r="O52" s="64">
        <v>2530</v>
      </c>
      <c r="P52" s="65">
        <f>Table224578910112345678910111213[[#This Row],[PEMBULATAN]]*O52</f>
        <v>154330</v>
      </c>
    </row>
    <row r="53" spans="1:16" ht="26.25" customHeight="1" x14ac:dyDescent="0.2">
      <c r="A53" s="14"/>
      <c r="B53" s="75"/>
      <c r="C53" s="73" t="s">
        <v>1468</v>
      </c>
      <c r="D53" s="78" t="s">
        <v>127</v>
      </c>
      <c r="E53" s="13">
        <v>44549</v>
      </c>
      <c r="F53" s="76" t="s">
        <v>705</v>
      </c>
      <c r="G53" s="13">
        <v>44552</v>
      </c>
      <c r="H53" s="77" t="s">
        <v>1018</v>
      </c>
      <c r="I53" s="16">
        <v>90</v>
      </c>
      <c r="J53" s="16">
        <v>55</v>
      </c>
      <c r="K53" s="16">
        <v>36</v>
      </c>
      <c r="L53" s="16">
        <v>11</v>
      </c>
      <c r="M53" s="81">
        <v>44.55</v>
      </c>
      <c r="N53" s="96">
        <v>44.55</v>
      </c>
      <c r="O53" s="64">
        <v>2530</v>
      </c>
      <c r="P53" s="65">
        <f>Table224578910112345678910111213[[#This Row],[PEMBULATAN]]*O53</f>
        <v>112711.5</v>
      </c>
    </row>
    <row r="54" spans="1:16" ht="26.25" customHeight="1" x14ac:dyDescent="0.2">
      <c r="A54" s="14"/>
      <c r="B54" s="75"/>
      <c r="C54" s="73" t="s">
        <v>1469</v>
      </c>
      <c r="D54" s="78" t="s">
        <v>127</v>
      </c>
      <c r="E54" s="13">
        <v>44549</v>
      </c>
      <c r="F54" s="76" t="s">
        <v>705</v>
      </c>
      <c r="G54" s="13">
        <v>44552</v>
      </c>
      <c r="H54" s="77" t="s">
        <v>1018</v>
      </c>
      <c r="I54" s="16">
        <v>96</v>
      </c>
      <c r="J54" s="16">
        <v>60</v>
      </c>
      <c r="K54" s="16">
        <v>25</v>
      </c>
      <c r="L54" s="16">
        <v>12</v>
      </c>
      <c r="M54" s="81">
        <v>36</v>
      </c>
      <c r="N54" s="96">
        <v>36</v>
      </c>
      <c r="O54" s="64">
        <v>2530</v>
      </c>
      <c r="P54" s="65">
        <f>Table224578910112345678910111213[[#This Row],[PEMBULATAN]]*O54</f>
        <v>91080</v>
      </c>
    </row>
    <row r="55" spans="1:16" ht="26.25" customHeight="1" x14ac:dyDescent="0.2">
      <c r="A55" s="14"/>
      <c r="B55" s="75"/>
      <c r="C55" s="73" t="s">
        <v>1470</v>
      </c>
      <c r="D55" s="78" t="s">
        <v>127</v>
      </c>
      <c r="E55" s="13">
        <v>44549</v>
      </c>
      <c r="F55" s="76" t="s">
        <v>705</v>
      </c>
      <c r="G55" s="13">
        <v>44552</v>
      </c>
      <c r="H55" s="77" t="s">
        <v>1018</v>
      </c>
      <c r="I55" s="16">
        <v>137</v>
      </c>
      <c r="J55" s="16">
        <v>28</v>
      </c>
      <c r="K55" s="16">
        <v>15</v>
      </c>
      <c r="L55" s="16">
        <v>4</v>
      </c>
      <c r="M55" s="81">
        <v>14.385</v>
      </c>
      <c r="N55" s="96">
        <v>15</v>
      </c>
      <c r="O55" s="64">
        <v>2530</v>
      </c>
      <c r="P55" s="65">
        <f>Table224578910112345678910111213[[#This Row],[PEMBULATAN]]*O55</f>
        <v>37950</v>
      </c>
    </row>
    <row r="56" spans="1:16" ht="26.25" customHeight="1" x14ac:dyDescent="0.2">
      <c r="A56" s="14"/>
      <c r="B56" s="75"/>
      <c r="C56" s="73" t="s">
        <v>1471</v>
      </c>
      <c r="D56" s="78" t="s">
        <v>127</v>
      </c>
      <c r="E56" s="13">
        <v>44549</v>
      </c>
      <c r="F56" s="76" t="s">
        <v>705</v>
      </c>
      <c r="G56" s="13">
        <v>44552</v>
      </c>
      <c r="H56" s="77" t="s">
        <v>1018</v>
      </c>
      <c r="I56" s="16">
        <v>91</v>
      </c>
      <c r="J56" s="16">
        <v>57</v>
      </c>
      <c r="K56" s="16">
        <v>17</v>
      </c>
      <c r="L56" s="16">
        <v>7</v>
      </c>
      <c r="M56" s="81">
        <v>22.044750000000001</v>
      </c>
      <c r="N56" s="96">
        <v>22.044750000000001</v>
      </c>
      <c r="O56" s="64">
        <v>2530</v>
      </c>
      <c r="P56" s="65">
        <f>Table224578910112345678910111213[[#This Row],[PEMBULATAN]]*O56</f>
        <v>55773.217499999999</v>
      </c>
    </row>
    <row r="57" spans="1:16" ht="26.25" customHeight="1" x14ac:dyDescent="0.2">
      <c r="A57" s="14"/>
      <c r="B57" s="75"/>
      <c r="C57" s="73" t="s">
        <v>1472</v>
      </c>
      <c r="D57" s="78" t="s">
        <v>127</v>
      </c>
      <c r="E57" s="13">
        <v>44549</v>
      </c>
      <c r="F57" s="76" t="s">
        <v>705</v>
      </c>
      <c r="G57" s="13">
        <v>44552</v>
      </c>
      <c r="H57" s="77" t="s">
        <v>1018</v>
      </c>
      <c r="I57" s="16">
        <v>76</v>
      </c>
      <c r="J57" s="16">
        <v>26</v>
      </c>
      <c r="K57" s="16">
        <v>35</v>
      </c>
      <c r="L57" s="16">
        <v>10</v>
      </c>
      <c r="M57" s="81">
        <v>17.29</v>
      </c>
      <c r="N57" s="96">
        <v>17.29</v>
      </c>
      <c r="O57" s="64">
        <v>2530</v>
      </c>
      <c r="P57" s="65">
        <f>Table224578910112345678910111213[[#This Row],[PEMBULATAN]]*O57</f>
        <v>43743.7</v>
      </c>
    </row>
    <row r="58" spans="1:16" ht="26.25" customHeight="1" x14ac:dyDescent="0.2">
      <c r="A58" s="14"/>
      <c r="B58" s="75"/>
      <c r="C58" s="73" t="s">
        <v>1473</v>
      </c>
      <c r="D58" s="78" t="s">
        <v>127</v>
      </c>
      <c r="E58" s="13">
        <v>44549</v>
      </c>
      <c r="F58" s="76" t="s">
        <v>705</v>
      </c>
      <c r="G58" s="13">
        <v>44552</v>
      </c>
      <c r="H58" s="77" t="s">
        <v>1018</v>
      </c>
      <c r="I58" s="16">
        <v>105</v>
      </c>
      <c r="J58" s="16">
        <v>31</v>
      </c>
      <c r="K58" s="16">
        <v>20</v>
      </c>
      <c r="L58" s="16">
        <v>15</v>
      </c>
      <c r="M58" s="81">
        <v>16.274999999999999</v>
      </c>
      <c r="N58" s="96">
        <v>16.274999999999999</v>
      </c>
      <c r="O58" s="64">
        <v>2530</v>
      </c>
      <c r="P58" s="65">
        <f>Table224578910112345678910111213[[#This Row],[PEMBULATAN]]*O58</f>
        <v>41175.75</v>
      </c>
    </row>
    <row r="59" spans="1:16" ht="26.25" customHeight="1" x14ac:dyDescent="0.2">
      <c r="A59" s="14"/>
      <c r="B59" s="75"/>
      <c r="C59" s="73" t="s">
        <v>1474</v>
      </c>
      <c r="D59" s="78" t="s">
        <v>127</v>
      </c>
      <c r="E59" s="13">
        <v>44549</v>
      </c>
      <c r="F59" s="76" t="s">
        <v>705</v>
      </c>
      <c r="G59" s="13">
        <v>44552</v>
      </c>
      <c r="H59" s="77" t="s">
        <v>1018</v>
      </c>
      <c r="I59" s="16">
        <v>98</v>
      </c>
      <c r="J59" s="16">
        <v>60</v>
      </c>
      <c r="K59" s="16">
        <v>42</v>
      </c>
      <c r="L59" s="16">
        <v>30</v>
      </c>
      <c r="M59" s="81">
        <v>61.74</v>
      </c>
      <c r="N59" s="96">
        <v>61.74</v>
      </c>
      <c r="O59" s="64">
        <v>2530</v>
      </c>
      <c r="P59" s="65">
        <f>Table224578910112345678910111213[[#This Row],[PEMBULATAN]]*O59</f>
        <v>156202.20000000001</v>
      </c>
    </row>
    <row r="60" spans="1:16" ht="26.25" customHeight="1" x14ac:dyDescent="0.2">
      <c r="A60" s="14"/>
      <c r="B60" s="75"/>
      <c r="C60" s="73" t="s">
        <v>1475</v>
      </c>
      <c r="D60" s="78" t="s">
        <v>127</v>
      </c>
      <c r="E60" s="13">
        <v>44549</v>
      </c>
      <c r="F60" s="76" t="s">
        <v>705</v>
      </c>
      <c r="G60" s="13">
        <v>44552</v>
      </c>
      <c r="H60" s="77" t="s">
        <v>1018</v>
      </c>
      <c r="I60" s="16">
        <v>80</v>
      </c>
      <c r="J60" s="16">
        <v>55</v>
      </c>
      <c r="K60" s="16">
        <v>24</v>
      </c>
      <c r="L60" s="16">
        <v>8</v>
      </c>
      <c r="M60" s="81">
        <v>26.4</v>
      </c>
      <c r="N60" s="72">
        <v>27</v>
      </c>
      <c r="O60" s="64">
        <v>2530</v>
      </c>
      <c r="P60" s="65">
        <f>Table224578910112345678910111213[[#This Row],[PEMBULATAN]]*O60</f>
        <v>68310</v>
      </c>
    </row>
    <row r="61" spans="1:16" ht="26.25" customHeight="1" x14ac:dyDescent="0.2">
      <c r="A61" s="14"/>
      <c r="B61" s="98"/>
      <c r="C61" s="73" t="s">
        <v>1476</v>
      </c>
      <c r="D61" s="78" t="s">
        <v>127</v>
      </c>
      <c r="E61" s="13">
        <v>44549</v>
      </c>
      <c r="F61" s="76" t="s">
        <v>705</v>
      </c>
      <c r="G61" s="13">
        <v>44552</v>
      </c>
      <c r="H61" s="77" t="s">
        <v>1018</v>
      </c>
      <c r="I61" s="16">
        <v>80</v>
      </c>
      <c r="J61" s="16">
        <v>5</v>
      </c>
      <c r="K61" s="16">
        <v>5</v>
      </c>
      <c r="L61" s="16">
        <v>1</v>
      </c>
      <c r="M61" s="81">
        <v>0.5</v>
      </c>
      <c r="N61" s="72">
        <v>2</v>
      </c>
      <c r="O61" s="64">
        <v>2530</v>
      </c>
      <c r="P61" s="65">
        <f>Table224578910112345678910111213[[#This Row],[PEMBULATAN]]*O61</f>
        <v>5060</v>
      </c>
    </row>
    <row r="62" spans="1:16" ht="26.25" customHeight="1" x14ac:dyDescent="0.2">
      <c r="A62" s="14"/>
      <c r="B62" s="75" t="s">
        <v>1477</v>
      </c>
      <c r="C62" s="73" t="s">
        <v>1478</v>
      </c>
      <c r="D62" s="78" t="s">
        <v>127</v>
      </c>
      <c r="E62" s="13">
        <v>44549</v>
      </c>
      <c r="F62" s="76" t="s">
        <v>705</v>
      </c>
      <c r="G62" s="13">
        <v>44552</v>
      </c>
      <c r="H62" s="77" t="s">
        <v>1018</v>
      </c>
      <c r="I62" s="16">
        <v>47</v>
      </c>
      <c r="J62" s="16">
        <v>46</v>
      </c>
      <c r="K62" s="16">
        <v>35</v>
      </c>
      <c r="L62" s="16">
        <v>20</v>
      </c>
      <c r="M62" s="81">
        <v>18.9175</v>
      </c>
      <c r="N62" s="72">
        <v>20</v>
      </c>
      <c r="O62" s="64">
        <v>2530</v>
      </c>
      <c r="P62" s="65">
        <f>Table224578910112345678910111213[[#This Row],[PEMBULATAN]]*O62</f>
        <v>50600</v>
      </c>
    </row>
    <row r="63" spans="1:16" ht="26.25" customHeight="1" x14ac:dyDescent="0.2">
      <c r="A63" s="14"/>
      <c r="B63" s="98"/>
      <c r="C63" s="73" t="s">
        <v>1479</v>
      </c>
      <c r="D63" s="78" t="s">
        <v>127</v>
      </c>
      <c r="E63" s="13">
        <v>44549</v>
      </c>
      <c r="F63" s="76" t="s">
        <v>705</v>
      </c>
      <c r="G63" s="13">
        <v>44552</v>
      </c>
      <c r="H63" s="77" t="s">
        <v>1018</v>
      </c>
      <c r="I63" s="16">
        <v>47</v>
      </c>
      <c r="J63" s="16">
        <v>46</v>
      </c>
      <c r="K63" s="16">
        <v>35</v>
      </c>
      <c r="L63" s="16">
        <v>20</v>
      </c>
      <c r="M63" s="81">
        <v>18.9175</v>
      </c>
      <c r="N63" s="72">
        <v>20</v>
      </c>
      <c r="O63" s="64">
        <v>2530</v>
      </c>
      <c r="P63" s="65">
        <f>Table224578910112345678910111213[[#This Row],[PEMBULATAN]]*O63</f>
        <v>50600</v>
      </c>
    </row>
    <row r="64" spans="1:16" ht="26.25" customHeight="1" x14ac:dyDescent="0.2">
      <c r="A64" s="14"/>
      <c r="B64" s="75" t="s">
        <v>1480</v>
      </c>
      <c r="C64" s="73" t="s">
        <v>1481</v>
      </c>
      <c r="D64" s="78" t="s">
        <v>127</v>
      </c>
      <c r="E64" s="13">
        <v>44549</v>
      </c>
      <c r="F64" s="76" t="s">
        <v>705</v>
      </c>
      <c r="G64" s="13">
        <v>44552</v>
      </c>
      <c r="H64" s="77" t="s">
        <v>1018</v>
      </c>
      <c r="I64" s="16">
        <v>57</v>
      </c>
      <c r="J64" s="16">
        <v>50</v>
      </c>
      <c r="K64" s="16">
        <v>23</v>
      </c>
      <c r="L64" s="16">
        <v>11</v>
      </c>
      <c r="M64" s="81">
        <v>16.387499999999999</v>
      </c>
      <c r="N64" s="72">
        <v>17</v>
      </c>
      <c r="O64" s="64">
        <v>2530</v>
      </c>
      <c r="P64" s="65">
        <f>Table224578910112345678910111213[[#This Row],[PEMBULATAN]]*O64</f>
        <v>43010</v>
      </c>
    </row>
    <row r="65" spans="1:16" ht="26.25" customHeight="1" x14ac:dyDescent="0.2">
      <c r="A65" s="14"/>
      <c r="B65" s="75"/>
      <c r="C65" s="73" t="s">
        <v>1482</v>
      </c>
      <c r="D65" s="78" t="s">
        <v>127</v>
      </c>
      <c r="E65" s="13">
        <v>44549</v>
      </c>
      <c r="F65" s="76" t="s">
        <v>705</v>
      </c>
      <c r="G65" s="13">
        <v>44552</v>
      </c>
      <c r="H65" s="77" t="s">
        <v>1018</v>
      </c>
      <c r="I65" s="16">
        <v>60</v>
      </c>
      <c r="J65" s="16">
        <v>60</v>
      </c>
      <c r="K65" s="16">
        <v>20</v>
      </c>
      <c r="L65" s="16">
        <v>20</v>
      </c>
      <c r="M65" s="81">
        <v>18</v>
      </c>
      <c r="N65" s="72">
        <v>20</v>
      </c>
      <c r="O65" s="64">
        <v>2530</v>
      </c>
      <c r="P65" s="65">
        <f>Table224578910112345678910111213[[#This Row],[PEMBULATAN]]*O65</f>
        <v>50600</v>
      </c>
    </row>
    <row r="66" spans="1:16" ht="22.5" customHeight="1" x14ac:dyDescent="0.2">
      <c r="A66" s="123" t="s">
        <v>30</v>
      </c>
      <c r="B66" s="124"/>
      <c r="C66" s="124"/>
      <c r="D66" s="124"/>
      <c r="E66" s="124"/>
      <c r="F66" s="124"/>
      <c r="G66" s="124"/>
      <c r="H66" s="124"/>
      <c r="I66" s="124"/>
      <c r="J66" s="124"/>
      <c r="K66" s="124"/>
      <c r="L66" s="125"/>
      <c r="M66" s="79">
        <f>SUBTOTAL(109,Table224578910112345678910111213[KG VOLUME])</f>
        <v>1705.70975</v>
      </c>
      <c r="N66" s="68">
        <f>SUM(N3:N65)</f>
        <v>1718.8282499999998</v>
      </c>
      <c r="O66" s="126">
        <f>SUM(P3:P65)</f>
        <v>4348635.4725000001</v>
      </c>
      <c r="P66" s="127"/>
    </row>
    <row r="67" spans="1:16" ht="18" customHeight="1" x14ac:dyDescent="0.2">
      <c r="A67" s="86"/>
      <c r="B67" s="56" t="s">
        <v>42</v>
      </c>
      <c r="C67" s="55"/>
      <c r="D67" s="57" t="s">
        <v>43</v>
      </c>
      <c r="E67" s="86"/>
      <c r="F67" s="86"/>
      <c r="G67" s="86"/>
      <c r="H67" s="86"/>
      <c r="I67" s="86"/>
      <c r="J67" s="86"/>
      <c r="K67" s="86"/>
      <c r="L67" s="86"/>
      <c r="M67" s="87"/>
      <c r="N67" s="88" t="s">
        <v>51</v>
      </c>
      <c r="O67" s="89"/>
      <c r="P67" s="89">
        <f>O66*10%</f>
        <v>434863.54725000006</v>
      </c>
    </row>
    <row r="68" spans="1:16" ht="18" customHeight="1" thickBot="1" x14ac:dyDescent="0.25">
      <c r="A68" s="86"/>
      <c r="B68" s="56"/>
      <c r="C68" s="55"/>
      <c r="D68" s="57"/>
      <c r="E68" s="86"/>
      <c r="F68" s="86"/>
      <c r="G68" s="86"/>
      <c r="H68" s="86"/>
      <c r="I68" s="86"/>
      <c r="J68" s="86"/>
      <c r="K68" s="86"/>
      <c r="L68" s="86"/>
      <c r="M68" s="87"/>
      <c r="N68" s="90" t="s">
        <v>52</v>
      </c>
      <c r="O68" s="91"/>
      <c r="P68" s="91">
        <f>O66-P67</f>
        <v>3913771.9252500003</v>
      </c>
    </row>
    <row r="69" spans="1:16" ht="18" customHeight="1" x14ac:dyDescent="0.2">
      <c r="A69" s="11"/>
      <c r="H69" s="63"/>
      <c r="N69" s="62" t="s">
        <v>31</v>
      </c>
      <c r="P69" s="69">
        <f>P68*1%</f>
        <v>39137.719252500006</v>
      </c>
    </row>
    <row r="70" spans="1:16" ht="18" customHeight="1" thickBot="1" x14ac:dyDescent="0.25">
      <c r="A70" s="11"/>
      <c r="H70" s="63"/>
      <c r="N70" s="62" t="s">
        <v>53</v>
      </c>
      <c r="P70" s="71">
        <f>P68*2%</f>
        <v>78275.438505000013</v>
      </c>
    </row>
    <row r="71" spans="1:16" ht="18" customHeight="1" x14ac:dyDescent="0.2">
      <c r="A71" s="11"/>
      <c r="H71" s="63"/>
      <c r="N71" s="66" t="s">
        <v>32</v>
      </c>
      <c r="O71" s="67"/>
      <c r="P71" s="70">
        <f>P68+P69-P70</f>
        <v>3874634.2059975006</v>
      </c>
    </row>
    <row r="73" spans="1:16" x14ac:dyDescent="0.2">
      <c r="A73" s="11"/>
      <c r="H73" s="63"/>
      <c r="P73" s="71"/>
    </row>
    <row r="74" spans="1:16" x14ac:dyDescent="0.2">
      <c r="A74" s="11"/>
      <c r="H74" s="63"/>
      <c r="O74" s="58"/>
      <c r="P74" s="71"/>
    </row>
    <row r="75" spans="1:16" s="3" customFormat="1" x14ac:dyDescent="0.25">
      <c r="A75" s="11"/>
      <c r="B75" s="2"/>
      <c r="C75" s="2"/>
      <c r="E75" s="12"/>
      <c r="H75" s="63"/>
      <c r="N75" s="15"/>
      <c r="O75" s="15"/>
      <c r="P75" s="15"/>
    </row>
    <row r="76" spans="1:16" s="3" customFormat="1" x14ac:dyDescent="0.25">
      <c r="A76" s="11"/>
      <c r="B76" s="2"/>
      <c r="C76" s="2"/>
      <c r="E76" s="12"/>
      <c r="H76" s="63"/>
      <c r="N76" s="15"/>
      <c r="O76" s="15"/>
      <c r="P76" s="15"/>
    </row>
    <row r="77" spans="1:16" s="3" customFormat="1" x14ac:dyDescent="0.25">
      <c r="A77" s="11"/>
      <c r="B77" s="2"/>
      <c r="C77" s="2"/>
      <c r="E77" s="12"/>
      <c r="H77" s="63"/>
      <c r="N77" s="15"/>
      <c r="O77" s="15"/>
      <c r="P77" s="15"/>
    </row>
    <row r="78" spans="1:16" s="3" customFormat="1" x14ac:dyDescent="0.25">
      <c r="A78" s="11"/>
      <c r="B78" s="2"/>
      <c r="C78" s="2"/>
      <c r="E78" s="12"/>
      <c r="H78" s="63"/>
      <c r="N78" s="15"/>
      <c r="O78" s="15"/>
      <c r="P78" s="15"/>
    </row>
    <row r="79" spans="1:16" s="3" customFormat="1" x14ac:dyDescent="0.25">
      <c r="A79" s="11"/>
      <c r="B79" s="2"/>
      <c r="C79" s="2"/>
      <c r="E79" s="12"/>
      <c r="H79" s="63"/>
      <c r="N79" s="15"/>
      <c r="O79" s="15"/>
      <c r="P79" s="15"/>
    </row>
    <row r="80" spans="1:16" s="3" customFormat="1" x14ac:dyDescent="0.25">
      <c r="A80" s="11"/>
      <c r="B80" s="2"/>
      <c r="C80" s="2"/>
      <c r="E80" s="12"/>
      <c r="H80" s="63"/>
      <c r="N80" s="15"/>
      <c r="O80" s="15"/>
      <c r="P80" s="15"/>
    </row>
    <row r="81" spans="1:16" s="3" customFormat="1" x14ac:dyDescent="0.25">
      <c r="A81" s="11"/>
      <c r="B81" s="2"/>
      <c r="C81" s="2"/>
      <c r="E81" s="12"/>
      <c r="H81" s="63"/>
      <c r="N81" s="15"/>
      <c r="O81" s="15"/>
      <c r="P81" s="15"/>
    </row>
    <row r="82" spans="1:16" s="3" customFormat="1" x14ac:dyDescent="0.25">
      <c r="A82" s="11"/>
      <c r="B82" s="2"/>
      <c r="C82" s="2"/>
      <c r="E82" s="12"/>
      <c r="H82" s="63"/>
      <c r="N82" s="15"/>
      <c r="O82" s="15"/>
      <c r="P82" s="15"/>
    </row>
    <row r="83" spans="1:16" s="3" customFormat="1" x14ac:dyDescent="0.25">
      <c r="A83" s="11"/>
      <c r="B83" s="2"/>
      <c r="C83" s="2"/>
      <c r="E83" s="12"/>
      <c r="H83" s="63"/>
      <c r="N83" s="15"/>
      <c r="O83" s="15"/>
      <c r="P83" s="15"/>
    </row>
    <row r="84" spans="1:16" s="3" customFormat="1" x14ac:dyDescent="0.25">
      <c r="A84" s="11"/>
      <c r="B84" s="2"/>
      <c r="C84" s="2"/>
      <c r="E84" s="12"/>
      <c r="H84" s="63"/>
      <c r="N84" s="15"/>
      <c r="O84" s="15"/>
      <c r="P84" s="15"/>
    </row>
    <row r="85" spans="1:16" s="3" customFormat="1" x14ac:dyDescent="0.25">
      <c r="A85" s="11"/>
      <c r="B85" s="2"/>
      <c r="C85" s="2"/>
      <c r="E85" s="12"/>
      <c r="H85" s="63"/>
      <c r="N85" s="15"/>
      <c r="O85" s="15"/>
      <c r="P85" s="15"/>
    </row>
    <row r="86" spans="1:16" s="3" customFormat="1" x14ac:dyDescent="0.25">
      <c r="A86" s="11"/>
      <c r="B86" s="2"/>
      <c r="C86" s="2"/>
      <c r="E86" s="12"/>
      <c r="H86" s="63"/>
      <c r="N86" s="15"/>
      <c r="O86" s="15"/>
      <c r="P86" s="15"/>
    </row>
  </sheetData>
  <mergeCells count="2">
    <mergeCell ref="A66:L66"/>
    <mergeCell ref="O66:P66"/>
  </mergeCells>
  <conditionalFormatting sqref="B3:B65">
    <cfRule type="duplicateValues" dxfId="733" priority="41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rgb="FF92D050"/>
  </sheetPr>
  <dimension ref="A1:P80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N59" sqref="N3:N59"/>
    </sheetView>
  </sheetViews>
  <sheetFormatPr defaultRowHeight="15" x14ac:dyDescent="0.2"/>
  <cols>
    <col min="1" max="1" width="8" style="4" customWidth="1"/>
    <col min="2" max="2" width="19.5703125" style="2" customWidth="1"/>
    <col min="3" max="3" width="14.5703125" style="2" customWidth="1"/>
    <col min="4" max="4" width="10.85546875" style="3" customWidth="1"/>
    <col min="5" max="5" width="8" style="12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5" customWidth="1"/>
    <col min="15" max="15" width="8.140625" style="15" customWidth="1"/>
    <col min="16" max="16" width="12.28515625" style="15" customWidth="1"/>
    <col min="17" max="16384" width="9.140625" style="4"/>
  </cols>
  <sheetData>
    <row r="1" spans="1:16" x14ac:dyDescent="0.2">
      <c r="H1" s="5"/>
    </row>
    <row r="2" spans="1:16" ht="25.5" x14ac:dyDescent="0.2">
      <c r="A2" s="59" t="s">
        <v>44</v>
      </c>
      <c r="B2" s="7" t="s">
        <v>7</v>
      </c>
      <c r="C2" s="7" t="s">
        <v>0</v>
      </c>
      <c r="D2" s="7" t="s">
        <v>1</v>
      </c>
      <c r="E2" s="60" t="s">
        <v>4</v>
      </c>
      <c r="F2" s="7" t="s">
        <v>3</v>
      </c>
      <c r="G2" s="7" t="s">
        <v>5</v>
      </c>
      <c r="H2" s="60" t="s">
        <v>2</v>
      </c>
      <c r="I2" s="7" t="s">
        <v>39</v>
      </c>
      <c r="J2" s="7" t="s">
        <v>40</v>
      </c>
      <c r="K2" s="7" t="s">
        <v>41</v>
      </c>
      <c r="L2" s="61" t="s">
        <v>45</v>
      </c>
      <c r="M2" s="61" t="s">
        <v>46</v>
      </c>
      <c r="N2" s="61" t="s">
        <v>6</v>
      </c>
      <c r="O2" s="61" t="s">
        <v>47</v>
      </c>
      <c r="P2" s="61" t="s">
        <v>48</v>
      </c>
    </row>
    <row r="3" spans="1:16" ht="26.25" customHeight="1" x14ac:dyDescent="0.2">
      <c r="A3" s="83">
        <v>403915</v>
      </c>
      <c r="B3" s="74" t="s">
        <v>1483</v>
      </c>
      <c r="C3" s="9" t="s">
        <v>1484</v>
      </c>
      <c r="D3" s="76" t="s">
        <v>127</v>
      </c>
      <c r="E3" s="13">
        <v>44549</v>
      </c>
      <c r="F3" s="76" t="s">
        <v>128</v>
      </c>
      <c r="G3" s="13">
        <v>44554</v>
      </c>
      <c r="H3" s="10" t="s">
        <v>1543</v>
      </c>
      <c r="I3" s="1">
        <v>100</v>
      </c>
      <c r="J3" s="1">
        <v>51</v>
      </c>
      <c r="K3" s="1">
        <v>30</v>
      </c>
      <c r="L3" s="1">
        <v>23</v>
      </c>
      <c r="M3" s="80">
        <v>38.25</v>
      </c>
      <c r="N3" s="96">
        <v>38.25</v>
      </c>
      <c r="O3" s="64">
        <v>2530</v>
      </c>
      <c r="P3" s="65">
        <f>Table22457891011234567891011121314[[#This Row],[PEMBULATAN]]*O3</f>
        <v>96772.5</v>
      </c>
    </row>
    <row r="4" spans="1:16" ht="26.25" customHeight="1" x14ac:dyDescent="0.2">
      <c r="A4" s="14"/>
      <c r="B4" s="75"/>
      <c r="C4" s="73" t="s">
        <v>1485</v>
      </c>
      <c r="D4" s="78" t="s">
        <v>127</v>
      </c>
      <c r="E4" s="13">
        <v>44549</v>
      </c>
      <c r="F4" s="76" t="s">
        <v>128</v>
      </c>
      <c r="G4" s="13">
        <v>44554</v>
      </c>
      <c r="H4" s="77" t="s">
        <v>1543</v>
      </c>
      <c r="I4" s="16">
        <v>95</v>
      </c>
      <c r="J4" s="16">
        <v>32</v>
      </c>
      <c r="K4" s="16">
        <v>24</v>
      </c>
      <c r="L4" s="16">
        <v>4</v>
      </c>
      <c r="M4" s="81">
        <v>18.239999999999998</v>
      </c>
      <c r="N4" s="96">
        <v>18.239999999999998</v>
      </c>
      <c r="O4" s="64">
        <v>2530</v>
      </c>
      <c r="P4" s="65">
        <f>Table22457891011234567891011121314[[#This Row],[PEMBULATAN]]*O4</f>
        <v>46147.199999999997</v>
      </c>
    </row>
    <row r="5" spans="1:16" ht="26.25" customHeight="1" x14ac:dyDescent="0.2">
      <c r="A5" s="14"/>
      <c r="B5" s="75"/>
      <c r="C5" s="73" t="s">
        <v>1486</v>
      </c>
      <c r="D5" s="78" t="s">
        <v>127</v>
      </c>
      <c r="E5" s="13">
        <v>44549</v>
      </c>
      <c r="F5" s="76" t="s">
        <v>128</v>
      </c>
      <c r="G5" s="13">
        <v>44554</v>
      </c>
      <c r="H5" s="77" t="s">
        <v>1543</v>
      </c>
      <c r="I5" s="16">
        <v>71</v>
      </c>
      <c r="J5" s="16">
        <v>54</v>
      </c>
      <c r="K5" s="16">
        <v>30</v>
      </c>
      <c r="L5" s="16">
        <v>10</v>
      </c>
      <c r="M5" s="81">
        <v>28.754999999999999</v>
      </c>
      <c r="N5" s="96">
        <v>28.754999999999999</v>
      </c>
      <c r="O5" s="64">
        <v>2530</v>
      </c>
      <c r="P5" s="65">
        <f>Table22457891011234567891011121314[[#This Row],[PEMBULATAN]]*O5</f>
        <v>72750.149999999994</v>
      </c>
    </row>
    <row r="6" spans="1:16" ht="26.25" customHeight="1" x14ac:dyDescent="0.2">
      <c r="A6" s="14"/>
      <c r="B6" s="75"/>
      <c r="C6" s="73" t="s">
        <v>1487</v>
      </c>
      <c r="D6" s="78" t="s">
        <v>127</v>
      </c>
      <c r="E6" s="13">
        <v>44549</v>
      </c>
      <c r="F6" s="76" t="s">
        <v>128</v>
      </c>
      <c r="G6" s="13">
        <v>44554</v>
      </c>
      <c r="H6" s="77" t="s">
        <v>1543</v>
      </c>
      <c r="I6" s="16">
        <v>72</v>
      </c>
      <c r="J6" s="16">
        <v>51</v>
      </c>
      <c r="K6" s="16">
        <v>23</v>
      </c>
      <c r="L6" s="16">
        <v>8</v>
      </c>
      <c r="M6" s="81">
        <v>21.114000000000001</v>
      </c>
      <c r="N6" s="96">
        <v>21.114000000000001</v>
      </c>
      <c r="O6" s="64">
        <v>2530</v>
      </c>
      <c r="P6" s="65">
        <f>Table22457891011234567891011121314[[#This Row],[PEMBULATAN]]*O6</f>
        <v>53418.420000000006</v>
      </c>
    </row>
    <row r="7" spans="1:16" ht="26.25" customHeight="1" x14ac:dyDescent="0.2">
      <c r="A7" s="14"/>
      <c r="B7" s="75"/>
      <c r="C7" s="73" t="s">
        <v>1488</v>
      </c>
      <c r="D7" s="78" t="s">
        <v>127</v>
      </c>
      <c r="E7" s="13">
        <v>44549</v>
      </c>
      <c r="F7" s="76" t="s">
        <v>128</v>
      </c>
      <c r="G7" s="13">
        <v>44554</v>
      </c>
      <c r="H7" s="77" t="s">
        <v>1543</v>
      </c>
      <c r="I7" s="16">
        <v>40</v>
      </c>
      <c r="J7" s="16">
        <v>32</v>
      </c>
      <c r="K7" s="16">
        <v>40</v>
      </c>
      <c r="L7" s="16">
        <v>7</v>
      </c>
      <c r="M7" s="81">
        <v>12.8</v>
      </c>
      <c r="N7" s="96">
        <v>12.8</v>
      </c>
      <c r="O7" s="64">
        <v>2530</v>
      </c>
      <c r="P7" s="65">
        <f>Table22457891011234567891011121314[[#This Row],[PEMBULATAN]]*O7</f>
        <v>32384</v>
      </c>
    </row>
    <row r="8" spans="1:16" ht="26.25" customHeight="1" x14ac:dyDescent="0.2">
      <c r="A8" s="14"/>
      <c r="B8" s="75"/>
      <c r="C8" s="73" t="s">
        <v>1489</v>
      </c>
      <c r="D8" s="78" t="s">
        <v>127</v>
      </c>
      <c r="E8" s="13">
        <v>44549</v>
      </c>
      <c r="F8" s="76" t="s">
        <v>128</v>
      </c>
      <c r="G8" s="13">
        <v>44554</v>
      </c>
      <c r="H8" s="77" t="s">
        <v>1543</v>
      </c>
      <c r="I8" s="16">
        <v>62</v>
      </c>
      <c r="J8" s="16">
        <v>58</v>
      </c>
      <c r="K8" s="16">
        <v>25</v>
      </c>
      <c r="L8" s="16">
        <v>7</v>
      </c>
      <c r="M8" s="81">
        <v>22.475000000000001</v>
      </c>
      <c r="N8" s="96">
        <v>23</v>
      </c>
      <c r="O8" s="64">
        <v>2530</v>
      </c>
      <c r="P8" s="65">
        <f>Table22457891011234567891011121314[[#This Row],[PEMBULATAN]]*O8</f>
        <v>58190</v>
      </c>
    </row>
    <row r="9" spans="1:16" ht="26.25" customHeight="1" x14ac:dyDescent="0.2">
      <c r="A9" s="14"/>
      <c r="B9" s="75"/>
      <c r="C9" s="73" t="s">
        <v>1490</v>
      </c>
      <c r="D9" s="78" t="s">
        <v>127</v>
      </c>
      <c r="E9" s="13">
        <v>44549</v>
      </c>
      <c r="F9" s="76" t="s">
        <v>128</v>
      </c>
      <c r="G9" s="13">
        <v>44554</v>
      </c>
      <c r="H9" s="77" t="s">
        <v>1543</v>
      </c>
      <c r="I9" s="16">
        <v>77</v>
      </c>
      <c r="J9" s="16">
        <v>61</v>
      </c>
      <c r="K9" s="16">
        <v>25</v>
      </c>
      <c r="L9" s="16">
        <v>12</v>
      </c>
      <c r="M9" s="81">
        <v>29.356249999999999</v>
      </c>
      <c r="N9" s="96">
        <v>30</v>
      </c>
      <c r="O9" s="64">
        <v>2530</v>
      </c>
      <c r="P9" s="65">
        <f>Table22457891011234567891011121314[[#This Row],[PEMBULATAN]]*O9</f>
        <v>75900</v>
      </c>
    </row>
    <row r="10" spans="1:16" ht="26.25" customHeight="1" x14ac:dyDescent="0.2">
      <c r="A10" s="14"/>
      <c r="B10" s="75"/>
      <c r="C10" s="73" t="s">
        <v>1491</v>
      </c>
      <c r="D10" s="78" t="s">
        <v>127</v>
      </c>
      <c r="E10" s="13">
        <v>44549</v>
      </c>
      <c r="F10" s="76" t="s">
        <v>128</v>
      </c>
      <c r="G10" s="13">
        <v>44554</v>
      </c>
      <c r="H10" s="77" t="s">
        <v>1543</v>
      </c>
      <c r="I10" s="16">
        <v>45</v>
      </c>
      <c r="J10" s="16">
        <v>30</v>
      </c>
      <c r="K10" s="16">
        <v>15</v>
      </c>
      <c r="L10" s="16">
        <v>5</v>
      </c>
      <c r="M10" s="81">
        <v>5.0625</v>
      </c>
      <c r="N10" s="96">
        <v>5.0625</v>
      </c>
      <c r="O10" s="64">
        <v>2530</v>
      </c>
      <c r="P10" s="65">
        <f>Table22457891011234567891011121314[[#This Row],[PEMBULATAN]]*O10</f>
        <v>12808.125</v>
      </c>
    </row>
    <row r="11" spans="1:16" ht="26.25" customHeight="1" x14ac:dyDescent="0.2">
      <c r="A11" s="14"/>
      <c r="B11" s="75"/>
      <c r="C11" s="73" t="s">
        <v>1492</v>
      </c>
      <c r="D11" s="78" t="s">
        <v>127</v>
      </c>
      <c r="E11" s="13">
        <v>44549</v>
      </c>
      <c r="F11" s="76" t="s">
        <v>128</v>
      </c>
      <c r="G11" s="13">
        <v>44554</v>
      </c>
      <c r="H11" s="77" t="s">
        <v>1543</v>
      </c>
      <c r="I11" s="16">
        <v>64</v>
      </c>
      <c r="J11" s="16">
        <v>60</v>
      </c>
      <c r="K11" s="16">
        <v>20</v>
      </c>
      <c r="L11" s="16">
        <v>3</v>
      </c>
      <c r="M11" s="81">
        <v>19.2</v>
      </c>
      <c r="N11" s="96">
        <v>19.2</v>
      </c>
      <c r="O11" s="64">
        <v>2530</v>
      </c>
      <c r="P11" s="65">
        <f>Table22457891011234567891011121314[[#This Row],[PEMBULATAN]]*O11</f>
        <v>48576</v>
      </c>
    </row>
    <row r="12" spans="1:16" ht="26.25" customHeight="1" x14ac:dyDescent="0.2">
      <c r="A12" s="14"/>
      <c r="B12" s="75"/>
      <c r="C12" s="73" t="s">
        <v>1493</v>
      </c>
      <c r="D12" s="78" t="s">
        <v>127</v>
      </c>
      <c r="E12" s="13">
        <v>44549</v>
      </c>
      <c r="F12" s="76" t="s">
        <v>128</v>
      </c>
      <c r="G12" s="13">
        <v>44554</v>
      </c>
      <c r="H12" s="77" t="s">
        <v>1543</v>
      </c>
      <c r="I12" s="16">
        <v>98</v>
      </c>
      <c r="J12" s="16">
        <v>60</v>
      </c>
      <c r="K12" s="16">
        <v>32</v>
      </c>
      <c r="L12" s="16">
        <v>14</v>
      </c>
      <c r="M12" s="81">
        <v>47.04</v>
      </c>
      <c r="N12" s="96">
        <v>47.04</v>
      </c>
      <c r="O12" s="64">
        <v>2530</v>
      </c>
      <c r="P12" s="65">
        <f>Table22457891011234567891011121314[[#This Row],[PEMBULATAN]]*O12</f>
        <v>119011.2</v>
      </c>
    </row>
    <row r="13" spans="1:16" ht="26.25" customHeight="1" x14ac:dyDescent="0.2">
      <c r="A13" s="14"/>
      <c r="B13" s="75"/>
      <c r="C13" s="73" t="s">
        <v>1494</v>
      </c>
      <c r="D13" s="78" t="s">
        <v>127</v>
      </c>
      <c r="E13" s="13">
        <v>44549</v>
      </c>
      <c r="F13" s="76" t="s">
        <v>128</v>
      </c>
      <c r="G13" s="13">
        <v>44554</v>
      </c>
      <c r="H13" s="77" t="s">
        <v>1543</v>
      </c>
      <c r="I13" s="16">
        <v>86</v>
      </c>
      <c r="J13" s="16">
        <v>63</v>
      </c>
      <c r="K13" s="16">
        <v>32</v>
      </c>
      <c r="L13" s="16" t="s">
        <v>1544</v>
      </c>
      <c r="M13" s="81">
        <v>43.344000000000001</v>
      </c>
      <c r="N13" s="96">
        <v>44</v>
      </c>
      <c r="O13" s="64">
        <v>2530</v>
      </c>
      <c r="P13" s="65">
        <f>Table22457891011234567891011121314[[#This Row],[PEMBULATAN]]*O13</f>
        <v>111320</v>
      </c>
    </row>
    <row r="14" spans="1:16" ht="26.25" customHeight="1" x14ac:dyDescent="0.2">
      <c r="A14" s="14"/>
      <c r="B14" s="75"/>
      <c r="C14" s="73" t="s">
        <v>1495</v>
      </c>
      <c r="D14" s="78" t="s">
        <v>127</v>
      </c>
      <c r="E14" s="13">
        <v>44549</v>
      </c>
      <c r="F14" s="76" t="s">
        <v>128</v>
      </c>
      <c r="G14" s="13">
        <v>44554</v>
      </c>
      <c r="H14" s="77" t="s">
        <v>1543</v>
      </c>
      <c r="I14" s="16">
        <v>46</v>
      </c>
      <c r="J14" s="16">
        <v>56</v>
      </c>
      <c r="K14" s="16">
        <v>14</v>
      </c>
      <c r="L14" s="16">
        <v>6</v>
      </c>
      <c r="M14" s="81">
        <v>9.016</v>
      </c>
      <c r="N14" s="96">
        <v>9.016</v>
      </c>
      <c r="O14" s="64">
        <v>2530</v>
      </c>
      <c r="P14" s="65">
        <f>Table22457891011234567891011121314[[#This Row],[PEMBULATAN]]*O14</f>
        <v>22810.48</v>
      </c>
    </row>
    <row r="15" spans="1:16" ht="26.25" customHeight="1" x14ac:dyDescent="0.2">
      <c r="A15" s="14"/>
      <c r="B15" s="75"/>
      <c r="C15" s="73" t="s">
        <v>1496</v>
      </c>
      <c r="D15" s="78" t="s">
        <v>127</v>
      </c>
      <c r="E15" s="13">
        <v>44549</v>
      </c>
      <c r="F15" s="76" t="s">
        <v>128</v>
      </c>
      <c r="G15" s="13">
        <v>44554</v>
      </c>
      <c r="H15" s="77" t="s">
        <v>1543</v>
      </c>
      <c r="I15" s="16">
        <v>66</v>
      </c>
      <c r="J15" s="16">
        <v>66</v>
      </c>
      <c r="K15" s="16">
        <v>7</v>
      </c>
      <c r="L15" s="16">
        <v>1</v>
      </c>
      <c r="M15" s="81">
        <v>7.6230000000000002</v>
      </c>
      <c r="N15" s="96">
        <v>7.6230000000000002</v>
      </c>
      <c r="O15" s="64">
        <v>2530</v>
      </c>
      <c r="P15" s="65">
        <f>Table22457891011234567891011121314[[#This Row],[PEMBULATAN]]*O15</f>
        <v>19286.190000000002</v>
      </c>
    </row>
    <row r="16" spans="1:16" ht="26.25" customHeight="1" x14ac:dyDescent="0.2">
      <c r="A16" s="14"/>
      <c r="B16" s="75"/>
      <c r="C16" s="73" t="s">
        <v>1497</v>
      </c>
      <c r="D16" s="78" t="s">
        <v>127</v>
      </c>
      <c r="E16" s="13">
        <v>44549</v>
      </c>
      <c r="F16" s="76" t="s">
        <v>128</v>
      </c>
      <c r="G16" s="13">
        <v>44554</v>
      </c>
      <c r="H16" s="77" t="s">
        <v>1543</v>
      </c>
      <c r="I16" s="16">
        <v>60</v>
      </c>
      <c r="J16" s="16">
        <v>31</v>
      </c>
      <c r="K16" s="16">
        <v>12</v>
      </c>
      <c r="L16" s="16">
        <v>5</v>
      </c>
      <c r="M16" s="81">
        <v>5.58</v>
      </c>
      <c r="N16" s="96">
        <v>5.58</v>
      </c>
      <c r="O16" s="64">
        <v>2530</v>
      </c>
      <c r="P16" s="65">
        <f>Table22457891011234567891011121314[[#This Row],[PEMBULATAN]]*O16</f>
        <v>14117.4</v>
      </c>
    </row>
    <row r="17" spans="1:16" ht="26.25" customHeight="1" x14ac:dyDescent="0.2">
      <c r="A17" s="14"/>
      <c r="B17" s="75"/>
      <c r="C17" s="73" t="s">
        <v>1498</v>
      </c>
      <c r="D17" s="78" t="s">
        <v>127</v>
      </c>
      <c r="E17" s="13">
        <v>44549</v>
      </c>
      <c r="F17" s="76" t="s">
        <v>128</v>
      </c>
      <c r="G17" s="13">
        <v>44554</v>
      </c>
      <c r="H17" s="77" t="s">
        <v>1543</v>
      </c>
      <c r="I17" s="16">
        <v>50</v>
      </c>
      <c r="J17" s="16">
        <v>50</v>
      </c>
      <c r="K17" s="16">
        <v>12</v>
      </c>
      <c r="L17" s="16">
        <v>3</v>
      </c>
      <c r="M17" s="81">
        <v>7.5</v>
      </c>
      <c r="N17" s="96">
        <v>8</v>
      </c>
      <c r="O17" s="64">
        <v>2530</v>
      </c>
      <c r="P17" s="65">
        <f>Table22457891011234567891011121314[[#This Row],[PEMBULATAN]]*O17</f>
        <v>20240</v>
      </c>
    </row>
    <row r="18" spans="1:16" ht="26.25" customHeight="1" x14ac:dyDescent="0.2">
      <c r="A18" s="14"/>
      <c r="B18" s="75"/>
      <c r="C18" s="73" t="s">
        <v>1499</v>
      </c>
      <c r="D18" s="78" t="s">
        <v>127</v>
      </c>
      <c r="E18" s="13">
        <v>44549</v>
      </c>
      <c r="F18" s="76" t="s">
        <v>128</v>
      </c>
      <c r="G18" s="13">
        <v>44554</v>
      </c>
      <c r="H18" s="77" t="s">
        <v>1543</v>
      </c>
      <c r="I18" s="16">
        <v>52</v>
      </c>
      <c r="J18" s="16">
        <v>42</v>
      </c>
      <c r="K18" s="16">
        <v>36</v>
      </c>
      <c r="L18" s="16">
        <v>10</v>
      </c>
      <c r="M18" s="81">
        <v>19.655999999999999</v>
      </c>
      <c r="N18" s="96">
        <v>19.655999999999999</v>
      </c>
      <c r="O18" s="64">
        <v>2530</v>
      </c>
      <c r="P18" s="65">
        <f>Table22457891011234567891011121314[[#This Row],[PEMBULATAN]]*O18</f>
        <v>49729.68</v>
      </c>
    </row>
    <row r="19" spans="1:16" ht="26.25" customHeight="1" x14ac:dyDescent="0.2">
      <c r="A19" s="14"/>
      <c r="B19" s="75"/>
      <c r="C19" s="73" t="s">
        <v>1500</v>
      </c>
      <c r="D19" s="78" t="s">
        <v>127</v>
      </c>
      <c r="E19" s="13">
        <v>44549</v>
      </c>
      <c r="F19" s="76" t="s">
        <v>128</v>
      </c>
      <c r="G19" s="13">
        <v>44554</v>
      </c>
      <c r="H19" s="77" t="s">
        <v>1543</v>
      </c>
      <c r="I19" s="16">
        <v>120</v>
      </c>
      <c r="J19" s="16">
        <v>30</v>
      </c>
      <c r="K19" s="16">
        <v>20</v>
      </c>
      <c r="L19" s="16">
        <v>4</v>
      </c>
      <c r="M19" s="81">
        <v>18</v>
      </c>
      <c r="N19" s="96">
        <v>18</v>
      </c>
      <c r="O19" s="64">
        <v>2530</v>
      </c>
      <c r="P19" s="65">
        <f>Table22457891011234567891011121314[[#This Row],[PEMBULATAN]]*O19</f>
        <v>45540</v>
      </c>
    </row>
    <row r="20" spans="1:16" ht="26.25" customHeight="1" x14ac:dyDescent="0.2">
      <c r="A20" s="14"/>
      <c r="B20" s="75"/>
      <c r="C20" s="73" t="s">
        <v>1501</v>
      </c>
      <c r="D20" s="78" t="s">
        <v>127</v>
      </c>
      <c r="E20" s="13">
        <v>44549</v>
      </c>
      <c r="F20" s="76" t="s">
        <v>128</v>
      </c>
      <c r="G20" s="13">
        <v>44554</v>
      </c>
      <c r="H20" s="77" t="s">
        <v>1543</v>
      </c>
      <c r="I20" s="16">
        <v>127</v>
      </c>
      <c r="J20" s="16">
        <v>23</v>
      </c>
      <c r="K20" s="16">
        <v>23</v>
      </c>
      <c r="L20" s="16">
        <v>20</v>
      </c>
      <c r="M20" s="81">
        <v>16.795750000000002</v>
      </c>
      <c r="N20" s="96">
        <v>20</v>
      </c>
      <c r="O20" s="64">
        <v>2530</v>
      </c>
      <c r="P20" s="65">
        <f>Table22457891011234567891011121314[[#This Row],[PEMBULATAN]]*O20</f>
        <v>50600</v>
      </c>
    </row>
    <row r="21" spans="1:16" ht="26.25" customHeight="1" x14ac:dyDescent="0.2">
      <c r="A21" s="14"/>
      <c r="B21" s="75"/>
      <c r="C21" s="73" t="s">
        <v>1502</v>
      </c>
      <c r="D21" s="78" t="s">
        <v>127</v>
      </c>
      <c r="E21" s="13">
        <v>44549</v>
      </c>
      <c r="F21" s="76" t="s">
        <v>128</v>
      </c>
      <c r="G21" s="13">
        <v>44554</v>
      </c>
      <c r="H21" s="77" t="s">
        <v>1543</v>
      </c>
      <c r="I21" s="16">
        <v>63</v>
      </c>
      <c r="J21" s="16">
        <v>45</v>
      </c>
      <c r="K21" s="16">
        <v>20</v>
      </c>
      <c r="L21" s="16">
        <v>5</v>
      </c>
      <c r="M21" s="81">
        <v>14.175000000000001</v>
      </c>
      <c r="N21" s="96">
        <v>14.175000000000001</v>
      </c>
      <c r="O21" s="64">
        <v>2530</v>
      </c>
      <c r="P21" s="65">
        <f>Table22457891011234567891011121314[[#This Row],[PEMBULATAN]]*O21</f>
        <v>35862.75</v>
      </c>
    </row>
    <row r="22" spans="1:16" ht="26.25" customHeight="1" x14ac:dyDescent="0.2">
      <c r="A22" s="14"/>
      <c r="B22" s="75"/>
      <c r="C22" s="73" t="s">
        <v>1503</v>
      </c>
      <c r="D22" s="78" t="s">
        <v>127</v>
      </c>
      <c r="E22" s="13">
        <v>44549</v>
      </c>
      <c r="F22" s="76" t="s">
        <v>128</v>
      </c>
      <c r="G22" s="13">
        <v>44554</v>
      </c>
      <c r="H22" s="77" t="s">
        <v>1543</v>
      </c>
      <c r="I22" s="16">
        <v>80</v>
      </c>
      <c r="J22" s="16">
        <v>10</v>
      </c>
      <c r="K22" s="16">
        <v>10</v>
      </c>
      <c r="L22" s="16">
        <v>1</v>
      </c>
      <c r="M22" s="81">
        <v>2</v>
      </c>
      <c r="N22" s="96">
        <v>2</v>
      </c>
      <c r="O22" s="64">
        <v>2530</v>
      </c>
      <c r="P22" s="65">
        <f>Table22457891011234567891011121314[[#This Row],[PEMBULATAN]]*O22</f>
        <v>5060</v>
      </c>
    </row>
    <row r="23" spans="1:16" ht="26.25" customHeight="1" x14ac:dyDescent="0.2">
      <c r="A23" s="14"/>
      <c r="B23" s="75"/>
      <c r="C23" s="73" t="s">
        <v>1504</v>
      </c>
      <c r="D23" s="78" t="s">
        <v>127</v>
      </c>
      <c r="E23" s="13">
        <v>44549</v>
      </c>
      <c r="F23" s="76" t="s">
        <v>128</v>
      </c>
      <c r="G23" s="13">
        <v>44554</v>
      </c>
      <c r="H23" s="77" t="s">
        <v>1543</v>
      </c>
      <c r="I23" s="16">
        <v>60</v>
      </c>
      <c r="J23" s="16">
        <v>30</v>
      </c>
      <c r="K23" s="16">
        <v>15</v>
      </c>
      <c r="L23" s="16">
        <v>5</v>
      </c>
      <c r="M23" s="81">
        <v>6.75</v>
      </c>
      <c r="N23" s="96">
        <v>6.75</v>
      </c>
      <c r="O23" s="64">
        <v>2530</v>
      </c>
      <c r="P23" s="65">
        <f>Table22457891011234567891011121314[[#This Row],[PEMBULATAN]]*O23</f>
        <v>17077.5</v>
      </c>
    </row>
    <row r="24" spans="1:16" ht="26.25" customHeight="1" x14ac:dyDescent="0.2">
      <c r="A24" s="14"/>
      <c r="B24" s="75"/>
      <c r="C24" s="73" t="s">
        <v>1505</v>
      </c>
      <c r="D24" s="78" t="s">
        <v>127</v>
      </c>
      <c r="E24" s="13">
        <v>44549</v>
      </c>
      <c r="F24" s="76" t="s">
        <v>128</v>
      </c>
      <c r="G24" s="13">
        <v>44554</v>
      </c>
      <c r="H24" s="77" t="s">
        <v>1543</v>
      </c>
      <c r="I24" s="16">
        <v>70</v>
      </c>
      <c r="J24" s="16">
        <v>50</v>
      </c>
      <c r="K24" s="16">
        <v>14</v>
      </c>
      <c r="L24" s="16">
        <v>7</v>
      </c>
      <c r="M24" s="81">
        <v>12.25</v>
      </c>
      <c r="N24" s="96">
        <v>12.25</v>
      </c>
      <c r="O24" s="64">
        <v>2530</v>
      </c>
      <c r="P24" s="65">
        <f>Table22457891011234567891011121314[[#This Row],[PEMBULATAN]]*O24</f>
        <v>30992.5</v>
      </c>
    </row>
    <row r="25" spans="1:16" ht="26.25" customHeight="1" x14ac:dyDescent="0.2">
      <c r="A25" s="14"/>
      <c r="B25" s="75"/>
      <c r="C25" s="73" t="s">
        <v>1506</v>
      </c>
      <c r="D25" s="78" t="s">
        <v>127</v>
      </c>
      <c r="E25" s="13">
        <v>44549</v>
      </c>
      <c r="F25" s="76" t="s">
        <v>128</v>
      </c>
      <c r="G25" s="13">
        <v>44554</v>
      </c>
      <c r="H25" s="77" t="s">
        <v>1543</v>
      </c>
      <c r="I25" s="16">
        <v>60</v>
      </c>
      <c r="J25" s="16">
        <v>0</v>
      </c>
      <c r="K25" s="16">
        <v>12</v>
      </c>
      <c r="L25" s="16">
        <v>7</v>
      </c>
      <c r="M25" s="81">
        <v>0</v>
      </c>
      <c r="N25" s="96">
        <v>7</v>
      </c>
      <c r="O25" s="64">
        <v>2530</v>
      </c>
      <c r="P25" s="65">
        <f>Table22457891011234567891011121314[[#This Row],[PEMBULATAN]]*O25</f>
        <v>17710</v>
      </c>
    </row>
    <row r="26" spans="1:16" ht="26.25" customHeight="1" x14ac:dyDescent="0.2">
      <c r="A26" s="14"/>
      <c r="B26" s="75"/>
      <c r="C26" s="73" t="s">
        <v>1507</v>
      </c>
      <c r="D26" s="78" t="s">
        <v>127</v>
      </c>
      <c r="E26" s="13">
        <v>44549</v>
      </c>
      <c r="F26" s="76" t="s">
        <v>128</v>
      </c>
      <c r="G26" s="13">
        <v>44554</v>
      </c>
      <c r="H26" s="77" t="s">
        <v>1543</v>
      </c>
      <c r="I26" s="16">
        <v>67</v>
      </c>
      <c r="J26" s="16">
        <v>60</v>
      </c>
      <c r="K26" s="16">
        <v>12</v>
      </c>
      <c r="L26" s="16">
        <v>14</v>
      </c>
      <c r="M26" s="81">
        <v>12.06</v>
      </c>
      <c r="N26" s="96">
        <v>14</v>
      </c>
      <c r="O26" s="64">
        <v>2530</v>
      </c>
      <c r="P26" s="65">
        <f>Table22457891011234567891011121314[[#This Row],[PEMBULATAN]]*O26</f>
        <v>35420</v>
      </c>
    </row>
    <row r="27" spans="1:16" ht="26.25" customHeight="1" x14ac:dyDescent="0.2">
      <c r="A27" s="14"/>
      <c r="B27" s="75"/>
      <c r="C27" s="73" t="s">
        <v>1508</v>
      </c>
      <c r="D27" s="78" t="s">
        <v>127</v>
      </c>
      <c r="E27" s="13">
        <v>44549</v>
      </c>
      <c r="F27" s="76" t="s">
        <v>128</v>
      </c>
      <c r="G27" s="13">
        <v>44554</v>
      </c>
      <c r="H27" s="77" t="s">
        <v>1543</v>
      </c>
      <c r="I27" s="16">
        <v>62</v>
      </c>
      <c r="J27" s="16">
        <v>36</v>
      </c>
      <c r="K27" s="16">
        <v>12</v>
      </c>
      <c r="L27" s="16">
        <v>2</v>
      </c>
      <c r="M27" s="81">
        <v>6.6959999999999997</v>
      </c>
      <c r="N27" s="96">
        <v>6.6959999999999997</v>
      </c>
      <c r="O27" s="64">
        <v>2530</v>
      </c>
      <c r="P27" s="65">
        <f>Table22457891011234567891011121314[[#This Row],[PEMBULATAN]]*O27</f>
        <v>16940.88</v>
      </c>
    </row>
    <row r="28" spans="1:16" ht="26.25" customHeight="1" x14ac:dyDescent="0.2">
      <c r="A28" s="14"/>
      <c r="B28" s="75"/>
      <c r="C28" s="73" t="s">
        <v>1509</v>
      </c>
      <c r="D28" s="78" t="s">
        <v>127</v>
      </c>
      <c r="E28" s="13">
        <v>44549</v>
      </c>
      <c r="F28" s="76" t="s">
        <v>128</v>
      </c>
      <c r="G28" s="13">
        <v>44554</v>
      </c>
      <c r="H28" s="77" t="s">
        <v>1543</v>
      </c>
      <c r="I28" s="16">
        <v>43</v>
      </c>
      <c r="J28" s="16">
        <v>33</v>
      </c>
      <c r="K28" s="16">
        <v>15</v>
      </c>
      <c r="L28" s="16">
        <v>1</v>
      </c>
      <c r="M28" s="81">
        <v>5.32125</v>
      </c>
      <c r="N28" s="96">
        <v>6</v>
      </c>
      <c r="O28" s="64">
        <v>2530</v>
      </c>
      <c r="P28" s="65">
        <f>Table22457891011234567891011121314[[#This Row],[PEMBULATAN]]*O28</f>
        <v>15180</v>
      </c>
    </row>
    <row r="29" spans="1:16" ht="26.25" customHeight="1" x14ac:dyDescent="0.2">
      <c r="A29" s="14"/>
      <c r="B29" s="75"/>
      <c r="C29" s="73" t="s">
        <v>1510</v>
      </c>
      <c r="D29" s="78" t="s">
        <v>127</v>
      </c>
      <c r="E29" s="13">
        <v>44549</v>
      </c>
      <c r="F29" s="76" t="s">
        <v>128</v>
      </c>
      <c r="G29" s="13">
        <v>44554</v>
      </c>
      <c r="H29" s="77" t="s">
        <v>1543</v>
      </c>
      <c r="I29" s="16">
        <v>20</v>
      </c>
      <c r="J29" s="16">
        <v>18</v>
      </c>
      <c r="K29" s="16">
        <v>10</v>
      </c>
      <c r="L29" s="16">
        <v>1</v>
      </c>
      <c r="M29" s="81">
        <v>0.9</v>
      </c>
      <c r="N29" s="96">
        <v>1</v>
      </c>
      <c r="O29" s="64">
        <v>2530</v>
      </c>
      <c r="P29" s="65">
        <f>Table22457891011234567891011121314[[#This Row],[PEMBULATAN]]*O29</f>
        <v>2530</v>
      </c>
    </row>
    <row r="30" spans="1:16" ht="26.25" customHeight="1" x14ac:dyDescent="0.2">
      <c r="A30" s="14"/>
      <c r="B30" s="75"/>
      <c r="C30" s="73" t="s">
        <v>1511</v>
      </c>
      <c r="D30" s="78" t="s">
        <v>127</v>
      </c>
      <c r="E30" s="13">
        <v>44549</v>
      </c>
      <c r="F30" s="76" t="s">
        <v>128</v>
      </c>
      <c r="G30" s="13">
        <v>44554</v>
      </c>
      <c r="H30" s="77" t="s">
        <v>1543</v>
      </c>
      <c r="I30" s="16">
        <v>65</v>
      </c>
      <c r="J30" s="16">
        <v>54</v>
      </c>
      <c r="K30" s="16">
        <v>16</v>
      </c>
      <c r="L30" s="16">
        <v>3</v>
      </c>
      <c r="M30" s="81">
        <v>14.04</v>
      </c>
      <c r="N30" s="96">
        <v>14.04</v>
      </c>
      <c r="O30" s="64">
        <v>2530</v>
      </c>
      <c r="P30" s="65">
        <f>Table22457891011234567891011121314[[#This Row],[PEMBULATAN]]*O30</f>
        <v>35521.199999999997</v>
      </c>
    </row>
    <row r="31" spans="1:16" ht="26.25" customHeight="1" x14ac:dyDescent="0.2">
      <c r="A31" s="14"/>
      <c r="B31" s="75"/>
      <c r="C31" s="73" t="s">
        <v>1512</v>
      </c>
      <c r="D31" s="78" t="s">
        <v>127</v>
      </c>
      <c r="E31" s="13">
        <v>44549</v>
      </c>
      <c r="F31" s="76" t="s">
        <v>128</v>
      </c>
      <c r="G31" s="13">
        <v>44554</v>
      </c>
      <c r="H31" s="77" t="s">
        <v>1543</v>
      </c>
      <c r="I31" s="16">
        <v>42</v>
      </c>
      <c r="J31" s="16">
        <v>41</v>
      </c>
      <c r="K31" s="16">
        <v>10</v>
      </c>
      <c r="L31" s="16">
        <v>3</v>
      </c>
      <c r="M31" s="81">
        <v>4.3049999999999997</v>
      </c>
      <c r="N31" s="96">
        <v>5</v>
      </c>
      <c r="O31" s="64">
        <v>2530</v>
      </c>
      <c r="P31" s="65">
        <f>Table22457891011234567891011121314[[#This Row],[PEMBULATAN]]*O31</f>
        <v>12650</v>
      </c>
    </row>
    <row r="32" spans="1:16" ht="26.25" customHeight="1" x14ac:dyDescent="0.2">
      <c r="A32" s="14"/>
      <c r="B32" s="75"/>
      <c r="C32" s="73" t="s">
        <v>1513</v>
      </c>
      <c r="D32" s="78" t="s">
        <v>127</v>
      </c>
      <c r="E32" s="13">
        <v>44549</v>
      </c>
      <c r="F32" s="76" t="s">
        <v>128</v>
      </c>
      <c r="G32" s="13">
        <v>44554</v>
      </c>
      <c r="H32" s="77" t="s">
        <v>1543</v>
      </c>
      <c r="I32" s="16">
        <v>40</v>
      </c>
      <c r="J32" s="16">
        <v>30</v>
      </c>
      <c r="K32" s="16">
        <v>22</v>
      </c>
      <c r="L32" s="16">
        <v>6</v>
      </c>
      <c r="M32" s="81">
        <v>6.6</v>
      </c>
      <c r="N32" s="96">
        <v>6.6</v>
      </c>
      <c r="O32" s="64">
        <v>2530</v>
      </c>
      <c r="P32" s="65">
        <f>Table22457891011234567891011121314[[#This Row],[PEMBULATAN]]*O32</f>
        <v>16698</v>
      </c>
    </row>
    <row r="33" spans="1:16" ht="26.25" customHeight="1" x14ac:dyDescent="0.2">
      <c r="A33" s="14"/>
      <c r="B33" s="75"/>
      <c r="C33" s="73" t="s">
        <v>1514</v>
      </c>
      <c r="D33" s="78" t="s">
        <v>127</v>
      </c>
      <c r="E33" s="13">
        <v>44549</v>
      </c>
      <c r="F33" s="76" t="s">
        <v>128</v>
      </c>
      <c r="G33" s="13">
        <v>44554</v>
      </c>
      <c r="H33" s="77" t="s">
        <v>1543</v>
      </c>
      <c r="I33" s="16">
        <v>50</v>
      </c>
      <c r="J33" s="16">
        <v>38</v>
      </c>
      <c r="K33" s="16">
        <v>17</v>
      </c>
      <c r="L33" s="16">
        <v>5</v>
      </c>
      <c r="M33" s="81">
        <v>8.0749999999999993</v>
      </c>
      <c r="N33" s="96">
        <v>8.0749999999999993</v>
      </c>
      <c r="O33" s="64">
        <v>2530</v>
      </c>
      <c r="P33" s="65">
        <f>Table22457891011234567891011121314[[#This Row],[PEMBULATAN]]*O33</f>
        <v>20429.75</v>
      </c>
    </row>
    <row r="34" spans="1:16" ht="26.25" customHeight="1" x14ac:dyDescent="0.2">
      <c r="A34" s="14"/>
      <c r="B34" s="75"/>
      <c r="C34" s="73" t="s">
        <v>1515</v>
      </c>
      <c r="D34" s="78" t="s">
        <v>127</v>
      </c>
      <c r="E34" s="13">
        <v>44549</v>
      </c>
      <c r="F34" s="76" t="s">
        <v>128</v>
      </c>
      <c r="G34" s="13">
        <v>44554</v>
      </c>
      <c r="H34" s="77" t="s">
        <v>1543</v>
      </c>
      <c r="I34" s="16">
        <v>58</v>
      </c>
      <c r="J34" s="16">
        <v>43</v>
      </c>
      <c r="K34" s="16">
        <v>15</v>
      </c>
      <c r="L34" s="16">
        <v>2</v>
      </c>
      <c r="M34" s="81">
        <v>9.3524999999999991</v>
      </c>
      <c r="N34" s="96">
        <v>10</v>
      </c>
      <c r="O34" s="64">
        <v>2530</v>
      </c>
      <c r="P34" s="65">
        <f>Table22457891011234567891011121314[[#This Row],[PEMBULATAN]]*O34</f>
        <v>25300</v>
      </c>
    </row>
    <row r="35" spans="1:16" ht="26.25" customHeight="1" x14ac:dyDescent="0.2">
      <c r="A35" s="14"/>
      <c r="B35" s="75"/>
      <c r="C35" s="73" t="s">
        <v>1516</v>
      </c>
      <c r="D35" s="78" t="s">
        <v>127</v>
      </c>
      <c r="E35" s="13">
        <v>44549</v>
      </c>
      <c r="F35" s="76" t="s">
        <v>128</v>
      </c>
      <c r="G35" s="13">
        <v>44554</v>
      </c>
      <c r="H35" s="77" t="s">
        <v>1543</v>
      </c>
      <c r="I35" s="16">
        <v>44</v>
      </c>
      <c r="J35" s="16">
        <v>30</v>
      </c>
      <c r="K35" s="16">
        <v>18</v>
      </c>
      <c r="L35" s="16">
        <v>5</v>
      </c>
      <c r="M35" s="81">
        <v>5.94</v>
      </c>
      <c r="N35" s="96">
        <v>5.94</v>
      </c>
      <c r="O35" s="64">
        <v>2530</v>
      </c>
      <c r="P35" s="65">
        <f>Table22457891011234567891011121314[[#This Row],[PEMBULATAN]]*O35</f>
        <v>15028.2</v>
      </c>
    </row>
    <row r="36" spans="1:16" ht="26.25" customHeight="1" x14ac:dyDescent="0.2">
      <c r="A36" s="14"/>
      <c r="B36" s="75"/>
      <c r="C36" s="73" t="s">
        <v>1517</v>
      </c>
      <c r="D36" s="78" t="s">
        <v>127</v>
      </c>
      <c r="E36" s="13">
        <v>44549</v>
      </c>
      <c r="F36" s="76" t="s">
        <v>128</v>
      </c>
      <c r="G36" s="13">
        <v>44554</v>
      </c>
      <c r="H36" s="77" t="s">
        <v>1543</v>
      </c>
      <c r="I36" s="16">
        <v>65</v>
      </c>
      <c r="J36" s="16">
        <v>40</v>
      </c>
      <c r="K36" s="16">
        <v>19</v>
      </c>
      <c r="L36" s="16">
        <v>2</v>
      </c>
      <c r="M36" s="81">
        <v>12.35</v>
      </c>
      <c r="N36" s="96">
        <v>13</v>
      </c>
      <c r="O36" s="64">
        <v>2530</v>
      </c>
      <c r="P36" s="65">
        <f>Table22457891011234567891011121314[[#This Row],[PEMBULATAN]]*O36</f>
        <v>32890</v>
      </c>
    </row>
    <row r="37" spans="1:16" ht="26.25" customHeight="1" x14ac:dyDescent="0.2">
      <c r="A37" s="14"/>
      <c r="B37" s="75"/>
      <c r="C37" s="73" t="s">
        <v>1518</v>
      </c>
      <c r="D37" s="78" t="s">
        <v>127</v>
      </c>
      <c r="E37" s="13">
        <v>44549</v>
      </c>
      <c r="F37" s="76" t="s">
        <v>128</v>
      </c>
      <c r="G37" s="13">
        <v>44554</v>
      </c>
      <c r="H37" s="77" t="s">
        <v>1543</v>
      </c>
      <c r="I37" s="16">
        <v>36</v>
      </c>
      <c r="J37" s="16">
        <v>36</v>
      </c>
      <c r="K37" s="16">
        <v>38</v>
      </c>
      <c r="L37" s="16">
        <v>5</v>
      </c>
      <c r="M37" s="81">
        <v>12.311999999999999</v>
      </c>
      <c r="N37" s="96">
        <v>13</v>
      </c>
      <c r="O37" s="64">
        <v>2530</v>
      </c>
      <c r="P37" s="65">
        <f>Table22457891011234567891011121314[[#This Row],[PEMBULATAN]]*O37</f>
        <v>32890</v>
      </c>
    </row>
    <row r="38" spans="1:16" ht="26.25" customHeight="1" x14ac:dyDescent="0.2">
      <c r="A38" s="14"/>
      <c r="B38" s="75"/>
      <c r="C38" s="73" t="s">
        <v>1519</v>
      </c>
      <c r="D38" s="78" t="s">
        <v>127</v>
      </c>
      <c r="E38" s="13">
        <v>44549</v>
      </c>
      <c r="F38" s="76" t="s">
        <v>128</v>
      </c>
      <c r="G38" s="13">
        <v>44554</v>
      </c>
      <c r="H38" s="77" t="s">
        <v>1543</v>
      </c>
      <c r="I38" s="16">
        <v>43</v>
      </c>
      <c r="J38" s="16">
        <v>30</v>
      </c>
      <c r="K38" s="16">
        <v>28</v>
      </c>
      <c r="L38" s="16">
        <v>1</v>
      </c>
      <c r="M38" s="81">
        <v>9.0299999999999994</v>
      </c>
      <c r="N38" s="96">
        <v>9.0299999999999994</v>
      </c>
      <c r="O38" s="64">
        <v>2530</v>
      </c>
      <c r="P38" s="65">
        <f>Table22457891011234567891011121314[[#This Row],[PEMBULATAN]]*O38</f>
        <v>22845.899999999998</v>
      </c>
    </row>
    <row r="39" spans="1:16" ht="26.25" customHeight="1" x14ac:dyDescent="0.2">
      <c r="A39" s="14"/>
      <c r="B39" s="75"/>
      <c r="C39" s="73" t="s">
        <v>1520</v>
      </c>
      <c r="D39" s="78" t="s">
        <v>127</v>
      </c>
      <c r="E39" s="13">
        <v>44549</v>
      </c>
      <c r="F39" s="76" t="s">
        <v>128</v>
      </c>
      <c r="G39" s="13">
        <v>44554</v>
      </c>
      <c r="H39" s="77" t="s">
        <v>1543</v>
      </c>
      <c r="I39" s="16">
        <v>90</v>
      </c>
      <c r="J39" s="16">
        <v>75</v>
      </c>
      <c r="K39" s="16">
        <v>32</v>
      </c>
      <c r="L39" s="16">
        <v>22</v>
      </c>
      <c r="M39" s="81">
        <v>54</v>
      </c>
      <c r="N39" s="96">
        <v>54</v>
      </c>
      <c r="O39" s="64">
        <v>2530</v>
      </c>
      <c r="P39" s="65">
        <f>Table22457891011234567891011121314[[#This Row],[PEMBULATAN]]*O39</f>
        <v>136620</v>
      </c>
    </row>
    <row r="40" spans="1:16" ht="26.25" customHeight="1" x14ac:dyDescent="0.2">
      <c r="A40" s="14"/>
      <c r="B40" s="75"/>
      <c r="C40" s="73" t="s">
        <v>1521</v>
      </c>
      <c r="D40" s="78" t="s">
        <v>127</v>
      </c>
      <c r="E40" s="13">
        <v>44549</v>
      </c>
      <c r="F40" s="76" t="s">
        <v>128</v>
      </c>
      <c r="G40" s="13">
        <v>44554</v>
      </c>
      <c r="H40" s="77" t="s">
        <v>1543</v>
      </c>
      <c r="I40" s="16">
        <v>97</v>
      </c>
      <c r="J40" s="16">
        <v>56</v>
      </c>
      <c r="K40" s="16">
        <v>25</v>
      </c>
      <c r="L40" s="16">
        <v>16</v>
      </c>
      <c r="M40" s="81">
        <v>33.950000000000003</v>
      </c>
      <c r="N40" s="96">
        <v>33.950000000000003</v>
      </c>
      <c r="O40" s="64">
        <v>2530</v>
      </c>
      <c r="P40" s="65">
        <f>Table22457891011234567891011121314[[#This Row],[PEMBULATAN]]*O40</f>
        <v>85893.5</v>
      </c>
    </row>
    <row r="41" spans="1:16" ht="26.25" customHeight="1" x14ac:dyDescent="0.2">
      <c r="A41" s="14"/>
      <c r="B41" s="75"/>
      <c r="C41" s="73" t="s">
        <v>1522</v>
      </c>
      <c r="D41" s="78" t="s">
        <v>127</v>
      </c>
      <c r="E41" s="13">
        <v>44549</v>
      </c>
      <c r="F41" s="76" t="s">
        <v>128</v>
      </c>
      <c r="G41" s="13">
        <v>44554</v>
      </c>
      <c r="H41" s="77" t="s">
        <v>1543</v>
      </c>
      <c r="I41" s="16">
        <v>66</v>
      </c>
      <c r="J41" s="16">
        <v>50</v>
      </c>
      <c r="K41" s="16">
        <v>23</v>
      </c>
      <c r="L41" s="16">
        <v>9</v>
      </c>
      <c r="M41" s="81">
        <v>18.975000000000001</v>
      </c>
      <c r="N41" s="96">
        <v>18.975000000000001</v>
      </c>
      <c r="O41" s="64">
        <v>2530</v>
      </c>
      <c r="P41" s="65">
        <f>Table22457891011234567891011121314[[#This Row],[PEMBULATAN]]*O41</f>
        <v>48006.75</v>
      </c>
    </row>
    <row r="42" spans="1:16" ht="26.25" customHeight="1" x14ac:dyDescent="0.2">
      <c r="A42" s="14"/>
      <c r="B42" s="75"/>
      <c r="C42" s="73" t="s">
        <v>1523</v>
      </c>
      <c r="D42" s="78" t="s">
        <v>127</v>
      </c>
      <c r="E42" s="13">
        <v>44549</v>
      </c>
      <c r="F42" s="76" t="s">
        <v>128</v>
      </c>
      <c r="G42" s="13">
        <v>44554</v>
      </c>
      <c r="H42" s="77" t="s">
        <v>1543</v>
      </c>
      <c r="I42" s="16">
        <v>66</v>
      </c>
      <c r="J42" s="16">
        <v>45</v>
      </c>
      <c r="K42" s="16">
        <v>25</v>
      </c>
      <c r="L42" s="16">
        <v>5</v>
      </c>
      <c r="M42" s="81">
        <v>18.5625</v>
      </c>
      <c r="N42" s="96">
        <v>18.5625</v>
      </c>
      <c r="O42" s="64">
        <v>2530</v>
      </c>
      <c r="P42" s="65">
        <f>Table22457891011234567891011121314[[#This Row],[PEMBULATAN]]*O42</f>
        <v>46963.125</v>
      </c>
    </row>
    <row r="43" spans="1:16" ht="26.25" customHeight="1" x14ac:dyDescent="0.2">
      <c r="A43" s="14"/>
      <c r="B43" s="75"/>
      <c r="C43" s="73" t="s">
        <v>1524</v>
      </c>
      <c r="D43" s="78" t="s">
        <v>127</v>
      </c>
      <c r="E43" s="13">
        <v>44549</v>
      </c>
      <c r="F43" s="76" t="s">
        <v>128</v>
      </c>
      <c r="G43" s="13">
        <v>44554</v>
      </c>
      <c r="H43" s="77" t="s">
        <v>1543</v>
      </c>
      <c r="I43" s="16">
        <v>70</v>
      </c>
      <c r="J43" s="16">
        <v>60</v>
      </c>
      <c r="K43" s="16">
        <v>20</v>
      </c>
      <c r="L43" s="16">
        <v>8</v>
      </c>
      <c r="M43" s="81">
        <v>21</v>
      </c>
      <c r="N43" s="96">
        <v>21</v>
      </c>
      <c r="O43" s="64">
        <v>2530</v>
      </c>
      <c r="P43" s="65">
        <f>Table22457891011234567891011121314[[#This Row],[PEMBULATAN]]*O43</f>
        <v>53130</v>
      </c>
    </row>
    <row r="44" spans="1:16" ht="26.25" customHeight="1" x14ac:dyDescent="0.2">
      <c r="A44" s="14"/>
      <c r="B44" s="75"/>
      <c r="C44" s="73" t="s">
        <v>1525</v>
      </c>
      <c r="D44" s="78" t="s">
        <v>127</v>
      </c>
      <c r="E44" s="13">
        <v>44549</v>
      </c>
      <c r="F44" s="76" t="s">
        <v>128</v>
      </c>
      <c r="G44" s="13">
        <v>44554</v>
      </c>
      <c r="H44" s="77" t="s">
        <v>1543</v>
      </c>
      <c r="I44" s="16">
        <v>30</v>
      </c>
      <c r="J44" s="16">
        <v>30</v>
      </c>
      <c r="K44" s="16">
        <v>25</v>
      </c>
      <c r="L44" s="16">
        <v>8</v>
      </c>
      <c r="M44" s="81">
        <v>5.625</v>
      </c>
      <c r="N44" s="96">
        <v>8</v>
      </c>
      <c r="O44" s="64">
        <v>2530</v>
      </c>
      <c r="P44" s="65">
        <f>Table22457891011234567891011121314[[#This Row],[PEMBULATAN]]*O44</f>
        <v>20240</v>
      </c>
    </row>
    <row r="45" spans="1:16" ht="26.25" customHeight="1" x14ac:dyDescent="0.2">
      <c r="A45" s="14"/>
      <c r="B45" s="75"/>
      <c r="C45" s="73" t="s">
        <v>1526</v>
      </c>
      <c r="D45" s="78" t="s">
        <v>127</v>
      </c>
      <c r="E45" s="13">
        <v>44549</v>
      </c>
      <c r="F45" s="76" t="s">
        <v>128</v>
      </c>
      <c r="G45" s="13">
        <v>44554</v>
      </c>
      <c r="H45" s="77" t="s">
        <v>1543</v>
      </c>
      <c r="I45" s="16">
        <v>33</v>
      </c>
      <c r="J45" s="16">
        <v>33</v>
      </c>
      <c r="K45" s="16">
        <v>25</v>
      </c>
      <c r="L45" s="16">
        <v>6</v>
      </c>
      <c r="M45" s="81">
        <v>6.8062500000000004</v>
      </c>
      <c r="N45" s="96">
        <v>6.8062500000000004</v>
      </c>
      <c r="O45" s="64">
        <v>2530</v>
      </c>
      <c r="P45" s="65">
        <f>Table22457891011234567891011121314[[#This Row],[PEMBULATAN]]*O45</f>
        <v>17219.8125</v>
      </c>
    </row>
    <row r="46" spans="1:16" ht="26.25" customHeight="1" x14ac:dyDescent="0.2">
      <c r="A46" s="14"/>
      <c r="B46" s="75"/>
      <c r="C46" s="73" t="s">
        <v>1527</v>
      </c>
      <c r="D46" s="78" t="s">
        <v>127</v>
      </c>
      <c r="E46" s="13">
        <v>44549</v>
      </c>
      <c r="F46" s="76" t="s">
        <v>128</v>
      </c>
      <c r="G46" s="13">
        <v>44554</v>
      </c>
      <c r="H46" s="77" t="s">
        <v>1543</v>
      </c>
      <c r="I46" s="16">
        <v>152</v>
      </c>
      <c r="J46" s="16">
        <v>7</v>
      </c>
      <c r="K46" s="16">
        <v>7</v>
      </c>
      <c r="L46" s="16">
        <v>1</v>
      </c>
      <c r="M46" s="81">
        <v>1.8620000000000001</v>
      </c>
      <c r="N46" s="96">
        <v>1.8620000000000001</v>
      </c>
      <c r="O46" s="64">
        <v>2530</v>
      </c>
      <c r="P46" s="65">
        <f>Table22457891011234567891011121314[[#This Row],[PEMBULATAN]]*O46</f>
        <v>4710.8600000000006</v>
      </c>
    </row>
    <row r="47" spans="1:16" ht="26.25" customHeight="1" x14ac:dyDescent="0.2">
      <c r="A47" s="14"/>
      <c r="B47" s="75"/>
      <c r="C47" s="73" t="s">
        <v>1528</v>
      </c>
      <c r="D47" s="78" t="s">
        <v>127</v>
      </c>
      <c r="E47" s="13">
        <v>44549</v>
      </c>
      <c r="F47" s="76" t="s">
        <v>128</v>
      </c>
      <c r="G47" s="13">
        <v>44554</v>
      </c>
      <c r="H47" s="77" t="s">
        <v>1543</v>
      </c>
      <c r="I47" s="16">
        <v>133</v>
      </c>
      <c r="J47" s="16">
        <v>30</v>
      </c>
      <c r="K47" s="16">
        <v>10</v>
      </c>
      <c r="L47" s="16">
        <v>3</v>
      </c>
      <c r="M47" s="81">
        <v>9.9749999999999996</v>
      </c>
      <c r="N47" s="96">
        <v>9.9749999999999996</v>
      </c>
      <c r="O47" s="64">
        <v>2530</v>
      </c>
      <c r="P47" s="65">
        <f>Table22457891011234567891011121314[[#This Row],[PEMBULATAN]]*O47</f>
        <v>25236.75</v>
      </c>
    </row>
    <row r="48" spans="1:16" ht="26.25" customHeight="1" x14ac:dyDescent="0.2">
      <c r="A48" s="14"/>
      <c r="B48" s="75"/>
      <c r="C48" s="73" t="s">
        <v>1529</v>
      </c>
      <c r="D48" s="78" t="s">
        <v>127</v>
      </c>
      <c r="E48" s="13">
        <v>44549</v>
      </c>
      <c r="F48" s="76" t="s">
        <v>128</v>
      </c>
      <c r="G48" s="13">
        <v>44554</v>
      </c>
      <c r="H48" s="77" t="s">
        <v>1543</v>
      </c>
      <c r="I48" s="16">
        <v>80</v>
      </c>
      <c r="J48" s="16">
        <v>54</v>
      </c>
      <c r="K48" s="16">
        <v>20</v>
      </c>
      <c r="L48" s="16">
        <v>5</v>
      </c>
      <c r="M48" s="81">
        <v>21.6</v>
      </c>
      <c r="N48" s="96">
        <v>21.6</v>
      </c>
      <c r="O48" s="64">
        <v>2530</v>
      </c>
      <c r="P48" s="65">
        <f>Table22457891011234567891011121314[[#This Row],[PEMBULATAN]]*O48</f>
        <v>54648</v>
      </c>
    </row>
    <row r="49" spans="1:16" ht="26.25" customHeight="1" x14ac:dyDescent="0.2">
      <c r="A49" s="14"/>
      <c r="B49" s="75"/>
      <c r="C49" s="73" t="s">
        <v>1530</v>
      </c>
      <c r="D49" s="78" t="s">
        <v>127</v>
      </c>
      <c r="E49" s="13">
        <v>44549</v>
      </c>
      <c r="F49" s="76" t="s">
        <v>128</v>
      </c>
      <c r="G49" s="13">
        <v>44554</v>
      </c>
      <c r="H49" s="77" t="s">
        <v>1543</v>
      </c>
      <c r="I49" s="16">
        <v>40</v>
      </c>
      <c r="J49" s="16">
        <v>30</v>
      </c>
      <c r="K49" s="16">
        <v>30</v>
      </c>
      <c r="L49" s="16">
        <v>2</v>
      </c>
      <c r="M49" s="81">
        <v>9</v>
      </c>
      <c r="N49" s="96">
        <v>9</v>
      </c>
      <c r="O49" s="64">
        <v>2530</v>
      </c>
      <c r="P49" s="65">
        <f>Table22457891011234567891011121314[[#This Row],[PEMBULATAN]]*O49</f>
        <v>22770</v>
      </c>
    </row>
    <row r="50" spans="1:16" ht="26.25" customHeight="1" x14ac:dyDescent="0.2">
      <c r="A50" s="14"/>
      <c r="B50" s="75"/>
      <c r="C50" s="73" t="s">
        <v>1531</v>
      </c>
      <c r="D50" s="78" t="s">
        <v>127</v>
      </c>
      <c r="E50" s="13">
        <v>44549</v>
      </c>
      <c r="F50" s="76" t="s">
        <v>128</v>
      </c>
      <c r="G50" s="13">
        <v>44554</v>
      </c>
      <c r="H50" s="77" t="s">
        <v>1543</v>
      </c>
      <c r="I50" s="16">
        <v>60</v>
      </c>
      <c r="J50" s="16">
        <v>45</v>
      </c>
      <c r="K50" s="16">
        <v>15</v>
      </c>
      <c r="L50" s="16">
        <v>5</v>
      </c>
      <c r="M50" s="81">
        <v>10.125</v>
      </c>
      <c r="N50" s="96">
        <v>10.125</v>
      </c>
      <c r="O50" s="64">
        <v>2530</v>
      </c>
      <c r="P50" s="65">
        <f>Table22457891011234567891011121314[[#This Row],[PEMBULATAN]]*O50</f>
        <v>25616.25</v>
      </c>
    </row>
    <row r="51" spans="1:16" ht="26.25" customHeight="1" x14ac:dyDescent="0.2">
      <c r="A51" s="14"/>
      <c r="B51" s="75"/>
      <c r="C51" s="73" t="s">
        <v>1532</v>
      </c>
      <c r="D51" s="78" t="s">
        <v>127</v>
      </c>
      <c r="E51" s="13">
        <v>44549</v>
      </c>
      <c r="F51" s="76" t="s">
        <v>128</v>
      </c>
      <c r="G51" s="13">
        <v>44554</v>
      </c>
      <c r="H51" s="77" t="s">
        <v>1543</v>
      </c>
      <c r="I51" s="16">
        <v>63</v>
      </c>
      <c r="J51" s="16">
        <v>50</v>
      </c>
      <c r="K51" s="16">
        <v>16</v>
      </c>
      <c r="L51" s="16">
        <v>10</v>
      </c>
      <c r="M51" s="81">
        <v>12.6</v>
      </c>
      <c r="N51" s="96">
        <v>12.6</v>
      </c>
      <c r="O51" s="64">
        <v>2530</v>
      </c>
      <c r="P51" s="65">
        <f>Table22457891011234567891011121314[[#This Row],[PEMBULATAN]]*O51</f>
        <v>31878</v>
      </c>
    </row>
    <row r="52" spans="1:16" ht="26.25" customHeight="1" x14ac:dyDescent="0.2">
      <c r="A52" s="14"/>
      <c r="B52" s="75"/>
      <c r="C52" s="73" t="s">
        <v>1533</v>
      </c>
      <c r="D52" s="78" t="s">
        <v>127</v>
      </c>
      <c r="E52" s="13">
        <v>44549</v>
      </c>
      <c r="F52" s="76" t="s">
        <v>128</v>
      </c>
      <c r="G52" s="13">
        <v>44554</v>
      </c>
      <c r="H52" s="77" t="s">
        <v>1543</v>
      </c>
      <c r="I52" s="16">
        <v>100</v>
      </c>
      <c r="J52" s="16">
        <v>43</v>
      </c>
      <c r="K52" s="16">
        <v>37</v>
      </c>
      <c r="L52" s="16">
        <v>31</v>
      </c>
      <c r="M52" s="81">
        <v>39.774999999999999</v>
      </c>
      <c r="N52" s="96">
        <v>39.774999999999999</v>
      </c>
      <c r="O52" s="64">
        <v>2530</v>
      </c>
      <c r="P52" s="65">
        <f>Table22457891011234567891011121314[[#This Row],[PEMBULATAN]]*O52</f>
        <v>100630.75</v>
      </c>
    </row>
    <row r="53" spans="1:16" ht="26.25" customHeight="1" x14ac:dyDescent="0.2">
      <c r="A53" s="14"/>
      <c r="B53" s="75"/>
      <c r="C53" s="73" t="s">
        <v>1534</v>
      </c>
      <c r="D53" s="78" t="s">
        <v>127</v>
      </c>
      <c r="E53" s="13">
        <v>44549</v>
      </c>
      <c r="F53" s="76" t="s">
        <v>128</v>
      </c>
      <c r="G53" s="13">
        <v>44554</v>
      </c>
      <c r="H53" s="77" t="s">
        <v>1543</v>
      </c>
      <c r="I53" s="16">
        <v>56</v>
      </c>
      <c r="J53" s="16">
        <v>50</v>
      </c>
      <c r="K53" s="16">
        <v>16</v>
      </c>
      <c r="L53" s="16">
        <v>11</v>
      </c>
      <c r="M53" s="81">
        <v>11.2</v>
      </c>
      <c r="N53" s="96">
        <v>11.2</v>
      </c>
      <c r="O53" s="64">
        <v>2530</v>
      </c>
      <c r="P53" s="65">
        <f>Table22457891011234567891011121314[[#This Row],[PEMBULATAN]]*O53</f>
        <v>28336</v>
      </c>
    </row>
    <row r="54" spans="1:16" ht="26.25" customHeight="1" x14ac:dyDescent="0.2">
      <c r="A54" s="14"/>
      <c r="B54" s="75"/>
      <c r="C54" s="73" t="s">
        <v>1535</v>
      </c>
      <c r="D54" s="78" t="s">
        <v>127</v>
      </c>
      <c r="E54" s="13">
        <v>44549</v>
      </c>
      <c r="F54" s="76" t="s">
        <v>128</v>
      </c>
      <c r="G54" s="13">
        <v>44554</v>
      </c>
      <c r="H54" s="77" t="s">
        <v>1543</v>
      </c>
      <c r="I54" s="16">
        <v>75</v>
      </c>
      <c r="J54" s="16">
        <v>64</v>
      </c>
      <c r="K54" s="16">
        <v>14</v>
      </c>
      <c r="L54" s="16">
        <v>8</v>
      </c>
      <c r="M54" s="81">
        <v>16.8</v>
      </c>
      <c r="N54" s="96">
        <v>16.8</v>
      </c>
      <c r="O54" s="64">
        <v>2530</v>
      </c>
      <c r="P54" s="65">
        <f>Table22457891011234567891011121314[[#This Row],[PEMBULATAN]]*O54</f>
        <v>42504</v>
      </c>
    </row>
    <row r="55" spans="1:16" ht="26.25" customHeight="1" x14ac:dyDescent="0.2">
      <c r="A55" s="14"/>
      <c r="B55" s="75"/>
      <c r="C55" s="73" t="s">
        <v>1536</v>
      </c>
      <c r="D55" s="78" t="s">
        <v>127</v>
      </c>
      <c r="E55" s="13">
        <v>44549</v>
      </c>
      <c r="F55" s="76" t="s">
        <v>128</v>
      </c>
      <c r="G55" s="13">
        <v>44554</v>
      </c>
      <c r="H55" s="77" t="s">
        <v>1543</v>
      </c>
      <c r="I55" s="16">
        <v>73</v>
      </c>
      <c r="J55" s="16">
        <v>53</v>
      </c>
      <c r="K55" s="16">
        <v>20</v>
      </c>
      <c r="L55" s="16">
        <v>13</v>
      </c>
      <c r="M55" s="81">
        <v>19.344999999999999</v>
      </c>
      <c r="N55" s="96">
        <v>20</v>
      </c>
      <c r="O55" s="64">
        <v>2530</v>
      </c>
      <c r="P55" s="65">
        <f>Table22457891011234567891011121314[[#This Row],[PEMBULATAN]]*O55</f>
        <v>50600</v>
      </c>
    </row>
    <row r="56" spans="1:16" ht="26.25" customHeight="1" x14ac:dyDescent="0.2">
      <c r="A56" s="14"/>
      <c r="B56" s="75"/>
      <c r="C56" s="73" t="s">
        <v>1537</v>
      </c>
      <c r="D56" s="78" t="s">
        <v>127</v>
      </c>
      <c r="E56" s="13">
        <v>44549</v>
      </c>
      <c r="F56" s="76" t="s">
        <v>128</v>
      </c>
      <c r="G56" s="13">
        <v>44554</v>
      </c>
      <c r="H56" s="77" t="s">
        <v>1543</v>
      </c>
      <c r="I56" s="16">
        <v>120</v>
      </c>
      <c r="J56" s="16">
        <v>60</v>
      </c>
      <c r="K56" s="16">
        <v>20</v>
      </c>
      <c r="L56" s="16">
        <v>23</v>
      </c>
      <c r="M56" s="81">
        <v>36</v>
      </c>
      <c r="N56" s="96">
        <v>36</v>
      </c>
      <c r="O56" s="64">
        <v>2530</v>
      </c>
      <c r="P56" s="65">
        <f>Table22457891011234567891011121314[[#This Row],[PEMBULATAN]]*O56</f>
        <v>91080</v>
      </c>
    </row>
    <row r="57" spans="1:16" ht="26.25" customHeight="1" x14ac:dyDescent="0.2">
      <c r="A57" s="14"/>
      <c r="B57" s="98"/>
      <c r="C57" s="73" t="s">
        <v>1538</v>
      </c>
      <c r="D57" s="78" t="s">
        <v>127</v>
      </c>
      <c r="E57" s="13">
        <v>44549</v>
      </c>
      <c r="F57" s="76" t="s">
        <v>128</v>
      </c>
      <c r="G57" s="13">
        <v>44554</v>
      </c>
      <c r="H57" s="77" t="s">
        <v>1543</v>
      </c>
      <c r="I57" s="16">
        <v>85</v>
      </c>
      <c r="J57" s="16">
        <v>56</v>
      </c>
      <c r="K57" s="16">
        <v>26</v>
      </c>
      <c r="L57" s="16">
        <v>18</v>
      </c>
      <c r="M57" s="81">
        <v>30.94</v>
      </c>
      <c r="N57" s="96">
        <v>30.94</v>
      </c>
      <c r="O57" s="64">
        <v>2530</v>
      </c>
      <c r="P57" s="65">
        <f>Table22457891011234567891011121314[[#This Row],[PEMBULATAN]]*O57</f>
        <v>78278.2</v>
      </c>
    </row>
    <row r="58" spans="1:16" ht="26.25" customHeight="1" x14ac:dyDescent="0.2">
      <c r="A58" s="14"/>
      <c r="B58" s="99" t="s">
        <v>1539</v>
      </c>
      <c r="C58" s="73" t="s">
        <v>1540</v>
      </c>
      <c r="D58" s="78" t="s">
        <v>127</v>
      </c>
      <c r="E58" s="13">
        <v>44549</v>
      </c>
      <c r="F58" s="76" t="s">
        <v>128</v>
      </c>
      <c r="G58" s="13">
        <v>44554</v>
      </c>
      <c r="H58" s="77" t="s">
        <v>1543</v>
      </c>
      <c r="I58" s="16">
        <v>80</v>
      </c>
      <c r="J58" s="16">
        <v>62</v>
      </c>
      <c r="K58" s="16">
        <v>21</v>
      </c>
      <c r="L58" s="16">
        <v>14</v>
      </c>
      <c r="M58" s="81">
        <v>26.04</v>
      </c>
      <c r="N58" s="96">
        <v>26.04</v>
      </c>
      <c r="O58" s="64">
        <v>2530</v>
      </c>
      <c r="P58" s="65">
        <f>Table22457891011234567891011121314[[#This Row],[PEMBULATAN]]*O58</f>
        <v>65881.2</v>
      </c>
    </row>
    <row r="59" spans="1:16" ht="26.25" customHeight="1" x14ac:dyDescent="0.2">
      <c r="A59" s="14"/>
      <c r="B59" s="75" t="s">
        <v>1541</v>
      </c>
      <c r="C59" s="73" t="s">
        <v>1542</v>
      </c>
      <c r="D59" s="78" t="s">
        <v>127</v>
      </c>
      <c r="E59" s="13">
        <v>44549</v>
      </c>
      <c r="F59" s="76" t="s">
        <v>128</v>
      </c>
      <c r="G59" s="13">
        <v>44554</v>
      </c>
      <c r="H59" s="77" t="s">
        <v>1543</v>
      </c>
      <c r="I59" s="16">
        <v>46</v>
      </c>
      <c r="J59" s="16">
        <v>33</v>
      </c>
      <c r="K59" s="16">
        <v>23</v>
      </c>
      <c r="L59" s="16">
        <v>4</v>
      </c>
      <c r="M59" s="81">
        <v>8.7285000000000004</v>
      </c>
      <c r="N59" s="96">
        <v>8.7285000000000004</v>
      </c>
      <c r="O59" s="64">
        <v>2530</v>
      </c>
      <c r="P59" s="65">
        <f>Table22457891011234567891011121314[[#This Row],[PEMBULATAN]]*O59</f>
        <v>22083.105</v>
      </c>
    </row>
    <row r="60" spans="1:16" ht="22.5" customHeight="1" x14ac:dyDescent="0.2">
      <c r="A60" s="123" t="s">
        <v>30</v>
      </c>
      <c r="B60" s="124"/>
      <c r="C60" s="124"/>
      <c r="D60" s="124"/>
      <c r="E60" s="124"/>
      <c r="F60" s="124"/>
      <c r="G60" s="124"/>
      <c r="H60" s="124"/>
      <c r="I60" s="124"/>
      <c r="J60" s="124"/>
      <c r="K60" s="124"/>
      <c r="L60" s="125"/>
      <c r="M60" s="79">
        <f>SUBTOTAL(109,Table22457891011234567891011121314[KG VOLUME])</f>
        <v>924.87350000000015</v>
      </c>
      <c r="N60" s="68">
        <f>SUM(N3:N59)</f>
        <v>945.83175000000017</v>
      </c>
      <c r="O60" s="126">
        <f>SUM(P3:P59)</f>
        <v>2392954.3275000001</v>
      </c>
      <c r="P60" s="127"/>
    </row>
    <row r="61" spans="1:16" ht="18" customHeight="1" x14ac:dyDescent="0.2">
      <c r="A61" s="86"/>
      <c r="B61" s="56" t="s">
        <v>42</v>
      </c>
      <c r="C61" s="55"/>
      <c r="D61" s="57" t="s">
        <v>43</v>
      </c>
      <c r="E61" s="86"/>
      <c r="F61" s="86"/>
      <c r="G61" s="86"/>
      <c r="H61" s="86"/>
      <c r="I61" s="86"/>
      <c r="J61" s="86"/>
      <c r="K61" s="86"/>
      <c r="L61" s="86"/>
      <c r="M61" s="87"/>
      <c r="N61" s="88" t="s">
        <v>51</v>
      </c>
      <c r="O61" s="89"/>
      <c r="P61" s="89">
        <f>O60*10%</f>
        <v>239295.43275000004</v>
      </c>
    </row>
    <row r="62" spans="1:16" ht="18" customHeight="1" thickBot="1" x14ac:dyDescent="0.25">
      <c r="A62" s="86"/>
      <c r="B62" s="56"/>
      <c r="C62" s="55"/>
      <c r="D62" s="57"/>
      <c r="E62" s="86"/>
      <c r="F62" s="86"/>
      <c r="G62" s="86"/>
      <c r="H62" s="86"/>
      <c r="I62" s="86"/>
      <c r="J62" s="86"/>
      <c r="K62" s="86"/>
      <c r="L62" s="86"/>
      <c r="M62" s="87"/>
      <c r="N62" s="90" t="s">
        <v>52</v>
      </c>
      <c r="O62" s="91"/>
      <c r="P62" s="91">
        <f>O60-P61</f>
        <v>2153658.89475</v>
      </c>
    </row>
    <row r="63" spans="1:16" ht="18" customHeight="1" x14ac:dyDescent="0.2">
      <c r="A63" s="11"/>
      <c r="H63" s="63"/>
      <c r="N63" s="62" t="s">
        <v>31</v>
      </c>
      <c r="P63" s="69">
        <f>P62*1%</f>
        <v>21536.5889475</v>
      </c>
    </row>
    <row r="64" spans="1:16" ht="18" customHeight="1" thickBot="1" x14ac:dyDescent="0.25">
      <c r="A64" s="11"/>
      <c r="H64" s="63"/>
      <c r="N64" s="62" t="s">
        <v>53</v>
      </c>
      <c r="P64" s="71">
        <f>P62*2%</f>
        <v>43073.177895000001</v>
      </c>
    </row>
    <row r="65" spans="1:16" ht="18" customHeight="1" x14ac:dyDescent="0.2">
      <c r="A65" s="11"/>
      <c r="H65" s="63"/>
      <c r="N65" s="66" t="s">
        <v>32</v>
      </c>
      <c r="O65" s="67"/>
      <c r="P65" s="70">
        <f>P62+P63-P64</f>
        <v>2132122.3058024999</v>
      </c>
    </row>
    <row r="67" spans="1:16" x14ac:dyDescent="0.2">
      <c r="A67" s="11"/>
      <c r="H67" s="63"/>
      <c r="P67" s="71"/>
    </row>
    <row r="68" spans="1:16" x14ac:dyDescent="0.2">
      <c r="A68" s="11"/>
      <c r="H68" s="63"/>
      <c r="O68" s="58"/>
      <c r="P68" s="71"/>
    </row>
    <row r="69" spans="1:16" s="3" customFormat="1" x14ac:dyDescent="0.25">
      <c r="A69" s="11"/>
      <c r="B69" s="2"/>
      <c r="C69" s="2"/>
      <c r="E69" s="12"/>
      <c r="H69" s="63"/>
      <c r="N69" s="15"/>
      <c r="O69" s="15"/>
      <c r="P69" s="15"/>
    </row>
    <row r="70" spans="1:16" s="3" customFormat="1" x14ac:dyDescent="0.25">
      <c r="A70" s="11"/>
      <c r="B70" s="2"/>
      <c r="C70" s="2"/>
      <c r="E70" s="12"/>
      <c r="H70" s="63"/>
      <c r="N70" s="15"/>
      <c r="O70" s="15"/>
      <c r="P70" s="15"/>
    </row>
    <row r="71" spans="1:16" s="3" customFormat="1" x14ac:dyDescent="0.25">
      <c r="A71" s="11"/>
      <c r="B71" s="2"/>
      <c r="C71" s="2"/>
      <c r="E71" s="12"/>
      <c r="H71" s="63"/>
      <c r="N71" s="15"/>
      <c r="O71" s="15"/>
      <c r="P71" s="15"/>
    </row>
    <row r="72" spans="1:16" s="3" customFormat="1" x14ac:dyDescent="0.25">
      <c r="A72" s="11"/>
      <c r="B72" s="2"/>
      <c r="C72" s="2"/>
      <c r="E72" s="12"/>
      <c r="H72" s="63"/>
      <c r="N72" s="15"/>
      <c r="O72" s="15"/>
      <c r="P72" s="15"/>
    </row>
    <row r="73" spans="1:16" s="3" customFormat="1" x14ac:dyDescent="0.25">
      <c r="A73" s="11"/>
      <c r="B73" s="2"/>
      <c r="C73" s="2"/>
      <c r="E73" s="12"/>
      <c r="H73" s="63"/>
      <c r="N73" s="15"/>
      <c r="O73" s="15"/>
      <c r="P73" s="15"/>
    </row>
    <row r="74" spans="1:16" s="3" customFormat="1" x14ac:dyDescent="0.25">
      <c r="A74" s="11"/>
      <c r="B74" s="2"/>
      <c r="C74" s="2"/>
      <c r="E74" s="12"/>
      <c r="H74" s="63"/>
      <c r="N74" s="15"/>
      <c r="O74" s="15"/>
      <c r="P74" s="15"/>
    </row>
    <row r="75" spans="1:16" s="3" customFormat="1" x14ac:dyDescent="0.25">
      <c r="A75" s="11"/>
      <c r="B75" s="2"/>
      <c r="C75" s="2"/>
      <c r="E75" s="12"/>
      <c r="H75" s="63"/>
      <c r="N75" s="15"/>
      <c r="O75" s="15"/>
      <c r="P75" s="15"/>
    </row>
    <row r="76" spans="1:16" s="3" customFormat="1" x14ac:dyDescent="0.25">
      <c r="A76" s="11"/>
      <c r="B76" s="2"/>
      <c r="C76" s="2"/>
      <c r="E76" s="12"/>
      <c r="H76" s="63"/>
      <c r="N76" s="15"/>
      <c r="O76" s="15"/>
      <c r="P76" s="15"/>
    </row>
    <row r="77" spans="1:16" s="3" customFormat="1" x14ac:dyDescent="0.25">
      <c r="A77" s="11"/>
      <c r="B77" s="2"/>
      <c r="C77" s="2"/>
      <c r="E77" s="12"/>
      <c r="H77" s="63"/>
      <c r="N77" s="15"/>
      <c r="O77" s="15"/>
      <c r="P77" s="15"/>
    </row>
    <row r="78" spans="1:16" s="3" customFormat="1" x14ac:dyDescent="0.25">
      <c r="A78" s="11"/>
      <c r="B78" s="2"/>
      <c r="C78" s="2"/>
      <c r="E78" s="12"/>
      <c r="H78" s="63"/>
      <c r="N78" s="15"/>
      <c r="O78" s="15"/>
      <c r="P78" s="15"/>
    </row>
    <row r="79" spans="1:16" s="3" customFormat="1" x14ac:dyDescent="0.25">
      <c r="A79" s="11"/>
      <c r="B79" s="2"/>
      <c r="C79" s="2"/>
      <c r="E79" s="12"/>
      <c r="H79" s="63"/>
      <c r="N79" s="15"/>
      <c r="O79" s="15"/>
      <c r="P79" s="15"/>
    </row>
    <row r="80" spans="1:16" s="3" customFormat="1" x14ac:dyDescent="0.25">
      <c r="A80" s="11"/>
      <c r="B80" s="2"/>
      <c r="C80" s="2"/>
      <c r="E80" s="12"/>
      <c r="H80" s="63"/>
      <c r="N80" s="15"/>
      <c r="O80" s="15"/>
      <c r="P80" s="15"/>
    </row>
  </sheetData>
  <mergeCells count="2">
    <mergeCell ref="A60:L60"/>
    <mergeCell ref="O60:P60"/>
  </mergeCells>
  <conditionalFormatting sqref="B3:B59">
    <cfRule type="duplicateValues" dxfId="717" priority="42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rgb="FF92D050"/>
  </sheetPr>
  <dimension ref="A1:P290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N269" sqref="N3:N269"/>
    </sheetView>
  </sheetViews>
  <sheetFormatPr defaultRowHeight="15" x14ac:dyDescent="0.2"/>
  <cols>
    <col min="1" max="1" width="8" style="4" customWidth="1"/>
    <col min="2" max="2" width="19.5703125" style="2" customWidth="1"/>
    <col min="3" max="3" width="14.5703125" style="2" customWidth="1"/>
    <col min="4" max="4" width="10.85546875" style="3" customWidth="1"/>
    <col min="5" max="5" width="8" style="12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5" customWidth="1"/>
    <col min="15" max="15" width="8.140625" style="15" customWidth="1"/>
    <col min="16" max="16" width="12.28515625" style="15" customWidth="1"/>
    <col min="17" max="16384" width="9.140625" style="4"/>
  </cols>
  <sheetData>
    <row r="1" spans="1:16" x14ac:dyDescent="0.2">
      <c r="H1" s="5"/>
    </row>
    <row r="2" spans="1:16" ht="25.5" x14ac:dyDescent="0.2">
      <c r="A2" s="59" t="s">
        <v>44</v>
      </c>
      <c r="B2" s="7" t="s">
        <v>7</v>
      </c>
      <c r="C2" s="7" t="s">
        <v>0</v>
      </c>
      <c r="D2" s="7" t="s">
        <v>1</v>
      </c>
      <c r="E2" s="60" t="s">
        <v>4</v>
      </c>
      <c r="F2" s="7" t="s">
        <v>3</v>
      </c>
      <c r="G2" s="7" t="s">
        <v>5</v>
      </c>
      <c r="H2" s="60" t="s">
        <v>2</v>
      </c>
      <c r="I2" s="7" t="s">
        <v>39</v>
      </c>
      <c r="J2" s="7" t="s">
        <v>40</v>
      </c>
      <c r="K2" s="7" t="s">
        <v>41</v>
      </c>
      <c r="L2" s="61" t="s">
        <v>45</v>
      </c>
      <c r="M2" s="61" t="s">
        <v>46</v>
      </c>
      <c r="N2" s="61" t="s">
        <v>6</v>
      </c>
      <c r="O2" s="61" t="s">
        <v>47</v>
      </c>
      <c r="P2" s="61" t="s">
        <v>48</v>
      </c>
    </row>
    <row r="3" spans="1:16" ht="26.25" customHeight="1" x14ac:dyDescent="0.2">
      <c r="A3" s="83">
        <v>402694</v>
      </c>
      <c r="B3" s="99" t="s">
        <v>1545</v>
      </c>
      <c r="C3" s="9" t="s">
        <v>1546</v>
      </c>
      <c r="D3" s="76" t="s">
        <v>127</v>
      </c>
      <c r="E3" s="13">
        <v>44549</v>
      </c>
      <c r="F3" s="76" t="s">
        <v>128</v>
      </c>
      <c r="G3" s="13">
        <v>44554</v>
      </c>
      <c r="H3" s="10" t="s">
        <v>1543</v>
      </c>
      <c r="I3" s="1">
        <v>40</v>
      </c>
      <c r="J3" s="1">
        <v>37</v>
      </c>
      <c r="K3" s="1">
        <v>15</v>
      </c>
      <c r="L3" s="1">
        <v>2</v>
      </c>
      <c r="M3" s="80">
        <v>5.55</v>
      </c>
      <c r="N3" s="96">
        <v>5.55</v>
      </c>
      <c r="O3" s="64">
        <v>2530</v>
      </c>
      <c r="P3" s="65">
        <f>Table2245789101123456789101112131415[[#This Row],[PEMBULATAN]]*O3</f>
        <v>14041.5</v>
      </c>
    </row>
    <row r="4" spans="1:16" ht="26.25" customHeight="1" x14ac:dyDescent="0.2">
      <c r="A4" s="14"/>
      <c r="B4" s="75" t="s">
        <v>1547</v>
      </c>
      <c r="C4" s="73" t="s">
        <v>1548</v>
      </c>
      <c r="D4" s="78" t="s">
        <v>127</v>
      </c>
      <c r="E4" s="13">
        <v>44549</v>
      </c>
      <c r="F4" s="76" t="s">
        <v>128</v>
      </c>
      <c r="G4" s="13">
        <v>44554</v>
      </c>
      <c r="H4" s="77" t="s">
        <v>1543</v>
      </c>
      <c r="I4" s="16">
        <v>71</v>
      </c>
      <c r="J4" s="16">
        <v>36</v>
      </c>
      <c r="K4" s="16">
        <v>40</v>
      </c>
      <c r="L4" s="16">
        <v>18</v>
      </c>
      <c r="M4" s="81">
        <v>25.56</v>
      </c>
      <c r="N4" s="96">
        <v>25.56</v>
      </c>
      <c r="O4" s="64">
        <v>2530</v>
      </c>
      <c r="P4" s="65">
        <f>Table2245789101123456789101112131415[[#This Row],[PEMBULATAN]]*O4</f>
        <v>64666.799999999996</v>
      </c>
    </row>
    <row r="5" spans="1:16" ht="26.25" customHeight="1" x14ac:dyDescent="0.2">
      <c r="A5" s="14"/>
      <c r="B5" s="75"/>
      <c r="C5" s="73" t="s">
        <v>1549</v>
      </c>
      <c r="D5" s="78" t="s">
        <v>127</v>
      </c>
      <c r="E5" s="13">
        <v>44549</v>
      </c>
      <c r="F5" s="76" t="s">
        <v>128</v>
      </c>
      <c r="G5" s="13">
        <v>44554</v>
      </c>
      <c r="H5" s="77" t="s">
        <v>1543</v>
      </c>
      <c r="I5" s="16">
        <v>34</v>
      </c>
      <c r="J5" s="16">
        <v>31</v>
      </c>
      <c r="K5" s="16">
        <v>17</v>
      </c>
      <c r="L5" s="16">
        <v>5</v>
      </c>
      <c r="M5" s="81">
        <v>4.4794999999999998</v>
      </c>
      <c r="N5" s="96">
        <v>6</v>
      </c>
      <c r="O5" s="64">
        <v>2530</v>
      </c>
      <c r="P5" s="65">
        <f>Table2245789101123456789101112131415[[#This Row],[PEMBULATAN]]*O5</f>
        <v>15180</v>
      </c>
    </row>
    <row r="6" spans="1:16" ht="26.25" customHeight="1" x14ac:dyDescent="0.2">
      <c r="A6" s="14"/>
      <c r="B6" s="75"/>
      <c r="C6" s="73" t="s">
        <v>1550</v>
      </c>
      <c r="D6" s="78" t="s">
        <v>127</v>
      </c>
      <c r="E6" s="13">
        <v>44549</v>
      </c>
      <c r="F6" s="76" t="s">
        <v>128</v>
      </c>
      <c r="G6" s="13">
        <v>44554</v>
      </c>
      <c r="H6" s="77" t="s">
        <v>1543</v>
      </c>
      <c r="I6" s="16">
        <v>110</v>
      </c>
      <c r="J6" s="16">
        <v>60</v>
      </c>
      <c r="K6" s="16">
        <v>25</v>
      </c>
      <c r="L6" s="16">
        <v>25</v>
      </c>
      <c r="M6" s="81">
        <v>41.25</v>
      </c>
      <c r="N6" s="96">
        <v>41.25</v>
      </c>
      <c r="O6" s="64">
        <v>2530</v>
      </c>
      <c r="P6" s="65">
        <f>Table2245789101123456789101112131415[[#This Row],[PEMBULATAN]]*O6</f>
        <v>104362.5</v>
      </c>
    </row>
    <row r="7" spans="1:16" ht="26.25" customHeight="1" x14ac:dyDescent="0.2">
      <c r="A7" s="14"/>
      <c r="B7" s="75"/>
      <c r="C7" s="73" t="s">
        <v>1551</v>
      </c>
      <c r="D7" s="78" t="s">
        <v>127</v>
      </c>
      <c r="E7" s="13">
        <v>44549</v>
      </c>
      <c r="F7" s="76" t="s">
        <v>128</v>
      </c>
      <c r="G7" s="13">
        <v>44554</v>
      </c>
      <c r="H7" s="77" t="s">
        <v>1543</v>
      </c>
      <c r="I7" s="16">
        <v>92</v>
      </c>
      <c r="J7" s="16">
        <v>61</v>
      </c>
      <c r="K7" s="16">
        <v>22</v>
      </c>
      <c r="L7" s="16">
        <v>16</v>
      </c>
      <c r="M7" s="81">
        <v>30.866</v>
      </c>
      <c r="N7" s="96">
        <v>30.866</v>
      </c>
      <c r="O7" s="64">
        <v>2530</v>
      </c>
      <c r="P7" s="65">
        <f>Table2245789101123456789101112131415[[#This Row],[PEMBULATAN]]*O7</f>
        <v>78090.98</v>
      </c>
    </row>
    <row r="8" spans="1:16" ht="26.25" customHeight="1" x14ac:dyDescent="0.2">
      <c r="A8" s="14"/>
      <c r="B8" s="75"/>
      <c r="C8" s="73" t="s">
        <v>1552</v>
      </c>
      <c r="D8" s="78" t="s">
        <v>127</v>
      </c>
      <c r="E8" s="13">
        <v>44549</v>
      </c>
      <c r="F8" s="76" t="s">
        <v>128</v>
      </c>
      <c r="G8" s="13">
        <v>44554</v>
      </c>
      <c r="H8" s="77" t="s">
        <v>1543</v>
      </c>
      <c r="I8" s="16">
        <v>45</v>
      </c>
      <c r="J8" s="16">
        <v>31</v>
      </c>
      <c r="K8" s="16">
        <v>14</v>
      </c>
      <c r="L8" s="16">
        <v>3</v>
      </c>
      <c r="M8" s="81">
        <v>4.8825000000000003</v>
      </c>
      <c r="N8" s="96">
        <v>4.8825000000000003</v>
      </c>
      <c r="O8" s="64">
        <v>2530</v>
      </c>
      <c r="P8" s="65">
        <f>Table2245789101123456789101112131415[[#This Row],[PEMBULATAN]]*O8</f>
        <v>12352.725</v>
      </c>
    </row>
    <row r="9" spans="1:16" ht="26.25" customHeight="1" x14ac:dyDescent="0.2">
      <c r="A9" s="14"/>
      <c r="B9" s="75"/>
      <c r="C9" s="73" t="s">
        <v>1553</v>
      </c>
      <c r="D9" s="78" t="s">
        <v>127</v>
      </c>
      <c r="E9" s="13">
        <v>44549</v>
      </c>
      <c r="F9" s="76" t="s">
        <v>128</v>
      </c>
      <c r="G9" s="13">
        <v>44554</v>
      </c>
      <c r="H9" s="77" t="s">
        <v>1543</v>
      </c>
      <c r="I9" s="16">
        <v>96</v>
      </c>
      <c r="J9" s="16">
        <v>59</v>
      </c>
      <c r="K9" s="16">
        <v>20</v>
      </c>
      <c r="L9" s="16">
        <v>9</v>
      </c>
      <c r="M9" s="81">
        <v>28.32</v>
      </c>
      <c r="N9" s="96">
        <v>29</v>
      </c>
      <c r="O9" s="64">
        <v>2530</v>
      </c>
      <c r="P9" s="65">
        <f>Table2245789101123456789101112131415[[#This Row],[PEMBULATAN]]*O9</f>
        <v>73370</v>
      </c>
    </row>
    <row r="10" spans="1:16" ht="26.25" customHeight="1" x14ac:dyDescent="0.2">
      <c r="A10" s="14"/>
      <c r="B10" s="75"/>
      <c r="C10" s="73" t="s">
        <v>1554</v>
      </c>
      <c r="D10" s="78" t="s">
        <v>127</v>
      </c>
      <c r="E10" s="13">
        <v>44549</v>
      </c>
      <c r="F10" s="76" t="s">
        <v>128</v>
      </c>
      <c r="G10" s="13">
        <v>44554</v>
      </c>
      <c r="H10" s="77" t="s">
        <v>1543</v>
      </c>
      <c r="I10" s="16">
        <v>34</v>
      </c>
      <c r="J10" s="16">
        <v>30</v>
      </c>
      <c r="K10" s="16">
        <v>10</v>
      </c>
      <c r="L10" s="16">
        <v>5</v>
      </c>
      <c r="M10" s="81">
        <v>2.5499999999999998</v>
      </c>
      <c r="N10" s="96">
        <v>5</v>
      </c>
      <c r="O10" s="64">
        <v>2530</v>
      </c>
      <c r="P10" s="65">
        <f>Table2245789101123456789101112131415[[#This Row],[PEMBULATAN]]*O10</f>
        <v>12650</v>
      </c>
    </row>
    <row r="11" spans="1:16" ht="26.25" customHeight="1" x14ac:dyDescent="0.2">
      <c r="A11" s="14"/>
      <c r="B11" s="75"/>
      <c r="C11" s="73" t="s">
        <v>1555</v>
      </c>
      <c r="D11" s="78" t="s">
        <v>127</v>
      </c>
      <c r="E11" s="13">
        <v>44549</v>
      </c>
      <c r="F11" s="76" t="s">
        <v>128</v>
      </c>
      <c r="G11" s="13">
        <v>44554</v>
      </c>
      <c r="H11" s="77" t="s">
        <v>1543</v>
      </c>
      <c r="I11" s="16">
        <v>50</v>
      </c>
      <c r="J11" s="16">
        <v>30</v>
      </c>
      <c r="K11" s="16">
        <v>27</v>
      </c>
      <c r="L11" s="16">
        <v>1</v>
      </c>
      <c r="M11" s="81">
        <v>10.125</v>
      </c>
      <c r="N11" s="96">
        <v>10.125</v>
      </c>
      <c r="O11" s="64">
        <v>2530</v>
      </c>
      <c r="P11" s="65">
        <f>Table2245789101123456789101112131415[[#This Row],[PEMBULATAN]]*O11</f>
        <v>25616.25</v>
      </c>
    </row>
    <row r="12" spans="1:16" ht="26.25" customHeight="1" x14ac:dyDescent="0.2">
      <c r="A12" s="14"/>
      <c r="B12" s="75"/>
      <c r="C12" s="73" t="s">
        <v>1556</v>
      </c>
      <c r="D12" s="78" t="s">
        <v>127</v>
      </c>
      <c r="E12" s="13">
        <v>44549</v>
      </c>
      <c r="F12" s="76" t="s">
        <v>128</v>
      </c>
      <c r="G12" s="13">
        <v>44554</v>
      </c>
      <c r="H12" s="77" t="s">
        <v>1543</v>
      </c>
      <c r="I12" s="16">
        <v>95</v>
      </c>
      <c r="J12" s="16">
        <v>56</v>
      </c>
      <c r="K12" s="16">
        <v>21</v>
      </c>
      <c r="L12" s="16">
        <v>11</v>
      </c>
      <c r="M12" s="81">
        <v>27.93</v>
      </c>
      <c r="N12" s="96">
        <v>27.93</v>
      </c>
      <c r="O12" s="64">
        <v>2530</v>
      </c>
      <c r="P12" s="65">
        <f>Table2245789101123456789101112131415[[#This Row],[PEMBULATAN]]*O12</f>
        <v>70662.899999999994</v>
      </c>
    </row>
    <row r="13" spans="1:16" ht="26.25" customHeight="1" x14ac:dyDescent="0.2">
      <c r="A13" s="14"/>
      <c r="B13" s="75"/>
      <c r="C13" s="73" t="s">
        <v>1557</v>
      </c>
      <c r="D13" s="78" t="s">
        <v>127</v>
      </c>
      <c r="E13" s="13">
        <v>44549</v>
      </c>
      <c r="F13" s="76" t="s">
        <v>128</v>
      </c>
      <c r="G13" s="13">
        <v>44554</v>
      </c>
      <c r="H13" s="77" t="s">
        <v>1543</v>
      </c>
      <c r="I13" s="16">
        <v>91</v>
      </c>
      <c r="J13" s="16">
        <v>45</v>
      </c>
      <c r="K13" s="16">
        <v>20</v>
      </c>
      <c r="L13" s="16">
        <v>7</v>
      </c>
      <c r="M13" s="81">
        <v>20.475000000000001</v>
      </c>
      <c r="N13" s="96">
        <v>21</v>
      </c>
      <c r="O13" s="64">
        <v>2530</v>
      </c>
      <c r="P13" s="65">
        <f>Table2245789101123456789101112131415[[#This Row],[PEMBULATAN]]*O13</f>
        <v>53130</v>
      </c>
    </row>
    <row r="14" spans="1:16" ht="26.25" customHeight="1" x14ac:dyDescent="0.2">
      <c r="A14" s="14"/>
      <c r="B14" s="75"/>
      <c r="C14" s="73" t="s">
        <v>1558</v>
      </c>
      <c r="D14" s="78" t="s">
        <v>127</v>
      </c>
      <c r="E14" s="13">
        <v>44549</v>
      </c>
      <c r="F14" s="76" t="s">
        <v>128</v>
      </c>
      <c r="G14" s="13">
        <v>44554</v>
      </c>
      <c r="H14" s="77" t="s">
        <v>1543</v>
      </c>
      <c r="I14" s="16">
        <v>35</v>
      </c>
      <c r="J14" s="16">
        <v>40</v>
      </c>
      <c r="K14" s="16">
        <v>12</v>
      </c>
      <c r="L14" s="16">
        <v>6</v>
      </c>
      <c r="M14" s="81">
        <v>4.2</v>
      </c>
      <c r="N14" s="96">
        <v>6</v>
      </c>
      <c r="O14" s="64">
        <v>2530</v>
      </c>
      <c r="P14" s="65">
        <f>Table2245789101123456789101112131415[[#This Row],[PEMBULATAN]]*O14</f>
        <v>15180</v>
      </c>
    </row>
    <row r="15" spans="1:16" ht="26.25" customHeight="1" x14ac:dyDescent="0.2">
      <c r="A15" s="14"/>
      <c r="B15" s="75"/>
      <c r="C15" s="73" t="s">
        <v>1559</v>
      </c>
      <c r="D15" s="78" t="s">
        <v>127</v>
      </c>
      <c r="E15" s="13">
        <v>44549</v>
      </c>
      <c r="F15" s="76" t="s">
        <v>128</v>
      </c>
      <c r="G15" s="13">
        <v>44554</v>
      </c>
      <c r="H15" s="77" t="s">
        <v>1543</v>
      </c>
      <c r="I15" s="16">
        <v>40</v>
      </c>
      <c r="J15" s="16">
        <v>30</v>
      </c>
      <c r="K15" s="16">
        <v>18</v>
      </c>
      <c r="L15" s="16">
        <v>1</v>
      </c>
      <c r="M15" s="81">
        <v>5.4</v>
      </c>
      <c r="N15" s="96">
        <v>6</v>
      </c>
      <c r="O15" s="64">
        <v>2530</v>
      </c>
      <c r="P15" s="65">
        <f>Table2245789101123456789101112131415[[#This Row],[PEMBULATAN]]*O15</f>
        <v>15180</v>
      </c>
    </row>
    <row r="16" spans="1:16" ht="26.25" customHeight="1" x14ac:dyDescent="0.2">
      <c r="A16" s="14"/>
      <c r="B16" s="75"/>
      <c r="C16" s="73" t="s">
        <v>1560</v>
      </c>
      <c r="D16" s="78" t="s">
        <v>127</v>
      </c>
      <c r="E16" s="13">
        <v>44549</v>
      </c>
      <c r="F16" s="76" t="s">
        <v>128</v>
      </c>
      <c r="G16" s="13">
        <v>44554</v>
      </c>
      <c r="H16" s="77" t="s">
        <v>1543</v>
      </c>
      <c r="I16" s="16">
        <v>85</v>
      </c>
      <c r="J16" s="16">
        <v>50</v>
      </c>
      <c r="K16" s="16">
        <v>25</v>
      </c>
      <c r="L16" s="16">
        <v>16</v>
      </c>
      <c r="M16" s="81">
        <v>26.5625</v>
      </c>
      <c r="N16" s="96">
        <v>26.5625</v>
      </c>
      <c r="O16" s="64">
        <v>2530</v>
      </c>
      <c r="P16" s="65">
        <f>Table2245789101123456789101112131415[[#This Row],[PEMBULATAN]]*O16</f>
        <v>67203.125</v>
      </c>
    </row>
    <row r="17" spans="1:16" ht="26.25" customHeight="1" x14ac:dyDescent="0.2">
      <c r="A17" s="14"/>
      <c r="B17" s="75"/>
      <c r="C17" s="73" t="s">
        <v>1561</v>
      </c>
      <c r="D17" s="78" t="s">
        <v>127</v>
      </c>
      <c r="E17" s="13">
        <v>44549</v>
      </c>
      <c r="F17" s="76" t="s">
        <v>128</v>
      </c>
      <c r="G17" s="13">
        <v>44554</v>
      </c>
      <c r="H17" s="77" t="s">
        <v>1543</v>
      </c>
      <c r="I17" s="16">
        <v>130</v>
      </c>
      <c r="J17" s="16">
        <v>16</v>
      </c>
      <c r="K17" s="16">
        <v>15</v>
      </c>
      <c r="L17" s="16">
        <v>5</v>
      </c>
      <c r="M17" s="81">
        <v>7.8</v>
      </c>
      <c r="N17" s="96">
        <v>7.8</v>
      </c>
      <c r="O17" s="64">
        <v>2530</v>
      </c>
      <c r="P17" s="65">
        <f>Table2245789101123456789101112131415[[#This Row],[PEMBULATAN]]*O17</f>
        <v>19734</v>
      </c>
    </row>
    <row r="18" spans="1:16" ht="26.25" customHeight="1" x14ac:dyDescent="0.2">
      <c r="A18" s="14"/>
      <c r="B18" s="75"/>
      <c r="C18" s="73" t="s">
        <v>1562</v>
      </c>
      <c r="D18" s="78" t="s">
        <v>127</v>
      </c>
      <c r="E18" s="13">
        <v>44549</v>
      </c>
      <c r="F18" s="76" t="s">
        <v>128</v>
      </c>
      <c r="G18" s="13">
        <v>44554</v>
      </c>
      <c r="H18" s="77" t="s">
        <v>1543</v>
      </c>
      <c r="I18" s="16">
        <v>100</v>
      </c>
      <c r="J18" s="16">
        <v>61</v>
      </c>
      <c r="K18" s="16">
        <v>22</v>
      </c>
      <c r="L18" s="16">
        <v>18</v>
      </c>
      <c r="M18" s="81">
        <v>33.549999999999997</v>
      </c>
      <c r="N18" s="96">
        <v>33.549999999999997</v>
      </c>
      <c r="O18" s="64">
        <v>2530</v>
      </c>
      <c r="P18" s="65">
        <f>Table2245789101123456789101112131415[[#This Row],[PEMBULATAN]]*O18</f>
        <v>84881.5</v>
      </c>
    </row>
    <row r="19" spans="1:16" ht="26.25" customHeight="1" x14ac:dyDescent="0.2">
      <c r="A19" s="14"/>
      <c r="B19" s="75"/>
      <c r="C19" s="73" t="s">
        <v>1563</v>
      </c>
      <c r="D19" s="78" t="s">
        <v>127</v>
      </c>
      <c r="E19" s="13">
        <v>44549</v>
      </c>
      <c r="F19" s="76" t="s">
        <v>128</v>
      </c>
      <c r="G19" s="13">
        <v>44554</v>
      </c>
      <c r="H19" s="77" t="s">
        <v>1543</v>
      </c>
      <c r="I19" s="16">
        <v>117</v>
      </c>
      <c r="J19" s="16">
        <v>56</v>
      </c>
      <c r="K19" s="16">
        <v>36</v>
      </c>
      <c r="L19" s="16">
        <v>16</v>
      </c>
      <c r="M19" s="81">
        <v>58.968000000000004</v>
      </c>
      <c r="N19" s="96">
        <v>58.968000000000004</v>
      </c>
      <c r="O19" s="64">
        <v>2530</v>
      </c>
      <c r="P19" s="65">
        <f>Table2245789101123456789101112131415[[#This Row],[PEMBULATAN]]*O19</f>
        <v>149189.04</v>
      </c>
    </row>
    <row r="20" spans="1:16" ht="26.25" customHeight="1" x14ac:dyDescent="0.2">
      <c r="A20" s="14"/>
      <c r="B20" s="75"/>
      <c r="C20" s="73" t="s">
        <v>1564</v>
      </c>
      <c r="D20" s="78" t="s">
        <v>127</v>
      </c>
      <c r="E20" s="13">
        <v>44549</v>
      </c>
      <c r="F20" s="76" t="s">
        <v>128</v>
      </c>
      <c r="G20" s="13">
        <v>44554</v>
      </c>
      <c r="H20" s="77" t="s">
        <v>1543</v>
      </c>
      <c r="I20" s="16">
        <v>86</v>
      </c>
      <c r="J20" s="16">
        <v>60</v>
      </c>
      <c r="K20" s="16">
        <v>20</v>
      </c>
      <c r="L20" s="16">
        <v>15</v>
      </c>
      <c r="M20" s="81">
        <v>25.8</v>
      </c>
      <c r="N20" s="96">
        <v>25.8</v>
      </c>
      <c r="O20" s="64">
        <v>2530</v>
      </c>
      <c r="P20" s="65">
        <f>Table2245789101123456789101112131415[[#This Row],[PEMBULATAN]]*O20</f>
        <v>65274</v>
      </c>
    </row>
    <row r="21" spans="1:16" ht="26.25" customHeight="1" x14ac:dyDescent="0.2">
      <c r="A21" s="14"/>
      <c r="B21" s="75"/>
      <c r="C21" s="73" t="s">
        <v>1565</v>
      </c>
      <c r="D21" s="78" t="s">
        <v>127</v>
      </c>
      <c r="E21" s="13">
        <v>44549</v>
      </c>
      <c r="F21" s="76" t="s">
        <v>128</v>
      </c>
      <c r="G21" s="13">
        <v>44554</v>
      </c>
      <c r="H21" s="77" t="s">
        <v>1543</v>
      </c>
      <c r="I21" s="16">
        <v>46</v>
      </c>
      <c r="J21" s="16">
        <v>25</v>
      </c>
      <c r="K21" s="16">
        <v>14</v>
      </c>
      <c r="L21" s="16">
        <v>1</v>
      </c>
      <c r="M21" s="81">
        <v>4.0250000000000004</v>
      </c>
      <c r="N21" s="96">
        <v>4.0250000000000004</v>
      </c>
      <c r="O21" s="64">
        <v>2530</v>
      </c>
      <c r="P21" s="65">
        <f>Table2245789101123456789101112131415[[#This Row],[PEMBULATAN]]*O21</f>
        <v>10183.25</v>
      </c>
    </row>
    <row r="22" spans="1:16" ht="26.25" customHeight="1" x14ac:dyDescent="0.2">
      <c r="A22" s="14"/>
      <c r="B22" s="75"/>
      <c r="C22" s="73" t="s">
        <v>1566</v>
      </c>
      <c r="D22" s="78" t="s">
        <v>127</v>
      </c>
      <c r="E22" s="13">
        <v>44549</v>
      </c>
      <c r="F22" s="76" t="s">
        <v>128</v>
      </c>
      <c r="G22" s="13">
        <v>44554</v>
      </c>
      <c r="H22" s="77" t="s">
        <v>1543</v>
      </c>
      <c r="I22" s="16">
        <v>70</v>
      </c>
      <c r="J22" s="16">
        <v>47</v>
      </c>
      <c r="K22" s="16">
        <v>6</v>
      </c>
      <c r="L22" s="16">
        <v>8</v>
      </c>
      <c r="M22" s="81">
        <v>4.9349999999999996</v>
      </c>
      <c r="N22" s="96">
        <v>8</v>
      </c>
      <c r="O22" s="64">
        <v>2530</v>
      </c>
      <c r="P22" s="65">
        <f>Table2245789101123456789101112131415[[#This Row],[PEMBULATAN]]*O22</f>
        <v>20240</v>
      </c>
    </row>
    <row r="23" spans="1:16" ht="26.25" customHeight="1" x14ac:dyDescent="0.2">
      <c r="A23" s="14"/>
      <c r="B23" s="75"/>
      <c r="C23" s="73" t="s">
        <v>1567</v>
      </c>
      <c r="D23" s="78" t="s">
        <v>127</v>
      </c>
      <c r="E23" s="13">
        <v>44549</v>
      </c>
      <c r="F23" s="76" t="s">
        <v>128</v>
      </c>
      <c r="G23" s="13">
        <v>44554</v>
      </c>
      <c r="H23" s="77" t="s">
        <v>1543</v>
      </c>
      <c r="I23" s="16">
        <v>47</v>
      </c>
      <c r="J23" s="16">
        <v>36</v>
      </c>
      <c r="K23" s="16">
        <v>36</v>
      </c>
      <c r="L23" s="16">
        <v>10</v>
      </c>
      <c r="M23" s="81">
        <v>15.228</v>
      </c>
      <c r="N23" s="96">
        <v>15.228</v>
      </c>
      <c r="O23" s="64">
        <v>2530</v>
      </c>
      <c r="P23" s="65">
        <f>Table2245789101123456789101112131415[[#This Row],[PEMBULATAN]]*O23</f>
        <v>38526.839999999997</v>
      </c>
    </row>
    <row r="24" spans="1:16" ht="26.25" customHeight="1" x14ac:dyDescent="0.2">
      <c r="A24" s="14"/>
      <c r="B24" s="75"/>
      <c r="C24" s="73" t="s">
        <v>1568</v>
      </c>
      <c r="D24" s="78" t="s">
        <v>127</v>
      </c>
      <c r="E24" s="13">
        <v>44549</v>
      </c>
      <c r="F24" s="76" t="s">
        <v>128</v>
      </c>
      <c r="G24" s="13">
        <v>44554</v>
      </c>
      <c r="H24" s="77" t="s">
        <v>1543</v>
      </c>
      <c r="I24" s="16">
        <v>217</v>
      </c>
      <c r="J24" s="16">
        <v>16</v>
      </c>
      <c r="K24" s="16">
        <v>8</v>
      </c>
      <c r="L24" s="16">
        <v>1</v>
      </c>
      <c r="M24" s="81">
        <v>6.944</v>
      </c>
      <c r="N24" s="96">
        <v>6.944</v>
      </c>
      <c r="O24" s="64">
        <v>2530</v>
      </c>
      <c r="P24" s="65">
        <f>Table2245789101123456789101112131415[[#This Row],[PEMBULATAN]]*O24</f>
        <v>17568.32</v>
      </c>
    </row>
    <row r="25" spans="1:16" ht="26.25" customHeight="1" x14ac:dyDescent="0.2">
      <c r="A25" s="14"/>
      <c r="B25" s="75"/>
      <c r="C25" s="73" t="s">
        <v>1569</v>
      </c>
      <c r="D25" s="78" t="s">
        <v>127</v>
      </c>
      <c r="E25" s="13">
        <v>44549</v>
      </c>
      <c r="F25" s="76" t="s">
        <v>128</v>
      </c>
      <c r="G25" s="13">
        <v>44554</v>
      </c>
      <c r="H25" s="77" t="s">
        <v>1543</v>
      </c>
      <c r="I25" s="16">
        <v>93</v>
      </c>
      <c r="J25" s="16">
        <v>64</v>
      </c>
      <c r="K25" s="16">
        <v>25</v>
      </c>
      <c r="L25" s="16">
        <v>14</v>
      </c>
      <c r="M25" s="81">
        <v>37.200000000000003</v>
      </c>
      <c r="N25" s="96">
        <v>37.200000000000003</v>
      </c>
      <c r="O25" s="64">
        <v>2530</v>
      </c>
      <c r="P25" s="65">
        <f>Table2245789101123456789101112131415[[#This Row],[PEMBULATAN]]*O25</f>
        <v>94116</v>
      </c>
    </row>
    <row r="26" spans="1:16" ht="26.25" customHeight="1" x14ac:dyDescent="0.2">
      <c r="A26" s="14"/>
      <c r="B26" s="75"/>
      <c r="C26" s="73" t="s">
        <v>1570</v>
      </c>
      <c r="D26" s="78" t="s">
        <v>127</v>
      </c>
      <c r="E26" s="13">
        <v>44549</v>
      </c>
      <c r="F26" s="76" t="s">
        <v>128</v>
      </c>
      <c r="G26" s="13">
        <v>44554</v>
      </c>
      <c r="H26" s="77" t="s">
        <v>1543</v>
      </c>
      <c r="I26" s="16">
        <v>95</v>
      </c>
      <c r="J26" s="16">
        <v>62</v>
      </c>
      <c r="K26" s="16">
        <v>25</v>
      </c>
      <c r="L26" s="16">
        <v>24</v>
      </c>
      <c r="M26" s="81">
        <v>36.8125</v>
      </c>
      <c r="N26" s="96">
        <v>36.8125</v>
      </c>
      <c r="O26" s="64">
        <v>2530</v>
      </c>
      <c r="P26" s="65">
        <f>Table2245789101123456789101112131415[[#This Row],[PEMBULATAN]]*O26</f>
        <v>93135.625</v>
      </c>
    </row>
    <row r="27" spans="1:16" ht="26.25" customHeight="1" x14ac:dyDescent="0.2">
      <c r="A27" s="14"/>
      <c r="B27" s="75"/>
      <c r="C27" s="73" t="s">
        <v>1571</v>
      </c>
      <c r="D27" s="78" t="s">
        <v>127</v>
      </c>
      <c r="E27" s="13">
        <v>44549</v>
      </c>
      <c r="F27" s="76" t="s">
        <v>128</v>
      </c>
      <c r="G27" s="13">
        <v>44554</v>
      </c>
      <c r="H27" s="77" t="s">
        <v>1543</v>
      </c>
      <c r="I27" s="16">
        <v>97</v>
      </c>
      <c r="J27" s="16">
        <v>44</v>
      </c>
      <c r="K27" s="16">
        <v>21</v>
      </c>
      <c r="L27" s="16">
        <v>16</v>
      </c>
      <c r="M27" s="81">
        <v>22.407</v>
      </c>
      <c r="N27" s="96">
        <v>23</v>
      </c>
      <c r="O27" s="64">
        <v>2530</v>
      </c>
      <c r="P27" s="65">
        <f>Table2245789101123456789101112131415[[#This Row],[PEMBULATAN]]*O27</f>
        <v>58190</v>
      </c>
    </row>
    <row r="28" spans="1:16" ht="26.25" customHeight="1" x14ac:dyDescent="0.2">
      <c r="A28" s="14"/>
      <c r="B28" s="75"/>
      <c r="C28" s="73" t="s">
        <v>1572</v>
      </c>
      <c r="D28" s="78" t="s">
        <v>127</v>
      </c>
      <c r="E28" s="13">
        <v>44549</v>
      </c>
      <c r="F28" s="76" t="s">
        <v>128</v>
      </c>
      <c r="G28" s="13">
        <v>44554</v>
      </c>
      <c r="H28" s="77" t="s">
        <v>1543</v>
      </c>
      <c r="I28" s="16">
        <v>50</v>
      </c>
      <c r="J28" s="16">
        <v>35</v>
      </c>
      <c r="K28" s="16">
        <v>12</v>
      </c>
      <c r="L28" s="16">
        <v>2</v>
      </c>
      <c r="M28" s="81">
        <v>5.25</v>
      </c>
      <c r="N28" s="96">
        <v>5.25</v>
      </c>
      <c r="O28" s="64">
        <v>2530</v>
      </c>
      <c r="P28" s="65">
        <f>Table2245789101123456789101112131415[[#This Row],[PEMBULATAN]]*O28</f>
        <v>13282.5</v>
      </c>
    </row>
    <row r="29" spans="1:16" ht="26.25" customHeight="1" x14ac:dyDescent="0.2">
      <c r="A29" s="14"/>
      <c r="B29" s="75"/>
      <c r="C29" s="73" t="s">
        <v>1573</v>
      </c>
      <c r="D29" s="78" t="s">
        <v>127</v>
      </c>
      <c r="E29" s="13">
        <v>44549</v>
      </c>
      <c r="F29" s="76" t="s">
        <v>128</v>
      </c>
      <c r="G29" s="13">
        <v>44554</v>
      </c>
      <c r="H29" s="77" t="s">
        <v>1543</v>
      </c>
      <c r="I29" s="16">
        <v>130</v>
      </c>
      <c r="J29" s="16">
        <v>60</v>
      </c>
      <c r="K29" s="16">
        <v>12</v>
      </c>
      <c r="L29" s="16">
        <v>21</v>
      </c>
      <c r="M29" s="81">
        <v>23.4</v>
      </c>
      <c r="N29" s="96">
        <v>24</v>
      </c>
      <c r="O29" s="64">
        <v>2530</v>
      </c>
      <c r="P29" s="65">
        <f>Table2245789101123456789101112131415[[#This Row],[PEMBULATAN]]*O29</f>
        <v>60720</v>
      </c>
    </row>
    <row r="30" spans="1:16" ht="26.25" customHeight="1" x14ac:dyDescent="0.2">
      <c r="A30" s="14"/>
      <c r="B30" s="75"/>
      <c r="C30" s="73" t="s">
        <v>1574</v>
      </c>
      <c r="D30" s="78" t="s">
        <v>127</v>
      </c>
      <c r="E30" s="13">
        <v>44549</v>
      </c>
      <c r="F30" s="76" t="s">
        <v>128</v>
      </c>
      <c r="G30" s="13">
        <v>44554</v>
      </c>
      <c r="H30" s="77" t="s">
        <v>1543</v>
      </c>
      <c r="I30" s="16">
        <v>70</v>
      </c>
      <c r="J30" s="16">
        <v>40</v>
      </c>
      <c r="K30" s="16">
        <v>14</v>
      </c>
      <c r="L30" s="16">
        <v>2</v>
      </c>
      <c r="M30" s="81">
        <v>9.8000000000000007</v>
      </c>
      <c r="N30" s="96">
        <v>9.8000000000000007</v>
      </c>
      <c r="O30" s="64">
        <v>2530</v>
      </c>
      <c r="P30" s="65">
        <f>Table2245789101123456789101112131415[[#This Row],[PEMBULATAN]]*O30</f>
        <v>24794</v>
      </c>
    </row>
    <row r="31" spans="1:16" ht="26.25" customHeight="1" x14ac:dyDescent="0.2">
      <c r="A31" s="14"/>
      <c r="B31" s="75"/>
      <c r="C31" s="73" t="s">
        <v>1575</v>
      </c>
      <c r="D31" s="78" t="s">
        <v>127</v>
      </c>
      <c r="E31" s="13">
        <v>44549</v>
      </c>
      <c r="F31" s="76" t="s">
        <v>128</v>
      </c>
      <c r="G31" s="13">
        <v>44554</v>
      </c>
      <c r="H31" s="77" t="s">
        <v>1543</v>
      </c>
      <c r="I31" s="16">
        <v>65</v>
      </c>
      <c r="J31" s="16">
        <v>64</v>
      </c>
      <c r="K31" s="16">
        <v>12</v>
      </c>
      <c r="L31" s="16">
        <v>4</v>
      </c>
      <c r="M31" s="81">
        <v>12.48</v>
      </c>
      <c r="N31" s="96">
        <v>13</v>
      </c>
      <c r="O31" s="64">
        <v>2530</v>
      </c>
      <c r="P31" s="65">
        <f>Table2245789101123456789101112131415[[#This Row],[PEMBULATAN]]*O31</f>
        <v>32890</v>
      </c>
    </row>
    <row r="32" spans="1:16" ht="26.25" customHeight="1" x14ac:dyDescent="0.2">
      <c r="A32" s="14"/>
      <c r="B32" s="75"/>
      <c r="C32" s="73" t="s">
        <v>1576</v>
      </c>
      <c r="D32" s="78" t="s">
        <v>127</v>
      </c>
      <c r="E32" s="13">
        <v>44549</v>
      </c>
      <c r="F32" s="76" t="s">
        <v>128</v>
      </c>
      <c r="G32" s="13">
        <v>44554</v>
      </c>
      <c r="H32" s="77" t="s">
        <v>1543</v>
      </c>
      <c r="I32" s="16">
        <v>90</v>
      </c>
      <c r="J32" s="16">
        <v>52</v>
      </c>
      <c r="K32" s="16">
        <v>19</v>
      </c>
      <c r="L32" s="16">
        <v>15</v>
      </c>
      <c r="M32" s="81">
        <v>22.23</v>
      </c>
      <c r="N32" s="96">
        <v>22.23</v>
      </c>
      <c r="O32" s="64">
        <v>2530</v>
      </c>
      <c r="P32" s="65">
        <f>Table2245789101123456789101112131415[[#This Row],[PEMBULATAN]]*O32</f>
        <v>56241.9</v>
      </c>
    </row>
    <row r="33" spans="1:16" ht="26.25" customHeight="1" x14ac:dyDescent="0.2">
      <c r="A33" s="14"/>
      <c r="B33" s="75"/>
      <c r="C33" s="73" t="s">
        <v>1577</v>
      </c>
      <c r="D33" s="78" t="s">
        <v>127</v>
      </c>
      <c r="E33" s="13">
        <v>44549</v>
      </c>
      <c r="F33" s="76" t="s">
        <v>128</v>
      </c>
      <c r="G33" s="13">
        <v>44554</v>
      </c>
      <c r="H33" s="77" t="s">
        <v>1543</v>
      </c>
      <c r="I33" s="16">
        <v>100</v>
      </c>
      <c r="J33" s="16">
        <v>64</v>
      </c>
      <c r="K33" s="16">
        <v>22</v>
      </c>
      <c r="L33" s="16">
        <v>16</v>
      </c>
      <c r="M33" s="81">
        <v>35.200000000000003</v>
      </c>
      <c r="N33" s="96">
        <v>35.200000000000003</v>
      </c>
      <c r="O33" s="64">
        <v>2530</v>
      </c>
      <c r="P33" s="65">
        <f>Table2245789101123456789101112131415[[#This Row],[PEMBULATAN]]*O33</f>
        <v>89056</v>
      </c>
    </row>
    <row r="34" spans="1:16" ht="26.25" customHeight="1" x14ac:dyDescent="0.2">
      <c r="A34" s="14"/>
      <c r="B34" s="75"/>
      <c r="C34" s="73" t="s">
        <v>1578</v>
      </c>
      <c r="D34" s="78" t="s">
        <v>127</v>
      </c>
      <c r="E34" s="13">
        <v>44549</v>
      </c>
      <c r="F34" s="76" t="s">
        <v>128</v>
      </c>
      <c r="G34" s="13">
        <v>44554</v>
      </c>
      <c r="H34" s="77" t="s">
        <v>1543</v>
      </c>
      <c r="I34" s="16">
        <v>88</v>
      </c>
      <c r="J34" s="16">
        <v>53</v>
      </c>
      <c r="K34" s="16">
        <v>21</v>
      </c>
      <c r="L34" s="16">
        <v>17</v>
      </c>
      <c r="M34" s="81">
        <v>24.486000000000001</v>
      </c>
      <c r="N34" s="96">
        <v>25</v>
      </c>
      <c r="O34" s="64">
        <v>2530</v>
      </c>
      <c r="P34" s="65">
        <f>Table2245789101123456789101112131415[[#This Row],[PEMBULATAN]]*O34</f>
        <v>63250</v>
      </c>
    </row>
    <row r="35" spans="1:16" ht="26.25" customHeight="1" x14ac:dyDescent="0.2">
      <c r="A35" s="14"/>
      <c r="B35" s="75"/>
      <c r="C35" s="73" t="s">
        <v>1579</v>
      </c>
      <c r="D35" s="78" t="s">
        <v>127</v>
      </c>
      <c r="E35" s="13">
        <v>44549</v>
      </c>
      <c r="F35" s="76" t="s">
        <v>128</v>
      </c>
      <c r="G35" s="13">
        <v>44554</v>
      </c>
      <c r="H35" s="77" t="s">
        <v>1543</v>
      </c>
      <c r="I35" s="16">
        <v>101</v>
      </c>
      <c r="J35" s="16">
        <v>60</v>
      </c>
      <c r="K35" s="16">
        <v>25</v>
      </c>
      <c r="L35" s="16">
        <v>27</v>
      </c>
      <c r="M35" s="81">
        <v>37.875</v>
      </c>
      <c r="N35" s="96">
        <v>37.875</v>
      </c>
      <c r="O35" s="64">
        <v>2530</v>
      </c>
      <c r="P35" s="65">
        <f>Table2245789101123456789101112131415[[#This Row],[PEMBULATAN]]*O35</f>
        <v>95823.75</v>
      </c>
    </row>
    <row r="36" spans="1:16" ht="26.25" customHeight="1" x14ac:dyDescent="0.2">
      <c r="A36" s="14"/>
      <c r="B36" s="75"/>
      <c r="C36" s="73" t="s">
        <v>1580</v>
      </c>
      <c r="D36" s="78" t="s">
        <v>127</v>
      </c>
      <c r="E36" s="13">
        <v>44549</v>
      </c>
      <c r="F36" s="76" t="s">
        <v>128</v>
      </c>
      <c r="G36" s="13">
        <v>44554</v>
      </c>
      <c r="H36" s="77" t="s">
        <v>1543</v>
      </c>
      <c r="I36" s="16">
        <v>96</v>
      </c>
      <c r="J36" s="16">
        <v>42</v>
      </c>
      <c r="K36" s="16">
        <v>15</v>
      </c>
      <c r="L36" s="16">
        <v>17</v>
      </c>
      <c r="M36" s="81">
        <v>15.12</v>
      </c>
      <c r="N36" s="96">
        <v>17</v>
      </c>
      <c r="O36" s="64">
        <v>2530</v>
      </c>
      <c r="P36" s="65">
        <f>Table2245789101123456789101112131415[[#This Row],[PEMBULATAN]]*O36</f>
        <v>43010</v>
      </c>
    </row>
    <row r="37" spans="1:16" ht="26.25" customHeight="1" x14ac:dyDescent="0.2">
      <c r="A37" s="14"/>
      <c r="B37" s="75"/>
      <c r="C37" s="73" t="s">
        <v>1581</v>
      </c>
      <c r="D37" s="78" t="s">
        <v>127</v>
      </c>
      <c r="E37" s="13">
        <v>44549</v>
      </c>
      <c r="F37" s="76" t="s">
        <v>128</v>
      </c>
      <c r="G37" s="13">
        <v>44554</v>
      </c>
      <c r="H37" s="77" t="s">
        <v>1543</v>
      </c>
      <c r="I37" s="16">
        <v>78</v>
      </c>
      <c r="J37" s="16">
        <v>54</v>
      </c>
      <c r="K37" s="16">
        <v>21</v>
      </c>
      <c r="L37" s="16">
        <v>13</v>
      </c>
      <c r="M37" s="81">
        <v>22.113</v>
      </c>
      <c r="N37" s="96">
        <v>22.113</v>
      </c>
      <c r="O37" s="64">
        <v>2530</v>
      </c>
      <c r="P37" s="65">
        <f>Table2245789101123456789101112131415[[#This Row],[PEMBULATAN]]*O37</f>
        <v>55945.89</v>
      </c>
    </row>
    <row r="38" spans="1:16" ht="26.25" customHeight="1" x14ac:dyDescent="0.2">
      <c r="A38" s="14"/>
      <c r="B38" s="75"/>
      <c r="C38" s="73" t="s">
        <v>1582</v>
      </c>
      <c r="D38" s="78" t="s">
        <v>127</v>
      </c>
      <c r="E38" s="13">
        <v>44549</v>
      </c>
      <c r="F38" s="76" t="s">
        <v>128</v>
      </c>
      <c r="G38" s="13">
        <v>44554</v>
      </c>
      <c r="H38" s="77" t="s">
        <v>1543</v>
      </c>
      <c r="I38" s="16">
        <v>72</v>
      </c>
      <c r="J38" s="16">
        <v>55</v>
      </c>
      <c r="K38" s="16">
        <v>12</v>
      </c>
      <c r="L38" s="16">
        <v>11</v>
      </c>
      <c r="M38" s="81">
        <v>11.88</v>
      </c>
      <c r="N38" s="96">
        <v>11.88</v>
      </c>
      <c r="O38" s="64">
        <v>2530</v>
      </c>
      <c r="P38" s="65">
        <f>Table2245789101123456789101112131415[[#This Row],[PEMBULATAN]]*O38</f>
        <v>30056.400000000001</v>
      </c>
    </row>
    <row r="39" spans="1:16" ht="26.25" customHeight="1" x14ac:dyDescent="0.2">
      <c r="A39" s="14"/>
      <c r="B39" s="75"/>
      <c r="C39" s="73" t="s">
        <v>1583</v>
      </c>
      <c r="D39" s="78" t="s">
        <v>127</v>
      </c>
      <c r="E39" s="13">
        <v>44549</v>
      </c>
      <c r="F39" s="76" t="s">
        <v>128</v>
      </c>
      <c r="G39" s="13">
        <v>44554</v>
      </c>
      <c r="H39" s="77" t="s">
        <v>1543</v>
      </c>
      <c r="I39" s="16">
        <v>72</v>
      </c>
      <c r="J39" s="16">
        <v>56</v>
      </c>
      <c r="K39" s="16">
        <v>17</v>
      </c>
      <c r="L39" s="16">
        <v>9</v>
      </c>
      <c r="M39" s="81">
        <v>17.135999999999999</v>
      </c>
      <c r="N39" s="96">
        <v>17.135999999999999</v>
      </c>
      <c r="O39" s="64">
        <v>2530</v>
      </c>
      <c r="P39" s="65">
        <f>Table2245789101123456789101112131415[[#This Row],[PEMBULATAN]]*O39</f>
        <v>43354.079999999994</v>
      </c>
    </row>
    <row r="40" spans="1:16" ht="26.25" customHeight="1" x14ac:dyDescent="0.2">
      <c r="A40" s="14"/>
      <c r="B40" s="75"/>
      <c r="C40" s="73" t="s">
        <v>1584</v>
      </c>
      <c r="D40" s="78" t="s">
        <v>127</v>
      </c>
      <c r="E40" s="13">
        <v>44549</v>
      </c>
      <c r="F40" s="76" t="s">
        <v>128</v>
      </c>
      <c r="G40" s="13">
        <v>44554</v>
      </c>
      <c r="H40" s="77" t="s">
        <v>1543</v>
      </c>
      <c r="I40" s="16">
        <v>61</v>
      </c>
      <c r="J40" s="16">
        <v>51</v>
      </c>
      <c r="K40" s="16">
        <v>5</v>
      </c>
      <c r="L40" s="16">
        <v>5</v>
      </c>
      <c r="M40" s="81">
        <v>3.8887499999999999</v>
      </c>
      <c r="N40" s="96">
        <v>5</v>
      </c>
      <c r="O40" s="64">
        <v>2530</v>
      </c>
      <c r="P40" s="65">
        <f>Table2245789101123456789101112131415[[#This Row],[PEMBULATAN]]*O40</f>
        <v>12650</v>
      </c>
    </row>
    <row r="41" spans="1:16" ht="26.25" customHeight="1" x14ac:dyDescent="0.2">
      <c r="A41" s="14"/>
      <c r="B41" s="75"/>
      <c r="C41" s="73" t="s">
        <v>1585</v>
      </c>
      <c r="D41" s="78" t="s">
        <v>127</v>
      </c>
      <c r="E41" s="13">
        <v>44549</v>
      </c>
      <c r="F41" s="76" t="s">
        <v>128</v>
      </c>
      <c r="G41" s="13">
        <v>44554</v>
      </c>
      <c r="H41" s="77" t="s">
        <v>1543</v>
      </c>
      <c r="I41" s="16">
        <v>63</v>
      </c>
      <c r="J41" s="16">
        <v>63</v>
      </c>
      <c r="K41" s="16">
        <v>11</v>
      </c>
      <c r="L41" s="16">
        <v>6</v>
      </c>
      <c r="M41" s="81">
        <v>10.91475</v>
      </c>
      <c r="N41" s="96">
        <v>10.91475</v>
      </c>
      <c r="O41" s="64">
        <v>2530</v>
      </c>
      <c r="P41" s="65">
        <f>Table2245789101123456789101112131415[[#This Row],[PEMBULATAN]]*O41</f>
        <v>27614.317500000001</v>
      </c>
    </row>
    <row r="42" spans="1:16" ht="26.25" customHeight="1" x14ac:dyDescent="0.2">
      <c r="A42" s="14"/>
      <c r="B42" s="75"/>
      <c r="C42" s="73" t="s">
        <v>1586</v>
      </c>
      <c r="D42" s="78" t="s">
        <v>127</v>
      </c>
      <c r="E42" s="13">
        <v>44549</v>
      </c>
      <c r="F42" s="76" t="s">
        <v>128</v>
      </c>
      <c r="G42" s="13">
        <v>44554</v>
      </c>
      <c r="H42" s="77" t="s">
        <v>1543</v>
      </c>
      <c r="I42" s="16">
        <v>42</v>
      </c>
      <c r="J42" s="16">
        <v>35</v>
      </c>
      <c r="K42" s="16">
        <v>16</v>
      </c>
      <c r="L42" s="16">
        <v>3</v>
      </c>
      <c r="M42" s="81">
        <v>5.88</v>
      </c>
      <c r="N42" s="96">
        <v>5.88</v>
      </c>
      <c r="O42" s="64">
        <v>2530</v>
      </c>
      <c r="P42" s="65">
        <f>Table2245789101123456789101112131415[[#This Row],[PEMBULATAN]]*O42</f>
        <v>14876.4</v>
      </c>
    </row>
    <row r="43" spans="1:16" ht="26.25" customHeight="1" x14ac:dyDescent="0.2">
      <c r="A43" s="14"/>
      <c r="B43" s="75"/>
      <c r="C43" s="73" t="s">
        <v>1587</v>
      </c>
      <c r="D43" s="78" t="s">
        <v>127</v>
      </c>
      <c r="E43" s="13">
        <v>44549</v>
      </c>
      <c r="F43" s="76" t="s">
        <v>128</v>
      </c>
      <c r="G43" s="13">
        <v>44554</v>
      </c>
      <c r="H43" s="77" t="s">
        <v>1543</v>
      </c>
      <c r="I43" s="16">
        <v>35</v>
      </c>
      <c r="J43" s="16">
        <v>35</v>
      </c>
      <c r="K43" s="16">
        <v>8</v>
      </c>
      <c r="L43" s="16">
        <v>5</v>
      </c>
      <c r="M43" s="81">
        <v>2.4500000000000002</v>
      </c>
      <c r="N43" s="96">
        <v>6</v>
      </c>
      <c r="O43" s="64">
        <v>2530</v>
      </c>
      <c r="P43" s="65">
        <f>Table2245789101123456789101112131415[[#This Row],[PEMBULATAN]]*O43</f>
        <v>15180</v>
      </c>
    </row>
    <row r="44" spans="1:16" ht="26.25" customHeight="1" x14ac:dyDescent="0.2">
      <c r="A44" s="14"/>
      <c r="B44" s="75"/>
      <c r="C44" s="73" t="s">
        <v>1588</v>
      </c>
      <c r="D44" s="78" t="s">
        <v>127</v>
      </c>
      <c r="E44" s="13">
        <v>44549</v>
      </c>
      <c r="F44" s="76" t="s">
        <v>128</v>
      </c>
      <c r="G44" s="13">
        <v>44554</v>
      </c>
      <c r="H44" s="77" t="s">
        <v>1543</v>
      </c>
      <c r="I44" s="16">
        <v>100</v>
      </c>
      <c r="J44" s="16">
        <v>62</v>
      </c>
      <c r="K44" s="16">
        <v>35</v>
      </c>
      <c r="L44" s="16">
        <v>25</v>
      </c>
      <c r="M44" s="81">
        <v>54.25</v>
      </c>
      <c r="N44" s="96">
        <v>54.25</v>
      </c>
      <c r="O44" s="64">
        <v>2530</v>
      </c>
      <c r="P44" s="65">
        <f>Table2245789101123456789101112131415[[#This Row],[PEMBULATAN]]*O44</f>
        <v>137252.5</v>
      </c>
    </row>
    <row r="45" spans="1:16" ht="26.25" customHeight="1" x14ac:dyDescent="0.2">
      <c r="A45" s="14"/>
      <c r="B45" s="75"/>
      <c r="C45" s="73" t="s">
        <v>1589</v>
      </c>
      <c r="D45" s="78" t="s">
        <v>127</v>
      </c>
      <c r="E45" s="13">
        <v>44549</v>
      </c>
      <c r="F45" s="76" t="s">
        <v>128</v>
      </c>
      <c r="G45" s="13">
        <v>44554</v>
      </c>
      <c r="H45" s="77" t="s">
        <v>1543</v>
      </c>
      <c r="I45" s="16">
        <v>45</v>
      </c>
      <c r="J45" s="16">
        <v>25</v>
      </c>
      <c r="K45" s="16">
        <v>16</v>
      </c>
      <c r="L45" s="16">
        <v>4</v>
      </c>
      <c r="M45" s="81">
        <v>4.5</v>
      </c>
      <c r="N45" s="96">
        <v>5</v>
      </c>
      <c r="O45" s="64">
        <v>2530</v>
      </c>
      <c r="P45" s="65">
        <f>Table2245789101123456789101112131415[[#This Row],[PEMBULATAN]]*O45</f>
        <v>12650</v>
      </c>
    </row>
    <row r="46" spans="1:16" ht="26.25" customHeight="1" x14ac:dyDescent="0.2">
      <c r="A46" s="14"/>
      <c r="B46" s="75"/>
      <c r="C46" s="73" t="s">
        <v>1590</v>
      </c>
      <c r="D46" s="78" t="s">
        <v>127</v>
      </c>
      <c r="E46" s="13">
        <v>44549</v>
      </c>
      <c r="F46" s="76" t="s">
        <v>128</v>
      </c>
      <c r="G46" s="13">
        <v>44554</v>
      </c>
      <c r="H46" s="77" t="s">
        <v>1543</v>
      </c>
      <c r="I46" s="16">
        <v>43</v>
      </c>
      <c r="J46" s="16">
        <v>33</v>
      </c>
      <c r="K46" s="16">
        <v>40</v>
      </c>
      <c r="L46" s="16">
        <v>4</v>
      </c>
      <c r="M46" s="81">
        <v>14.19</v>
      </c>
      <c r="N46" s="96">
        <v>14.19</v>
      </c>
      <c r="O46" s="64">
        <v>2530</v>
      </c>
      <c r="P46" s="65">
        <f>Table2245789101123456789101112131415[[#This Row],[PEMBULATAN]]*O46</f>
        <v>35900.699999999997</v>
      </c>
    </row>
    <row r="47" spans="1:16" ht="26.25" customHeight="1" x14ac:dyDescent="0.2">
      <c r="A47" s="14"/>
      <c r="B47" s="75"/>
      <c r="C47" s="73" t="s">
        <v>1591</v>
      </c>
      <c r="D47" s="78" t="s">
        <v>127</v>
      </c>
      <c r="E47" s="13">
        <v>44549</v>
      </c>
      <c r="F47" s="76" t="s">
        <v>128</v>
      </c>
      <c r="G47" s="13">
        <v>44554</v>
      </c>
      <c r="H47" s="77" t="s">
        <v>1543</v>
      </c>
      <c r="I47" s="16">
        <v>102</v>
      </c>
      <c r="J47" s="16">
        <v>62</v>
      </c>
      <c r="K47" s="16">
        <v>32</v>
      </c>
      <c r="L47" s="16">
        <v>22</v>
      </c>
      <c r="M47" s="81">
        <v>50.591999999999999</v>
      </c>
      <c r="N47" s="96">
        <v>50.591999999999999</v>
      </c>
      <c r="O47" s="64">
        <v>2530</v>
      </c>
      <c r="P47" s="65">
        <f>Table2245789101123456789101112131415[[#This Row],[PEMBULATAN]]*O47</f>
        <v>127997.75999999999</v>
      </c>
    </row>
    <row r="48" spans="1:16" ht="26.25" customHeight="1" x14ac:dyDescent="0.2">
      <c r="A48" s="14"/>
      <c r="B48" s="75"/>
      <c r="C48" s="73" t="s">
        <v>1592</v>
      </c>
      <c r="D48" s="78" t="s">
        <v>127</v>
      </c>
      <c r="E48" s="13">
        <v>44549</v>
      </c>
      <c r="F48" s="76" t="s">
        <v>128</v>
      </c>
      <c r="G48" s="13">
        <v>44554</v>
      </c>
      <c r="H48" s="77" t="s">
        <v>1543</v>
      </c>
      <c r="I48" s="16">
        <v>51</v>
      </c>
      <c r="J48" s="16">
        <v>41</v>
      </c>
      <c r="K48" s="16">
        <v>11</v>
      </c>
      <c r="L48" s="16">
        <v>2</v>
      </c>
      <c r="M48" s="81">
        <v>5.7502500000000003</v>
      </c>
      <c r="N48" s="96">
        <v>5.7502500000000003</v>
      </c>
      <c r="O48" s="64">
        <v>2530</v>
      </c>
      <c r="P48" s="65">
        <f>Table2245789101123456789101112131415[[#This Row],[PEMBULATAN]]*O48</f>
        <v>14548.132500000002</v>
      </c>
    </row>
    <row r="49" spans="1:16" ht="26.25" customHeight="1" x14ac:dyDescent="0.2">
      <c r="A49" s="14"/>
      <c r="B49" s="75"/>
      <c r="C49" s="73" t="s">
        <v>1593</v>
      </c>
      <c r="D49" s="78" t="s">
        <v>127</v>
      </c>
      <c r="E49" s="13">
        <v>44549</v>
      </c>
      <c r="F49" s="76" t="s">
        <v>128</v>
      </c>
      <c r="G49" s="13">
        <v>44554</v>
      </c>
      <c r="H49" s="77" t="s">
        <v>1543</v>
      </c>
      <c r="I49" s="16">
        <v>85</v>
      </c>
      <c r="J49" s="16">
        <v>52</v>
      </c>
      <c r="K49" s="16">
        <v>21</v>
      </c>
      <c r="L49" s="16">
        <v>5</v>
      </c>
      <c r="M49" s="81">
        <v>23.204999999999998</v>
      </c>
      <c r="N49" s="96">
        <v>23.204999999999998</v>
      </c>
      <c r="O49" s="64">
        <v>2530</v>
      </c>
      <c r="P49" s="65">
        <f>Table2245789101123456789101112131415[[#This Row],[PEMBULATAN]]*O49</f>
        <v>58708.649999999994</v>
      </c>
    </row>
    <row r="50" spans="1:16" ht="26.25" customHeight="1" x14ac:dyDescent="0.2">
      <c r="A50" s="14"/>
      <c r="B50" s="75"/>
      <c r="C50" s="73" t="s">
        <v>1594</v>
      </c>
      <c r="D50" s="78" t="s">
        <v>127</v>
      </c>
      <c r="E50" s="13">
        <v>44549</v>
      </c>
      <c r="F50" s="76" t="s">
        <v>128</v>
      </c>
      <c r="G50" s="13">
        <v>44554</v>
      </c>
      <c r="H50" s="77" t="s">
        <v>1543</v>
      </c>
      <c r="I50" s="16">
        <v>82</v>
      </c>
      <c r="J50" s="16">
        <v>61</v>
      </c>
      <c r="K50" s="16">
        <v>24</v>
      </c>
      <c r="L50" s="16">
        <v>19</v>
      </c>
      <c r="M50" s="81">
        <v>30.012</v>
      </c>
      <c r="N50" s="96">
        <v>30.012</v>
      </c>
      <c r="O50" s="64">
        <v>2530</v>
      </c>
      <c r="P50" s="65">
        <f>Table2245789101123456789101112131415[[#This Row],[PEMBULATAN]]*O50</f>
        <v>75930.36</v>
      </c>
    </row>
    <row r="51" spans="1:16" ht="26.25" customHeight="1" x14ac:dyDescent="0.2">
      <c r="A51" s="14"/>
      <c r="B51" s="75"/>
      <c r="C51" s="73" t="s">
        <v>1595</v>
      </c>
      <c r="D51" s="78" t="s">
        <v>127</v>
      </c>
      <c r="E51" s="13">
        <v>44549</v>
      </c>
      <c r="F51" s="76" t="s">
        <v>128</v>
      </c>
      <c r="G51" s="13">
        <v>44554</v>
      </c>
      <c r="H51" s="77" t="s">
        <v>1543</v>
      </c>
      <c r="I51" s="16">
        <v>88</v>
      </c>
      <c r="J51" s="16">
        <v>65</v>
      </c>
      <c r="K51" s="16">
        <v>21</v>
      </c>
      <c r="L51" s="16">
        <v>9</v>
      </c>
      <c r="M51" s="81">
        <v>30.03</v>
      </c>
      <c r="N51" s="96">
        <v>30.03</v>
      </c>
      <c r="O51" s="64">
        <v>2530</v>
      </c>
      <c r="P51" s="65">
        <f>Table2245789101123456789101112131415[[#This Row],[PEMBULATAN]]*O51</f>
        <v>75975.900000000009</v>
      </c>
    </row>
    <row r="52" spans="1:16" ht="26.25" customHeight="1" x14ac:dyDescent="0.2">
      <c r="A52" s="14"/>
      <c r="B52" s="75"/>
      <c r="C52" s="73" t="s">
        <v>1596</v>
      </c>
      <c r="D52" s="78" t="s">
        <v>127</v>
      </c>
      <c r="E52" s="13">
        <v>44549</v>
      </c>
      <c r="F52" s="76" t="s">
        <v>128</v>
      </c>
      <c r="G52" s="13">
        <v>44554</v>
      </c>
      <c r="H52" s="77" t="s">
        <v>1543</v>
      </c>
      <c r="I52" s="16">
        <v>95</v>
      </c>
      <c r="J52" s="16">
        <v>54</v>
      </c>
      <c r="K52" s="16">
        <v>24</v>
      </c>
      <c r="L52" s="16">
        <v>22</v>
      </c>
      <c r="M52" s="81">
        <v>30.78</v>
      </c>
      <c r="N52" s="96">
        <v>30.78</v>
      </c>
      <c r="O52" s="64">
        <v>2530</v>
      </c>
      <c r="P52" s="65">
        <f>Table2245789101123456789101112131415[[#This Row],[PEMBULATAN]]*O52</f>
        <v>77873.400000000009</v>
      </c>
    </row>
    <row r="53" spans="1:16" ht="26.25" customHeight="1" x14ac:dyDescent="0.2">
      <c r="A53" s="14"/>
      <c r="B53" s="75"/>
      <c r="C53" s="73" t="s">
        <v>1597</v>
      </c>
      <c r="D53" s="78" t="s">
        <v>127</v>
      </c>
      <c r="E53" s="13">
        <v>44549</v>
      </c>
      <c r="F53" s="76" t="s">
        <v>128</v>
      </c>
      <c r="G53" s="13">
        <v>44554</v>
      </c>
      <c r="H53" s="77" t="s">
        <v>1543</v>
      </c>
      <c r="I53" s="16">
        <v>45</v>
      </c>
      <c r="J53" s="16">
        <v>38</v>
      </c>
      <c r="K53" s="16">
        <v>22</v>
      </c>
      <c r="L53" s="16">
        <v>7</v>
      </c>
      <c r="M53" s="81">
        <v>9.4049999999999994</v>
      </c>
      <c r="N53" s="96">
        <v>10</v>
      </c>
      <c r="O53" s="64">
        <v>2530</v>
      </c>
      <c r="P53" s="65">
        <f>Table2245789101123456789101112131415[[#This Row],[PEMBULATAN]]*O53</f>
        <v>25300</v>
      </c>
    </row>
    <row r="54" spans="1:16" ht="26.25" customHeight="1" x14ac:dyDescent="0.2">
      <c r="A54" s="14"/>
      <c r="B54" s="75"/>
      <c r="C54" s="73" t="s">
        <v>1598</v>
      </c>
      <c r="D54" s="78" t="s">
        <v>127</v>
      </c>
      <c r="E54" s="13">
        <v>44549</v>
      </c>
      <c r="F54" s="76" t="s">
        <v>128</v>
      </c>
      <c r="G54" s="13">
        <v>44554</v>
      </c>
      <c r="H54" s="77" t="s">
        <v>1543</v>
      </c>
      <c r="I54" s="16">
        <v>130</v>
      </c>
      <c r="J54" s="16">
        <v>82</v>
      </c>
      <c r="K54" s="16">
        <v>62</v>
      </c>
      <c r="L54" s="16">
        <v>15</v>
      </c>
      <c r="M54" s="81">
        <v>165.23</v>
      </c>
      <c r="N54" s="96">
        <v>165.23</v>
      </c>
      <c r="O54" s="64">
        <v>2530</v>
      </c>
      <c r="P54" s="65">
        <f>Table2245789101123456789101112131415[[#This Row],[PEMBULATAN]]*O54</f>
        <v>418031.89999999997</v>
      </c>
    </row>
    <row r="55" spans="1:16" ht="26.25" customHeight="1" x14ac:dyDescent="0.2">
      <c r="A55" s="14"/>
      <c r="B55" s="75"/>
      <c r="C55" s="73" t="s">
        <v>1599</v>
      </c>
      <c r="D55" s="78" t="s">
        <v>127</v>
      </c>
      <c r="E55" s="13">
        <v>44549</v>
      </c>
      <c r="F55" s="76" t="s">
        <v>128</v>
      </c>
      <c r="G55" s="13">
        <v>44554</v>
      </c>
      <c r="H55" s="77" t="s">
        <v>1543</v>
      </c>
      <c r="I55" s="16">
        <v>35</v>
      </c>
      <c r="J55" s="16">
        <v>30</v>
      </c>
      <c r="K55" s="16">
        <v>18</v>
      </c>
      <c r="L55" s="16">
        <v>5</v>
      </c>
      <c r="M55" s="81">
        <v>4.7249999999999996</v>
      </c>
      <c r="N55" s="96">
        <v>5</v>
      </c>
      <c r="O55" s="64">
        <v>2530</v>
      </c>
      <c r="P55" s="65">
        <f>Table2245789101123456789101112131415[[#This Row],[PEMBULATAN]]*O55</f>
        <v>12650</v>
      </c>
    </row>
    <row r="56" spans="1:16" ht="26.25" customHeight="1" x14ac:dyDescent="0.2">
      <c r="A56" s="14"/>
      <c r="B56" s="75"/>
      <c r="C56" s="73" t="s">
        <v>1600</v>
      </c>
      <c r="D56" s="78" t="s">
        <v>127</v>
      </c>
      <c r="E56" s="13">
        <v>44549</v>
      </c>
      <c r="F56" s="76" t="s">
        <v>128</v>
      </c>
      <c r="G56" s="13">
        <v>44554</v>
      </c>
      <c r="H56" s="77" t="s">
        <v>1543</v>
      </c>
      <c r="I56" s="16">
        <v>67</v>
      </c>
      <c r="J56" s="16">
        <v>54</v>
      </c>
      <c r="K56" s="16">
        <v>21</v>
      </c>
      <c r="L56" s="16">
        <v>3</v>
      </c>
      <c r="M56" s="81">
        <v>18.994499999999999</v>
      </c>
      <c r="N56" s="96">
        <v>18.994499999999999</v>
      </c>
      <c r="O56" s="64">
        <v>2530</v>
      </c>
      <c r="P56" s="65">
        <f>Table2245789101123456789101112131415[[#This Row],[PEMBULATAN]]*O56</f>
        <v>48056.084999999999</v>
      </c>
    </row>
    <row r="57" spans="1:16" ht="26.25" customHeight="1" x14ac:dyDescent="0.2">
      <c r="A57" s="14"/>
      <c r="B57" s="75"/>
      <c r="C57" s="73" t="s">
        <v>1601</v>
      </c>
      <c r="D57" s="78" t="s">
        <v>127</v>
      </c>
      <c r="E57" s="13">
        <v>44549</v>
      </c>
      <c r="F57" s="76" t="s">
        <v>128</v>
      </c>
      <c r="G57" s="13">
        <v>44554</v>
      </c>
      <c r="H57" s="77" t="s">
        <v>1543</v>
      </c>
      <c r="I57" s="16">
        <v>70</v>
      </c>
      <c r="J57" s="16">
        <v>60</v>
      </c>
      <c r="K57" s="16">
        <v>20</v>
      </c>
      <c r="L57" s="16">
        <v>7</v>
      </c>
      <c r="M57" s="81">
        <v>21</v>
      </c>
      <c r="N57" s="96">
        <v>21</v>
      </c>
      <c r="O57" s="64">
        <v>2530</v>
      </c>
      <c r="P57" s="65">
        <f>Table2245789101123456789101112131415[[#This Row],[PEMBULATAN]]*O57</f>
        <v>53130</v>
      </c>
    </row>
    <row r="58" spans="1:16" ht="26.25" customHeight="1" x14ac:dyDescent="0.2">
      <c r="A58" s="14"/>
      <c r="B58" s="75"/>
      <c r="C58" s="73" t="s">
        <v>1602</v>
      </c>
      <c r="D58" s="78" t="s">
        <v>127</v>
      </c>
      <c r="E58" s="13">
        <v>44549</v>
      </c>
      <c r="F58" s="76" t="s">
        <v>128</v>
      </c>
      <c r="G58" s="13">
        <v>44554</v>
      </c>
      <c r="H58" s="77" t="s">
        <v>1543</v>
      </c>
      <c r="I58" s="16">
        <v>65</v>
      </c>
      <c r="J58" s="16">
        <v>45</v>
      </c>
      <c r="K58" s="16">
        <v>10</v>
      </c>
      <c r="L58" s="16">
        <v>4</v>
      </c>
      <c r="M58" s="81">
        <v>7.3125</v>
      </c>
      <c r="N58" s="96">
        <v>8</v>
      </c>
      <c r="O58" s="64">
        <v>2530</v>
      </c>
      <c r="P58" s="65">
        <f>Table2245789101123456789101112131415[[#This Row],[PEMBULATAN]]*O58</f>
        <v>20240</v>
      </c>
    </row>
    <row r="59" spans="1:16" ht="26.25" customHeight="1" x14ac:dyDescent="0.2">
      <c r="A59" s="14"/>
      <c r="B59" s="75"/>
      <c r="C59" s="73" t="s">
        <v>1603</v>
      </c>
      <c r="D59" s="78" t="s">
        <v>127</v>
      </c>
      <c r="E59" s="13">
        <v>44549</v>
      </c>
      <c r="F59" s="76" t="s">
        <v>128</v>
      </c>
      <c r="G59" s="13">
        <v>44554</v>
      </c>
      <c r="H59" s="77" t="s">
        <v>1543</v>
      </c>
      <c r="I59" s="16">
        <v>85</v>
      </c>
      <c r="J59" s="16">
        <v>51</v>
      </c>
      <c r="K59" s="16">
        <v>15</v>
      </c>
      <c r="L59" s="16">
        <v>14</v>
      </c>
      <c r="M59" s="81">
        <v>16.256250000000001</v>
      </c>
      <c r="N59" s="96">
        <v>16.256250000000001</v>
      </c>
      <c r="O59" s="64">
        <v>2530</v>
      </c>
      <c r="P59" s="65">
        <f>Table2245789101123456789101112131415[[#This Row],[PEMBULATAN]]*O59</f>
        <v>41128.3125</v>
      </c>
    </row>
    <row r="60" spans="1:16" ht="26.25" customHeight="1" x14ac:dyDescent="0.2">
      <c r="A60" s="14"/>
      <c r="B60" s="75"/>
      <c r="C60" s="73" t="s">
        <v>1604</v>
      </c>
      <c r="D60" s="78" t="s">
        <v>127</v>
      </c>
      <c r="E60" s="13">
        <v>44549</v>
      </c>
      <c r="F60" s="76" t="s">
        <v>128</v>
      </c>
      <c r="G60" s="13">
        <v>44554</v>
      </c>
      <c r="H60" s="77" t="s">
        <v>1543</v>
      </c>
      <c r="I60" s="16">
        <v>47</v>
      </c>
      <c r="J60" s="16">
        <v>30</v>
      </c>
      <c r="K60" s="16">
        <v>18</v>
      </c>
      <c r="L60" s="16">
        <v>6</v>
      </c>
      <c r="M60" s="81">
        <v>6.3449999999999998</v>
      </c>
      <c r="N60" s="96">
        <v>7</v>
      </c>
      <c r="O60" s="64">
        <v>2530</v>
      </c>
      <c r="P60" s="65">
        <f>Table2245789101123456789101112131415[[#This Row],[PEMBULATAN]]*O60</f>
        <v>17710</v>
      </c>
    </row>
    <row r="61" spans="1:16" ht="26.25" customHeight="1" x14ac:dyDescent="0.2">
      <c r="A61" s="14"/>
      <c r="B61" s="75"/>
      <c r="C61" s="73" t="s">
        <v>1605</v>
      </c>
      <c r="D61" s="78" t="s">
        <v>127</v>
      </c>
      <c r="E61" s="13">
        <v>44549</v>
      </c>
      <c r="F61" s="76" t="s">
        <v>128</v>
      </c>
      <c r="G61" s="13">
        <v>44554</v>
      </c>
      <c r="H61" s="77" t="s">
        <v>1543</v>
      </c>
      <c r="I61" s="16">
        <v>62</v>
      </c>
      <c r="J61" s="16">
        <v>50</v>
      </c>
      <c r="K61" s="16">
        <v>17</v>
      </c>
      <c r="L61" s="16">
        <v>11</v>
      </c>
      <c r="M61" s="81">
        <v>13.175000000000001</v>
      </c>
      <c r="N61" s="96">
        <v>13.175000000000001</v>
      </c>
      <c r="O61" s="64">
        <v>2530</v>
      </c>
      <c r="P61" s="65">
        <f>Table2245789101123456789101112131415[[#This Row],[PEMBULATAN]]*O61</f>
        <v>33332.75</v>
      </c>
    </row>
    <row r="62" spans="1:16" ht="26.25" customHeight="1" x14ac:dyDescent="0.2">
      <c r="A62" s="14"/>
      <c r="B62" s="75"/>
      <c r="C62" s="73" t="s">
        <v>1606</v>
      </c>
      <c r="D62" s="78" t="s">
        <v>127</v>
      </c>
      <c r="E62" s="13">
        <v>44549</v>
      </c>
      <c r="F62" s="76" t="s">
        <v>128</v>
      </c>
      <c r="G62" s="13">
        <v>44554</v>
      </c>
      <c r="H62" s="77" t="s">
        <v>1543</v>
      </c>
      <c r="I62" s="16">
        <v>60</v>
      </c>
      <c r="J62" s="16">
        <v>30</v>
      </c>
      <c r="K62" s="16">
        <v>30</v>
      </c>
      <c r="L62" s="16">
        <v>2</v>
      </c>
      <c r="M62" s="81">
        <v>13.5</v>
      </c>
      <c r="N62" s="96">
        <v>14</v>
      </c>
      <c r="O62" s="64">
        <v>2530</v>
      </c>
      <c r="P62" s="65">
        <f>Table2245789101123456789101112131415[[#This Row],[PEMBULATAN]]*O62</f>
        <v>35420</v>
      </c>
    </row>
    <row r="63" spans="1:16" ht="26.25" customHeight="1" x14ac:dyDescent="0.2">
      <c r="A63" s="14"/>
      <c r="B63" s="75"/>
      <c r="C63" s="73" t="s">
        <v>1607</v>
      </c>
      <c r="D63" s="78" t="s">
        <v>127</v>
      </c>
      <c r="E63" s="13">
        <v>44549</v>
      </c>
      <c r="F63" s="76" t="s">
        <v>128</v>
      </c>
      <c r="G63" s="13">
        <v>44554</v>
      </c>
      <c r="H63" s="77" t="s">
        <v>1543</v>
      </c>
      <c r="I63" s="16">
        <v>50</v>
      </c>
      <c r="J63" s="16">
        <v>49</v>
      </c>
      <c r="K63" s="16">
        <v>35</v>
      </c>
      <c r="L63" s="16">
        <v>15</v>
      </c>
      <c r="M63" s="81">
        <v>21.4375</v>
      </c>
      <c r="N63" s="96">
        <v>22</v>
      </c>
      <c r="O63" s="64">
        <v>2530</v>
      </c>
      <c r="P63" s="65">
        <f>Table2245789101123456789101112131415[[#This Row],[PEMBULATAN]]*O63</f>
        <v>55660</v>
      </c>
    </row>
    <row r="64" spans="1:16" ht="26.25" customHeight="1" x14ac:dyDescent="0.2">
      <c r="A64" s="14"/>
      <c r="B64" s="75"/>
      <c r="C64" s="73" t="s">
        <v>1608</v>
      </c>
      <c r="D64" s="78" t="s">
        <v>127</v>
      </c>
      <c r="E64" s="13">
        <v>44549</v>
      </c>
      <c r="F64" s="76" t="s">
        <v>128</v>
      </c>
      <c r="G64" s="13">
        <v>44554</v>
      </c>
      <c r="H64" s="77" t="s">
        <v>1543</v>
      </c>
      <c r="I64" s="16">
        <v>96</v>
      </c>
      <c r="J64" s="16">
        <v>15</v>
      </c>
      <c r="K64" s="16">
        <v>15</v>
      </c>
      <c r="L64" s="16">
        <v>4</v>
      </c>
      <c r="M64" s="81">
        <v>5.4</v>
      </c>
      <c r="N64" s="96">
        <v>6</v>
      </c>
      <c r="O64" s="64">
        <v>2530</v>
      </c>
      <c r="P64" s="65">
        <f>Table2245789101123456789101112131415[[#This Row],[PEMBULATAN]]*O64</f>
        <v>15180</v>
      </c>
    </row>
    <row r="65" spans="1:16" ht="26.25" customHeight="1" x14ac:dyDescent="0.2">
      <c r="A65" s="14"/>
      <c r="B65" s="75"/>
      <c r="C65" s="73" t="s">
        <v>1609</v>
      </c>
      <c r="D65" s="78" t="s">
        <v>127</v>
      </c>
      <c r="E65" s="13">
        <v>44549</v>
      </c>
      <c r="F65" s="76" t="s">
        <v>128</v>
      </c>
      <c r="G65" s="13">
        <v>44554</v>
      </c>
      <c r="H65" s="77" t="s">
        <v>1543</v>
      </c>
      <c r="I65" s="16">
        <v>200</v>
      </c>
      <c r="J65" s="16">
        <v>30</v>
      </c>
      <c r="K65" s="16">
        <v>12</v>
      </c>
      <c r="L65" s="16">
        <v>4</v>
      </c>
      <c r="M65" s="81">
        <v>18</v>
      </c>
      <c r="N65" s="96">
        <v>18</v>
      </c>
      <c r="O65" s="64">
        <v>2530</v>
      </c>
      <c r="P65" s="65">
        <f>Table2245789101123456789101112131415[[#This Row],[PEMBULATAN]]*O65</f>
        <v>45540</v>
      </c>
    </row>
    <row r="66" spans="1:16" ht="26.25" customHeight="1" x14ac:dyDescent="0.2">
      <c r="A66" s="14"/>
      <c r="B66" s="75"/>
      <c r="C66" s="73" t="s">
        <v>1610</v>
      </c>
      <c r="D66" s="78" t="s">
        <v>127</v>
      </c>
      <c r="E66" s="13">
        <v>44549</v>
      </c>
      <c r="F66" s="76" t="s">
        <v>128</v>
      </c>
      <c r="G66" s="13">
        <v>44554</v>
      </c>
      <c r="H66" s="77" t="s">
        <v>1543</v>
      </c>
      <c r="I66" s="16">
        <v>44</v>
      </c>
      <c r="J66" s="16">
        <v>30</v>
      </c>
      <c r="K66" s="16">
        <v>28</v>
      </c>
      <c r="L66" s="16">
        <v>1</v>
      </c>
      <c r="M66" s="81">
        <v>9.24</v>
      </c>
      <c r="N66" s="96">
        <v>9.24</v>
      </c>
      <c r="O66" s="64">
        <v>2530</v>
      </c>
      <c r="P66" s="65">
        <f>Table2245789101123456789101112131415[[#This Row],[PEMBULATAN]]*O66</f>
        <v>23377.200000000001</v>
      </c>
    </row>
    <row r="67" spans="1:16" ht="26.25" customHeight="1" x14ac:dyDescent="0.2">
      <c r="A67" s="14"/>
      <c r="B67" s="75"/>
      <c r="C67" s="73" t="s">
        <v>1611</v>
      </c>
      <c r="D67" s="78" t="s">
        <v>127</v>
      </c>
      <c r="E67" s="13">
        <v>44549</v>
      </c>
      <c r="F67" s="76" t="s">
        <v>128</v>
      </c>
      <c r="G67" s="13">
        <v>44554</v>
      </c>
      <c r="H67" s="77" t="s">
        <v>1543</v>
      </c>
      <c r="I67" s="16">
        <v>106</v>
      </c>
      <c r="J67" s="16">
        <v>52</v>
      </c>
      <c r="K67" s="16">
        <v>32</v>
      </c>
      <c r="L67" s="16">
        <v>23</v>
      </c>
      <c r="M67" s="81">
        <v>44.095999999999997</v>
      </c>
      <c r="N67" s="96">
        <v>44.095999999999997</v>
      </c>
      <c r="O67" s="64">
        <v>2530</v>
      </c>
      <c r="P67" s="65">
        <f>Table2245789101123456789101112131415[[#This Row],[PEMBULATAN]]*O67</f>
        <v>111562.87999999999</v>
      </c>
    </row>
    <row r="68" spans="1:16" ht="26.25" customHeight="1" x14ac:dyDescent="0.2">
      <c r="A68" s="14"/>
      <c r="B68" s="75"/>
      <c r="C68" s="73" t="s">
        <v>1612</v>
      </c>
      <c r="D68" s="78" t="s">
        <v>127</v>
      </c>
      <c r="E68" s="13">
        <v>44549</v>
      </c>
      <c r="F68" s="76" t="s">
        <v>128</v>
      </c>
      <c r="G68" s="13">
        <v>44554</v>
      </c>
      <c r="H68" s="77" t="s">
        <v>1543</v>
      </c>
      <c r="I68" s="16">
        <v>88</v>
      </c>
      <c r="J68" s="16">
        <v>53</v>
      </c>
      <c r="K68" s="16">
        <v>25</v>
      </c>
      <c r="L68" s="16">
        <v>21</v>
      </c>
      <c r="M68" s="81">
        <v>29.15</v>
      </c>
      <c r="N68" s="96">
        <v>29.15</v>
      </c>
      <c r="O68" s="64">
        <v>2530</v>
      </c>
      <c r="P68" s="65">
        <f>Table2245789101123456789101112131415[[#This Row],[PEMBULATAN]]*O68</f>
        <v>73749.5</v>
      </c>
    </row>
    <row r="69" spans="1:16" ht="26.25" customHeight="1" x14ac:dyDescent="0.2">
      <c r="A69" s="14"/>
      <c r="B69" s="75"/>
      <c r="C69" s="73" t="s">
        <v>1613</v>
      </c>
      <c r="D69" s="78" t="s">
        <v>127</v>
      </c>
      <c r="E69" s="13">
        <v>44549</v>
      </c>
      <c r="F69" s="76" t="s">
        <v>128</v>
      </c>
      <c r="G69" s="13">
        <v>44554</v>
      </c>
      <c r="H69" s="77" t="s">
        <v>1543</v>
      </c>
      <c r="I69" s="16">
        <v>40</v>
      </c>
      <c r="J69" s="16">
        <v>30</v>
      </c>
      <c r="K69" s="16">
        <v>12</v>
      </c>
      <c r="L69" s="16">
        <v>4</v>
      </c>
      <c r="M69" s="81">
        <v>3.6</v>
      </c>
      <c r="N69" s="96">
        <v>4</v>
      </c>
      <c r="O69" s="64">
        <v>2530</v>
      </c>
      <c r="P69" s="65">
        <f>Table2245789101123456789101112131415[[#This Row],[PEMBULATAN]]*O69</f>
        <v>10120</v>
      </c>
    </row>
    <row r="70" spans="1:16" ht="26.25" customHeight="1" x14ac:dyDescent="0.2">
      <c r="A70" s="14"/>
      <c r="B70" s="75"/>
      <c r="C70" s="73" t="s">
        <v>1614</v>
      </c>
      <c r="D70" s="78" t="s">
        <v>127</v>
      </c>
      <c r="E70" s="13">
        <v>44549</v>
      </c>
      <c r="F70" s="76" t="s">
        <v>128</v>
      </c>
      <c r="G70" s="13">
        <v>44554</v>
      </c>
      <c r="H70" s="77" t="s">
        <v>1543</v>
      </c>
      <c r="I70" s="16">
        <v>48</v>
      </c>
      <c r="J70" s="16">
        <v>35</v>
      </c>
      <c r="K70" s="16">
        <v>32</v>
      </c>
      <c r="L70" s="16">
        <v>32</v>
      </c>
      <c r="M70" s="81">
        <v>13.44</v>
      </c>
      <c r="N70" s="96">
        <v>33</v>
      </c>
      <c r="O70" s="64">
        <v>2530</v>
      </c>
      <c r="P70" s="65">
        <f>Table2245789101123456789101112131415[[#This Row],[PEMBULATAN]]*O70</f>
        <v>83490</v>
      </c>
    </row>
    <row r="71" spans="1:16" ht="26.25" customHeight="1" x14ac:dyDescent="0.2">
      <c r="A71" s="14"/>
      <c r="B71" s="75"/>
      <c r="C71" s="73" t="s">
        <v>1615</v>
      </c>
      <c r="D71" s="78" t="s">
        <v>127</v>
      </c>
      <c r="E71" s="13">
        <v>44549</v>
      </c>
      <c r="F71" s="76" t="s">
        <v>128</v>
      </c>
      <c r="G71" s="13">
        <v>44554</v>
      </c>
      <c r="H71" s="77" t="s">
        <v>1543</v>
      </c>
      <c r="I71" s="16">
        <v>89</v>
      </c>
      <c r="J71" s="16">
        <v>63</v>
      </c>
      <c r="K71" s="16">
        <v>24</v>
      </c>
      <c r="L71" s="16">
        <v>23</v>
      </c>
      <c r="M71" s="81">
        <v>33.642000000000003</v>
      </c>
      <c r="N71" s="96">
        <v>33.642000000000003</v>
      </c>
      <c r="O71" s="64">
        <v>2530</v>
      </c>
      <c r="P71" s="65">
        <f>Table2245789101123456789101112131415[[#This Row],[PEMBULATAN]]*O71</f>
        <v>85114.260000000009</v>
      </c>
    </row>
    <row r="72" spans="1:16" ht="26.25" customHeight="1" x14ac:dyDescent="0.2">
      <c r="A72" s="14"/>
      <c r="B72" s="75"/>
      <c r="C72" s="73" t="s">
        <v>1616</v>
      </c>
      <c r="D72" s="78" t="s">
        <v>127</v>
      </c>
      <c r="E72" s="13">
        <v>44549</v>
      </c>
      <c r="F72" s="76" t="s">
        <v>128</v>
      </c>
      <c r="G72" s="13">
        <v>44554</v>
      </c>
      <c r="H72" s="77" t="s">
        <v>1543</v>
      </c>
      <c r="I72" s="16">
        <v>101</v>
      </c>
      <c r="J72" s="16">
        <v>60</v>
      </c>
      <c r="K72" s="16">
        <v>17</v>
      </c>
      <c r="L72" s="16">
        <v>12</v>
      </c>
      <c r="M72" s="81">
        <v>25.754999999999999</v>
      </c>
      <c r="N72" s="96">
        <v>25.754999999999999</v>
      </c>
      <c r="O72" s="64">
        <v>2530</v>
      </c>
      <c r="P72" s="65">
        <f>Table2245789101123456789101112131415[[#This Row],[PEMBULATAN]]*O72</f>
        <v>65160.149999999994</v>
      </c>
    </row>
    <row r="73" spans="1:16" ht="26.25" customHeight="1" x14ac:dyDescent="0.2">
      <c r="A73" s="14"/>
      <c r="B73" s="75"/>
      <c r="C73" s="73" t="s">
        <v>1617</v>
      </c>
      <c r="D73" s="78" t="s">
        <v>127</v>
      </c>
      <c r="E73" s="13">
        <v>44549</v>
      </c>
      <c r="F73" s="76" t="s">
        <v>128</v>
      </c>
      <c r="G73" s="13">
        <v>44554</v>
      </c>
      <c r="H73" s="77" t="s">
        <v>1543</v>
      </c>
      <c r="I73" s="16">
        <v>89</v>
      </c>
      <c r="J73" s="16">
        <v>56</v>
      </c>
      <c r="K73" s="16">
        <v>24</v>
      </c>
      <c r="L73" s="16">
        <v>19</v>
      </c>
      <c r="M73" s="81">
        <v>29.904</v>
      </c>
      <c r="N73" s="96">
        <v>29.904</v>
      </c>
      <c r="O73" s="64">
        <v>2530</v>
      </c>
      <c r="P73" s="65">
        <f>Table2245789101123456789101112131415[[#This Row],[PEMBULATAN]]*O73</f>
        <v>75657.119999999995</v>
      </c>
    </row>
    <row r="74" spans="1:16" ht="26.25" customHeight="1" x14ac:dyDescent="0.2">
      <c r="A74" s="14"/>
      <c r="B74" s="75"/>
      <c r="C74" s="73" t="s">
        <v>1618</v>
      </c>
      <c r="D74" s="78" t="s">
        <v>127</v>
      </c>
      <c r="E74" s="13">
        <v>44549</v>
      </c>
      <c r="F74" s="76" t="s">
        <v>128</v>
      </c>
      <c r="G74" s="13">
        <v>44554</v>
      </c>
      <c r="H74" s="77" t="s">
        <v>1543</v>
      </c>
      <c r="I74" s="16">
        <v>50</v>
      </c>
      <c r="J74" s="16">
        <v>50</v>
      </c>
      <c r="K74" s="16">
        <v>9</v>
      </c>
      <c r="L74" s="16">
        <v>4</v>
      </c>
      <c r="M74" s="81">
        <v>5.625</v>
      </c>
      <c r="N74" s="96">
        <v>5.625</v>
      </c>
      <c r="O74" s="64">
        <v>2530</v>
      </c>
      <c r="P74" s="65">
        <f>Table2245789101123456789101112131415[[#This Row],[PEMBULATAN]]*O74</f>
        <v>14231.25</v>
      </c>
    </row>
    <row r="75" spans="1:16" ht="26.25" customHeight="1" x14ac:dyDescent="0.2">
      <c r="A75" s="14"/>
      <c r="B75" s="75"/>
      <c r="C75" s="73" t="s">
        <v>1619</v>
      </c>
      <c r="D75" s="78" t="s">
        <v>127</v>
      </c>
      <c r="E75" s="13">
        <v>44549</v>
      </c>
      <c r="F75" s="76" t="s">
        <v>128</v>
      </c>
      <c r="G75" s="13">
        <v>44554</v>
      </c>
      <c r="H75" s="77" t="s">
        <v>1543</v>
      </c>
      <c r="I75" s="16">
        <v>60</v>
      </c>
      <c r="J75" s="16">
        <v>37</v>
      </c>
      <c r="K75" s="16">
        <v>36</v>
      </c>
      <c r="L75" s="16">
        <v>13</v>
      </c>
      <c r="M75" s="81">
        <v>19.98</v>
      </c>
      <c r="N75" s="96">
        <v>19.98</v>
      </c>
      <c r="O75" s="64">
        <v>2530</v>
      </c>
      <c r="P75" s="65">
        <f>Table2245789101123456789101112131415[[#This Row],[PEMBULATAN]]*O75</f>
        <v>50549.4</v>
      </c>
    </row>
    <row r="76" spans="1:16" ht="26.25" customHeight="1" x14ac:dyDescent="0.2">
      <c r="A76" s="14"/>
      <c r="B76" s="75"/>
      <c r="C76" s="73" t="s">
        <v>1620</v>
      </c>
      <c r="D76" s="78" t="s">
        <v>127</v>
      </c>
      <c r="E76" s="13">
        <v>44549</v>
      </c>
      <c r="F76" s="76" t="s">
        <v>128</v>
      </c>
      <c r="G76" s="13">
        <v>44554</v>
      </c>
      <c r="H76" s="77" t="s">
        <v>1543</v>
      </c>
      <c r="I76" s="16">
        <v>72</v>
      </c>
      <c r="J76" s="16">
        <v>54</v>
      </c>
      <c r="K76" s="16">
        <v>13</v>
      </c>
      <c r="L76" s="16">
        <v>11</v>
      </c>
      <c r="M76" s="81">
        <v>12.635999999999999</v>
      </c>
      <c r="N76" s="96">
        <v>12.635999999999999</v>
      </c>
      <c r="O76" s="64">
        <v>2530</v>
      </c>
      <c r="P76" s="65">
        <f>Table2245789101123456789101112131415[[#This Row],[PEMBULATAN]]*O76</f>
        <v>31969.079999999998</v>
      </c>
    </row>
    <row r="77" spans="1:16" ht="26.25" customHeight="1" x14ac:dyDescent="0.2">
      <c r="A77" s="14"/>
      <c r="B77" s="75"/>
      <c r="C77" s="73" t="s">
        <v>1621</v>
      </c>
      <c r="D77" s="78" t="s">
        <v>127</v>
      </c>
      <c r="E77" s="13">
        <v>44549</v>
      </c>
      <c r="F77" s="76" t="s">
        <v>128</v>
      </c>
      <c r="G77" s="13">
        <v>44554</v>
      </c>
      <c r="H77" s="77" t="s">
        <v>1543</v>
      </c>
      <c r="I77" s="16">
        <v>87</v>
      </c>
      <c r="J77" s="16">
        <v>52</v>
      </c>
      <c r="K77" s="16">
        <v>25</v>
      </c>
      <c r="L77" s="16">
        <v>12</v>
      </c>
      <c r="M77" s="81">
        <v>28.274999999999999</v>
      </c>
      <c r="N77" s="96">
        <v>28.274999999999999</v>
      </c>
      <c r="O77" s="64">
        <v>2530</v>
      </c>
      <c r="P77" s="65">
        <f>Table2245789101123456789101112131415[[#This Row],[PEMBULATAN]]*O77</f>
        <v>71535.75</v>
      </c>
    </row>
    <row r="78" spans="1:16" ht="26.25" customHeight="1" x14ac:dyDescent="0.2">
      <c r="A78" s="14"/>
      <c r="B78" s="75"/>
      <c r="C78" s="73" t="s">
        <v>1622</v>
      </c>
      <c r="D78" s="78" t="s">
        <v>127</v>
      </c>
      <c r="E78" s="13">
        <v>44549</v>
      </c>
      <c r="F78" s="76" t="s">
        <v>128</v>
      </c>
      <c r="G78" s="13">
        <v>44554</v>
      </c>
      <c r="H78" s="77" t="s">
        <v>1543</v>
      </c>
      <c r="I78" s="16">
        <v>55</v>
      </c>
      <c r="J78" s="16">
        <v>34</v>
      </c>
      <c r="K78" s="16">
        <v>18</v>
      </c>
      <c r="L78" s="16">
        <v>8</v>
      </c>
      <c r="M78" s="81">
        <v>8.4149999999999991</v>
      </c>
      <c r="N78" s="96">
        <v>9</v>
      </c>
      <c r="O78" s="64">
        <v>2530</v>
      </c>
      <c r="P78" s="65">
        <f>Table2245789101123456789101112131415[[#This Row],[PEMBULATAN]]*O78</f>
        <v>22770</v>
      </c>
    </row>
    <row r="79" spans="1:16" ht="26.25" customHeight="1" x14ac:dyDescent="0.2">
      <c r="A79" s="14"/>
      <c r="B79" s="75"/>
      <c r="C79" s="73" t="s">
        <v>1623</v>
      </c>
      <c r="D79" s="78" t="s">
        <v>127</v>
      </c>
      <c r="E79" s="13">
        <v>44549</v>
      </c>
      <c r="F79" s="76" t="s">
        <v>128</v>
      </c>
      <c r="G79" s="13">
        <v>44554</v>
      </c>
      <c r="H79" s="77" t="s">
        <v>1543</v>
      </c>
      <c r="I79" s="16">
        <v>45</v>
      </c>
      <c r="J79" s="16">
        <v>32</v>
      </c>
      <c r="K79" s="16">
        <v>14</v>
      </c>
      <c r="L79" s="16">
        <v>3</v>
      </c>
      <c r="M79" s="81">
        <v>5.04</v>
      </c>
      <c r="N79" s="96">
        <v>5.04</v>
      </c>
      <c r="O79" s="64">
        <v>2530</v>
      </c>
      <c r="P79" s="65">
        <f>Table2245789101123456789101112131415[[#This Row],[PEMBULATAN]]*O79</f>
        <v>12751.2</v>
      </c>
    </row>
    <row r="80" spans="1:16" ht="26.25" customHeight="1" x14ac:dyDescent="0.2">
      <c r="A80" s="14"/>
      <c r="B80" s="75"/>
      <c r="C80" s="73" t="s">
        <v>1624</v>
      </c>
      <c r="D80" s="78" t="s">
        <v>127</v>
      </c>
      <c r="E80" s="13">
        <v>44549</v>
      </c>
      <c r="F80" s="76" t="s">
        <v>128</v>
      </c>
      <c r="G80" s="13">
        <v>44554</v>
      </c>
      <c r="H80" s="77" t="s">
        <v>1543</v>
      </c>
      <c r="I80" s="16">
        <v>35</v>
      </c>
      <c r="J80" s="16">
        <v>30</v>
      </c>
      <c r="K80" s="16">
        <v>12</v>
      </c>
      <c r="L80" s="16">
        <v>1</v>
      </c>
      <c r="M80" s="81">
        <v>3.15</v>
      </c>
      <c r="N80" s="96">
        <v>3.15</v>
      </c>
      <c r="O80" s="64">
        <v>2530</v>
      </c>
      <c r="P80" s="65">
        <f>Table2245789101123456789101112131415[[#This Row],[PEMBULATAN]]*O80</f>
        <v>7969.5</v>
      </c>
    </row>
    <row r="81" spans="1:16" ht="26.25" customHeight="1" x14ac:dyDescent="0.2">
      <c r="A81" s="14"/>
      <c r="B81" s="75"/>
      <c r="C81" s="73" t="s">
        <v>1625</v>
      </c>
      <c r="D81" s="78" t="s">
        <v>127</v>
      </c>
      <c r="E81" s="13">
        <v>44549</v>
      </c>
      <c r="F81" s="76" t="s">
        <v>128</v>
      </c>
      <c r="G81" s="13">
        <v>44554</v>
      </c>
      <c r="H81" s="77" t="s">
        <v>1543</v>
      </c>
      <c r="I81" s="16">
        <v>56</v>
      </c>
      <c r="J81" s="16">
        <v>42</v>
      </c>
      <c r="K81" s="16">
        <v>15</v>
      </c>
      <c r="L81" s="16">
        <v>5</v>
      </c>
      <c r="M81" s="81">
        <v>8.82</v>
      </c>
      <c r="N81" s="96">
        <v>8.82</v>
      </c>
      <c r="O81" s="64">
        <v>2530</v>
      </c>
      <c r="P81" s="65">
        <f>Table2245789101123456789101112131415[[#This Row],[PEMBULATAN]]*O81</f>
        <v>22314.600000000002</v>
      </c>
    </row>
    <row r="82" spans="1:16" ht="26.25" customHeight="1" x14ac:dyDescent="0.2">
      <c r="A82" s="14"/>
      <c r="B82" s="75"/>
      <c r="C82" s="73" t="s">
        <v>1626</v>
      </c>
      <c r="D82" s="78" t="s">
        <v>127</v>
      </c>
      <c r="E82" s="13">
        <v>44549</v>
      </c>
      <c r="F82" s="76" t="s">
        <v>128</v>
      </c>
      <c r="G82" s="13">
        <v>44554</v>
      </c>
      <c r="H82" s="77" t="s">
        <v>1543</v>
      </c>
      <c r="I82" s="16">
        <v>60</v>
      </c>
      <c r="J82" s="16">
        <v>40</v>
      </c>
      <c r="K82" s="16">
        <v>13</v>
      </c>
      <c r="L82" s="16">
        <v>5</v>
      </c>
      <c r="M82" s="81">
        <v>7.8</v>
      </c>
      <c r="N82" s="96">
        <v>7.8</v>
      </c>
      <c r="O82" s="64">
        <v>2530</v>
      </c>
      <c r="P82" s="65">
        <f>Table2245789101123456789101112131415[[#This Row],[PEMBULATAN]]*O82</f>
        <v>19734</v>
      </c>
    </row>
    <row r="83" spans="1:16" ht="26.25" customHeight="1" x14ac:dyDescent="0.2">
      <c r="A83" s="14"/>
      <c r="B83" s="75"/>
      <c r="C83" s="73" t="s">
        <v>1627</v>
      </c>
      <c r="D83" s="78" t="s">
        <v>127</v>
      </c>
      <c r="E83" s="13">
        <v>44549</v>
      </c>
      <c r="F83" s="76" t="s">
        <v>128</v>
      </c>
      <c r="G83" s="13">
        <v>44554</v>
      </c>
      <c r="H83" s="77" t="s">
        <v>1543</v>
      </c>
      <c r="I83" s="16">
        <v>42</v>
      </c>
      <c r="J83" s="16">
        <v>33</v>
      </c>
      <c r="K83" s="16">
        <v>16</v>
      </c>
      <c r="L83" s="16">
        <v>8</v>
      </c>
      <c r="M83" s="81">
        <v>5.5439999999999996</v>
      </c>
      <c r="N83" s="96">
        <v>8</v>
      </c>
      <c r="O83" s="64">
        <v>2530</v>
      </c>
      <c r="P83" s="65">
        <f>Table2245789101123456789101112131415[[#This Row],[PEMBULATAN]]*O83</f>
        <v>20240</v>
      </c>
    </row>
    <row r="84" spans="1:16" ht="26.25" customHeight="1" x14ac:dyDescent="0.2">
      <c r="A84" s="14"/>
      <c r="B84" s="75"/>
      <c r="C84" s="73" t="s">
        <v>1628</v>
      </c>
      <c r="D84" s="78" t="s">
        <v>127</v>
      </c>
      <c r="E84" s="13">
        <v>44549</v>
      </c>
      <c r="F84" s="76" t="s">
        <v>128</v>
      </c>
      <c r="G84" s="13">
        <v>44554</v>
      </c>
      <c r="H84" s="77" t="s">
        <v>1543</v>
      </c>
      <c r="I84" s="16">
        <v>81</v>
      </c>
      <c r="J84" s="16">
        <v>56</v>
      </c>
      <c r="K84" s="16">
        <v>24</v>
      </c>
      <c r="L84" s="16">
        <v>21</v>
      </c>
      <c r="M84" s="81">
        <v>27.216000000000001</v>
      </c>
      <c r="N84" s="96">
        <v>27.216000000000001</v>
      </c>
      <c r="O84" s="64">
        <v>2530</v>
      </c>
      <c r="P84" s="65">
        <f>Table2245789101123456789101112131415[[#This Row],[PEMBULATAN]]*O84</f>
        <v>68856.479999999996</v>
      </c>
    </row>
    <row r="85" spans="1:16" ht="26.25" customHeight="1" x14ac:dyDescent="0.2">
      <c r="A85" s="14"/>
      <c r="B85" s="75"/>
      <c r="C85" s="73" t="s">
        <v>1629</v>
      </c>
      <c r="D85" s="78" t="s">
        <v>127</v>
      </c>
      <c r="E85" s="13">
        <v>44549</v>
      </c>
      <c r="F85" s="76" t="s">
        <v>128</v>
      </c>
      <c r="G85" s="13">
        <v>44554</v>
      </c>
      <c r="H85" s="77" t="s">
        <v>1543</v>
      </c>
      <c r="I85" s="16">
        <v>60</v>
      </c>
      <c r="J85" s="16">
        <v>45</v>
      </c>
      <c r="K85" s="16">
        <v>14</v>
      </c>
      <c r="L85" s="16">
        <v>8</v>
      </c>
      <c r="M85" s="81">
        <v>9.4499999999999993</v>
      </c>
      <c r="N85" s="96">
        <v>10</v>
      </c>
      <c r="O85" s="64">
        <v>2530</v>
      </c>
      <c r="P85" s="65">
        <f>Table2245789101123456789101112131415[[#This Row],[PEMBULATAN]]*O85</f>
        <v>25300</v>
      </c>
    </row>
    <row r="86" spans="1:16" ht="26.25" customHeight="1" x14ac:dyDescent="0.2">
      <c r="A86" s="14"/>
      <c r="B86" s="75"/>
      <c r="C86" s="73" t="s">
        <v>1630</v>
      </c>
      <c r="D86" s="78" t="s">
        <v>127</v>
      </c>
      <c r="E86" s="13">
        <v>44549</v>
      </c>
      <c r="F86" s="76" t="s">
        <v>128</v>
      </c>
      <c r="G86" s="13">
        <v>44554</v>
      </c>
      <c r="H86" s="77" t="s">
        <v>1543</v>
      </c>
      <c r="I86" s="16">
        <v>35</v>
      </c>
      <c r="J86" s="16">
        <v>24</v>
      </c>
      <c r="K86" s="16">
        <v>13</v>
      </c>
      <c r="L86" s="16">
        <v>7</v>
      </c>
      <c r="M86" s="81">
        <v>2.73</v>
      </c>
      <c r="N86" s="96">
        <v>7</v>
      </c>
      <c r="O86" s="64">
        <v>2530</v>
      </c>
      <c r="P86" s="65">
        <f>Table2245789101123456789101112131415[[#This Row],[PEMBULATAN]]*O86</f>
        <v>17710</v>
      </c>
    </row>
    <row r="87" spans="1:16" ht="26.25" customHeight="1" x14ac:dyDescent="0.2">
      <c r="A87" s="14"/>
      <c r="B87" s="75"/>
      <c r="C87" s="73" t="s">
        <v>1631</v>
      </c>
      <c r="D87" s="78" t="s">
        <v>127</v>
      </c>
      <c r="E87" s="13">
        <v>44549</v>
      </c>
      <c r="F87" s="76" t="s">
        <v>128</v>
      </c>
      <c r="G87" s="13">
        <v>44554</v>
      </c>
      <c r="H87" s="77" t="s">
        <v>1543</v>
      </c>
      <c r="I87" s="16">
        <v>45</v>
      </c>
      <c r="J87" s="16">
        <v>40</v>
      </c>
      <c r="K87" s="16">
        <v>13</v>
      </c>
      <c r="L87" s="16">
        <v>4</v>
      </c>
      <c r="M87" s="81">
        <v>5.85</v>
      </c>
      <c r="N87" s="96">
        <v>5.85</v>
      </c>
      <c r="O87" s="64">
        <v>2530</v>
      </c>
      <c r="P87" s="65">
        <f>Table2245789101123456789101112131415[[#This Row],[PEMBULATAN]]*O87</f>
        <v>14800.5</v>
      </c>
    </row>
    <row r="88" spans="1:16" ht="26.25" customHeight="1" x14ac:dyDescent="0.2">
      <c r="A88" s="14"/>
      <c r="B88" s="75"/>
      <c r="C88" s="73" t="s">
        <v>1632</v>
      </c>
      <c r="D88" s="78" t="s">
        <v>127</v>
      </c>
      <c r="E88" s="13">
        <v>44549</v>
      </c>
      <c r="F88" s="76" t="s">
        <v>128</v>
      </c>
      <c r="G88" s="13">
        <v>44554</v>
      </c>
      <c r="H88" s="77" t="s">
        <v>1543</v>
      </c>
      <c r="I88" s="16">
        <v>70</v>
      </c>
      <c r="J88" s="16">
        <v>50</v>
      </c>
      <c r="K88" s="16">
        <v>21</v>
      </c>
      <c r="L88" s="16">
        <v>4</v>
      </c>
      <c r="M88" s="81">
        <v>18.375</v>
      </c>
      <c r="N88" s="96">
        <v>19</v>
      </c>
      <c r="O88" s="64">
        <v>2530</v>
      </c>
      <c r="P88" s="65">
        <f>Table2245789101123456789101112131415[[#This Row],[PEMBULATAN]]*O88</f>
        <v>48070</v>
      </c>
    </row>
    <row r="89" spans="1:16" ht="26.25" customHeight="1" x14ac:dyDescent="0.2">
      <c r="A89" s="14"/>
      <c r="B89" s="75"/>
      <c r="C89" s="73" t="s">
        <v>1633</v>
      </c>
      <c r="D89" s="78" t="s">
        <v>127</v>
      </c>
      <c r="E89" s="13">
        <v>44549</v>
      </c>
      <c r="F89" s="76" t="s">
        <v>128</v>
      </c>
      <c r="G89" s="13">
        <v>44554</v>
      </c>
      <c r="H89" s="77" t="s">
        <v>1543</v>
      </c>
      <c r="I89" s="16">
        <v>40</v>
      </c>
      <c r="J89" s="16">
        <v>36</v>
      </c>
      <c r="K89" s="16">
        <v>17</v>
      </c>
      <c r="L89" s="16">
        <v>5</v>
      </c>
      <c r="M89" s="81">
        <v>6.12</v>
      </c>
      <c r="N89" s="96">
        <v>6.12</v>
      </c>
      <c r="O89" s="64">
        <v>2530</v>
      </c>
      <c r="P89" s="65">
        <f>Table2245789101123456789101112131415[[#This Row],[PEMBULATAN]]*O89</f>
        <v>15483.6</v>
      </c>
    </row>
    <row r="90" spans="1:16" ht="26.25" customHeight="1" x14ac:dyDescent="0.2">
      <c r="A90" s="14"/>
      <c r="B90" s="75"/>
      <c r="C90" s="73" t="s">
        <v>1634</v>
      </c>
      <c r="D90" s="78" t="s">
        <v>127</v>
      </c>
      <c r="E90" s="13">
        <v>44549</v>
      </c>
      <c r="F90" s="76" t="s">
        <v>128</v>
      </c>
      <c r="G90" s="13">
        <v>44554</v>
      </c>
      <c r="H90" s="77" t="s">
        <v>1543</v>
      </c>
      <c r="I90" s="16">
        <v>45</v>
      </c>
      <c r="J90" s="16">
        <v>27</v>
      </c>
      <c r="K90" s="16">
        <v>10</v>
      </c>
      <c r="L90" s="16">
        <v>6</v>
      </c>
      <c r="M90" s="81">
        <v>3.0375000000000001</v>
      </c>
      <c r="N90" s="96">
        <v>6</v>
      </c>
      <c r="O90" s="64">
        <v>2530</v>
      </c>
      <c r="P90" s="65">
        <f>Table2245789101123456789101112131415[[#This Row],[PEMBULATAN]]*O90</f>
        <v>15180</v>
      </c>
    </row>
    <row r="91" spans="1:16" ht="26.25" customHeight="1" x14ac:dyDescent="0.2">
      <c r="A91" s="14"/>
      <c r="B91" s="75"/>
      <c r="C91" s="73" t="s">
        <v>1635</v>
      </c>
      <c r="D91" s="78" t="s">
        <v>127</v>
      </c>
      <c r="E91" s="13">
        <v>44549</v>
      </c>
      <c r="F91" s="76" t="s">
        <v>128</v>
      </c>
      <c r="G91" s="13">
        <v>44554</v>
      </c>
      <c r="H91" s="77" t="s">
        <v>1543</v>
      </c>
      <c r="I91" s="16">
        <v>89</v>
      </c>
      <c r="J91" s="16">
        <v>65</v>
      </c>
      <c r="K91" s="16">
        <v>23</v>
      </c>
      <c r="L91" s="16">
        <v>27</v>
      </c>
      <c r="M91" s="81">
        <v>33.263750000000002</v>
      </c>
      <c r="N91" s="96">
        <v>33.263750000000002</v>
      </c>
      <c r="O91" s="64">
        <v>2530</v>
      </c>
      <c r="P91" s="65">
        <f>Table2245789101123456789101112131415[[#This Row],[PEMBULATAN]]*O91</f>
        <v>84157.287500000006</v>
      </c>
    </row>
    <row r="92" spans="1:16" ht="26.25" customHeight="1" x14ac:dyDescent="0.2">
      <c r="A92" s="14"/>
      <c r="B92" s="75"/>
      <c r="C92" s="73" t="s">
        <v>1636</v>
      </c>
      <c r="D92" s="78" t="s">
        <v>127</v>
      </c>
      <c r="E92" s="13">
        <v>44549</v>
      </c>
      <c r="F92" s="76" t="s">
        <v>128</v>
      </c>
      <c r="G92" s="13">
        <v>44554</v>
      </c>
      <c r="H92" s="77" t="s">
        <v>1543</v>
      </c>
      <c r="I92" s="16">
        <v>60</v>
      </c>
      <c r="J92" s="16">
        <v>35</v>
      </c>
      <c r="K92" s="16">
        <v>12</v>
      </c>
      <c r="L92" s="16">
        <v>7</v>
      </c>
      <c r="M92" s="81">
        <v>6.3</v>
      </c>
      <c r="N92" s="96">
        <v>8</v>
      </c>
      <c r="O92" s="64">
        <v>2530</v>
      </c>
      <c r="P92" s="65">
        <f>Table2245789101123456789101112131415[[#This Row],[PEMBULATAN]]*O92</f>
        <v>20240</v>
      </c>
    </row>
    <row r="93" spans="1:16" ht="26.25" customHeight="1" x14ac:dyDescent="0.2">
      <c r="A93" s="14"/>
      <c r="B93" s="75"/>
      <c r="C93" s="73" t="s">
        <v>1637</v>
      </c>
      <c r="D93" s="78" t="s">
        <v>127</v>
      </c>
      <c r="E93" s="13">
        <v>44549</v>
      </c>
      <c r="F93" s="76" t="s">
        <v>128</v>
      </c>
      <c r="G93" s="13">
        <v>44554</v>
      </c>
      <c r="H93" s="77" t="s">
        <v>1543</v>
      </c>
      <c r="I93" s="16">
        <v>97</v>
      </c>
      <c r="J93" s="16">
        <v>62</v>
      </c>
      <c r="K93" s="16">
        <v>15</v>
      </c>
      <c r="L93" s="16">
        <v>12</v>
      </c>
      <c r="M93" s="81">
        <v>22.552499999999998</v>
      </c>
      <c r="N93" s="96">
        <v>22.552499999999998</v>
      </c>
      <c r="O93" s="64">
        <v>2530</v>
      </c>
      <c r="P93" s="65">
        <f>Table2245789101123456789101112131415[[#This Row],[PEMBULATAN]]*O93</f>
        <v>57057.824999999997</v>
      </c>
    </row>
    <row r="94" spans="1:16" ht="26.25" customHeight="1" x14ac:dyDescent="0.2">
      <c r="A94" s="14"/>
      <c r="B94" s="75"/>
      <c r="C94" s="73" t="s">
        <v>1638</v>
      </c>
      <c r="D94" s="78" t="s">
        <v>127</v>
      </c>
      <c r="E94" s="13">
        <v>44549</v>
      </c>
      <c r="F94" s="76" t="s">
        <v>128</v>
      </c>
      <c r="G94" s="13">
        <v>44554</v>
      </c>
      <c r="H94" s="77" t="s">
        <v>1543</v>
      </c>
      <c r="I94" s="16">
        <v>65</v>
      </c>
      <c r="J94" s="16">
        <v>42</v>
      </c>
      <c r="K94" s="16">
        <v>16</v>
      </c>
      <c r="L94" s="16">
        <v>12</v>
      </c>
      <c r="M94" s="81">
        <v>10.92</v>
      </c>
      <c r="N94" s="96">
        <v>12</v>
      </c>
      <c r="O94" s="64">
        <v>2530</v>
      </c>
      <c r="P94" s="65">
        <f>Table2245789101123456789101112131415[[#This Row],[PEMBULATAN]]*O94</f>
        <v>30360</v>
      </c>
    </row>
    <row r="95" spans="1:16" ht="26.25" customHeight="1" x14ac:dyDescent="0.2">
      <c r="A95" s="14"/>
      <c r="B95" s="75"/>
      <c r="C95" s="73" t="s">
        <v>1639</v>
      </c>
      <c r="D95" s="78" t="s">
        <v>127</v>
      </c>
      <c r="E95" s="13">
        <v>44549</v>
      </c>
      <c r="F95" s="76" t="s">
        <v>128</v>
      </c>
      <c r="G95" s="13">
        <v>44554</v>
      </c>
      <c r="H95" s="77" t="s">
        <v>1543</v>
      </c>
      <c r="I95" s="16">
        <v>63</v>
      </c>
      <c r="J95" s="16">
        <v>54</v>
      </c>
      <c r="K95" s="16">
        <v>12</v>
      </c>
      <c r="L95" s="16">
        <v>11</v>
      </c>
      <c r="M95" s="81">
        <v>10.206</v>
      </c>
      <c r="N95" s="96">
        <v>11</v>
      </c>
      <c r="O95" s="64">
        <v>2530</v>
      </c>
      <c r="P95" s="65">
        <f>Table2245789101123456789101112131415[[#This Row],[PEMBULATAN]]*O95</f>
        <v>27830</v>
      </c>
    </row>
    <row r="96" spans="1:16" ht="26.25" customHeight="1" x14ac:dyDescent="0.2">
      <c r="A96" s="14"/>
      <c r="B96" s="75"/>
      <c r="C96" s="73" t="s">
        <v>1640</v>
      </c>
      <c r="D96" s="78" t="s">
        <v>127</v>
      </c>
      <c r="E96" s="13">
        <v>44549</v>
      </c>
      <c r="F96" s="76" t="s">
        <v>128</v>
      </c>
      <c r="G96" s="13">
        <v>44554</v>
      </c>
      <c r="H96" s="77" t="s">
        <v>1543</v>
      </c>
      <c r="I96" s="16">
        <v>70</v>
      </c>
      <c r="J96" s="16">
        <v>53</v>
      </c>
      <c r="K96" s="16">
        <v>21</v>
      </c>
      <c r="L96" s="16">
        <v>8</v>
      </c>
      <c r="M96" s="81">
        <v>19.477499999999999</v>
      </c>
      <c r="N96" s="96">
        <v>20</v>
      </c>
      <c r="O96" s="64">
        <v>2530</v>
      </c>
      <c r="P96" s="65">
        <f>Table2245789101123456789101112131415[[#This Row],[PEMBULATAN]]*O96</f>
        <v>50600</v>
      </c>
    </row>
    <row r="97" spans="1:16" ht="26.25" customHeight="1" x14ac:dyDescent="0.2">
      <c r="A97" s="14"/>
      <c r="B97" s="75"/>
      <c r="C97" s="73" t="s">
        <v>1641</v>
      </c>
      <c r="D97" s="78" t="s">
        <v>127</v>
      </c>
      <c r="E97" s="13">
        <v>44549</v>
      </c>
      <c r="F97" s="76" t="s">
        <v>128</v>
      </c>
      <c r="G97" s="13">
        <v>44554</v>
      </c>
      <c r="H97" s="77" t="s">
        <v>1543</v>
      </c>
      <c r="I97" s="16">
        <v>60</v>
      </c>
      <c r="J97" s="16">
        <v>40</v>
      </c>
      <c r="K97" s="16">
        <v>10</v>
      </c>
      <c r="L97" s="16">
        <v>4</v>
      </c>
      <c r="M97" s="81">
        <v>6</v>
      </c>
      <c r="N97" s="96">
        <v>6</v>
      </c>
      <c r="O97" s="64">
        <v>2530</v>
      </c>
      <c r="P97" s="65">
        <f>Table2245789101123456789101112131415[[#This Row],[PEMBULATAN]]*O97</f>
        <v>15180</v>
      </c>
    </row>
    <row r="98" spans="1:16" ht="26.25" customHeight="1" x14ac:dyDescent="0.2">
      <c r="A98" s="14"/>
      <c r="B98" s="75"/>
      <c r="C98" s="73" t="s">
        <v>1642</v>
      </c>
      <c r="D98" s="78" t="s">
        <v>127</v>
      </c>
      <c r="E98" s="13">
        <v>44549</v>
      </c>
      <c r="F98" s="76" t="s">
        <v>128</v>
      </c>
      <c r="G98" s="13">
        <v>44554</v>
      </c>
      <c r="H98" s="77" t="s">
        <v>1543</v>
      </c>
      <c r="I98" s="16">
        <v>87</v>
      </c>
      <c r="J98" s="16">
        <v>54</v>
      </c>
      <c r="K98" s="16">
        <v>23</v>
      </c>
      <c r="L98" s="16">
        <v>9</v>
      </c>
      <c r="M98" s="81">
        <v>27.013500000000001</v>
      </c>
      <c r="N98" s="96">
        <v>27.013500000000001</v>
      </c>
      <c r="O98" s="64">
        <v>2530</v>
      </c>
      <c r="P98" s="65">
        <f>Table2245789101123456789101112131415[[#This Row],[PEMBULATAN]]*O98</f>
        <v>68344.154999999999</v>
      </c>
    </row>
    <row r="99" spans="1:16" ht="26.25" customHeight="1" x14ac:dyDescent="0.2">
      <c r="A99" s="14"/>
      <c r="B99" s="75"/>
      <c r="C99" s="73" t="s">
        <v>1643</v>
      </c>
      <c r="D99" s="78" t="s">
        <v>127</v>
      </c>
      <c r="E99" s="13">
        <v>44549</v>
      </c>
      <c r="F99" s="76" t="s">
        <v>128</v>
      </c>
      <c r="G99" s="13">
        <v>44554</v>
      </c>
      <c r="H99" s="77" t="s">
        <v>1543</v>
      </c>
      <c r="I99" s="16">
        <v>78</v>
      </c>
      <c r="J99" s="16">
        <v>53</v>
      </c>
      <c r="K99" s="16">
        <v>14</v>
      </c>
      <c r="L99" s="16">
        <v>20</v>
      </c>
      <c r="M99" s="81">
        <v>14.468999999999999</v>
      </c>
      <c r="N99" s="96">
        <v>21</v>
      </c>
      <c r="O99" s="64">
        <v>2530</v>
      </c>
      <c r="P99" s="65">
        <f>Table2245789101123456789101112131415[[#This Row],[PEMBULATAN]]*O99</f>
        <v>53130</v>
      </c>
    </row>
    <row r="100" spans="1:16" ht="26.25" customHeight="1" x14ac:dyDescent="0.2">
      <c r="A100" s="14"/>
      <c r="B100" s="75"/>
      <c r="C100" s="73" t="s">
        <v>1644</v>
      </c>
      <c r="D100" s="78" t="s">
        <v>127</v>
      </c>
      <c r="E100" s="13">
        <v>44549</v>
      </c>
      <c r="F100" s="76" t="s">
        <v>128</v>
      </c>
      <c r="G100" s="13">
        <v>44554</v>
      </c>
      <c r="H100" s="77" t="s">
        <v>1543</v>
      </c>
      <c r="I100" s="16">
        <v>86</v>
      </c>
      <c r="J100" s="16">
        <v>52</v>
      </c>
      <c r="K100" s="16">
        <v>13</v>
      </c>
      <c r="L100" s="16">
        <v>11</v>
      </c>
      <c r="M100" s="81">
        <v>14.534000000000001</v>
      </c>
      <c r="N100" s="96">
        <v>14.534000000000001</v>
      </c>
      <c r="O100" s="64">
        <v>2530</v>
      </c>
      <c r="P100" s="65">
        <f>Table2245789101123456789101112131415[[#This Row],[PEMBULATAN]]*O100</f>
        <v>36771.020000000004</v>
      </c>
    </row>
    <row r="101" spans="1:16" ht="26.25" customHeight="1" x14ac:dyDescent="0.2">
      <c r="A101" s="14"/>
      <c r="B101" s="75"/>
      <c r="C101" s="73" t="s">
        <v>1645</v>
      </c>
      <c r="D101" s="78" t="s">
        <v>127</v>
      </c>
      <c r="E101" s="13">
        <v>44549</v>
      </c>
      <c r="F101" s="76" t="s">
        <v>128</v>
      </c>
      <c r="G101" s="13">
        <v>44554</v>
      </c>
      <c r="H101" s="77" t="s">
        <v>1543</v>
      </c>
      <c r="I101" s="16">
        <v>77</v>
      </c>
      <c r="J101" s="16">
        <v>54</v>
      </c>
      <c r="K101" s="16">
        <v>15</v>
      </c>
      <c r="L101" s="16">
        <v>13</v>
      </c>
      <c r="M101" s="81">
        <v>15.592499999999999</v>
      </c>
      <c r="N101" s="96">
        <v>15.592499999999999</v>
      </c>
      <c r="O101" s="64">
        <v>2530</v>
      </c>
      <c r="P101" s="65">
        <f>Table2245789101123456789101112131415[[#This Row],[PEMBULATAN]]*O101</f>
        <v>39449.025000000001</v>
      </c>
    </row>
    <row r="102" spans="1:16" ht="26.25" customHeight="1" x14ac:dyDescent="0.2">
      <c r="A102" s="14"/>
      <c r="B102" s="75"/>
      <c r="C102" s="73" t="s">
        <v>1646</v>
      </c>
      <c r="D102" s="78" t="s">
        <v>127</v>
      </c>
      <c r="E102" s="13">
        <v>44549</v>
      </c>
      <c r="F102" s="76" t="s">
        <v>128</v>
      </c>
      <c r="G102" s="13">
        <v>44554</v>
      </c>
      <c r="H102" s="77" t="s">
        <v>1543</v>
      </c>
      <c r="I102" s="16">
        <v>77</v>
      </c>
      <c r="J102" s="16">
        <v>13</v>
      </c>
      <c r="K102" s="16">
        <v>8</v>
      </c>
      <c r="L102" s="16">
        <v>1</v>
      </c>
      <c r="M102" s="81">
        <v>2.0019999999999998</v>
      </c>
      <c r="N102" s="96">
        <v>2.0019999999999998</v>
      </c>
      <c r="O102" s="64">
        <v>2530</v>
      </c>
      <c r="P102" s="65">
        <f>Table2245789101123456789101112131415[[#This Row],[PEMBULATAN]]*O102</f>
        <v>5065.0599999999995</v>
      </c>
    </row>
    <row r="103" spans="1:16" ht="26.25" customHeight="1" x14ac:dyDescent="0.2">
      <c r="A103" s="14"/>
      <c r="B103" s="75"/>
      <c r="C103" s="73" t="s">
        <v>1647</v>
      </c>
      <c r="D103" s="78" t="s">
        <v>127</v>
      </c>
      <c r="E103" s="13">
        <v>44549</v>
      </c>
      <c r="F103" s="76" t="s">
        <v>128</v>
      </c>
      <c r="G103" s="13">
        <v>44554</v>
      </c>
      <c r="H103" s="77" t="s">
        <v>1543</v>
      </c>
      <c r="I103" s="16">
        <v>80</v>
      </c>
      <c r="J103" s="16">
        <v>54</v>
      </c>
      <c r="K103" s="16">
        <v>23</v>
      </c>
      <c r="L103" s="16">
        <v>8</v>
      </c>
      <c r="M103" s="81">
        <v>24.84</v>
      </c>
      <c r="N103" s="96">
        <v>24.84</v>
      </c>
      <c r="O103" s="64">
        <v>2530</v>
      </c>
      <c r="P103" s="65">
        <f>Table2245789101123456789101112131415[[#This Row],[PEMBULATAN]]*O103</f>
        <v>62845.2</v>
      </c>
    </row>
    <row r="104" spans="1:16" ht="26.25" customHeight="1" x14ac:dyDescent="0.2">
      <c r="A104" s="14"/>
      <c r="B104" s="75"/>
      <c r="C104" s="73" t="s">
        <v>1648</v>
      </c>
      <c r="D104" s="78" t="s">
        <v>127</v>
      </c>
      <c r="E104" s="13">
        <v>44549</v>
      </c>
      <c r="F104" s="76" t="s">
        <v>128</v>
      </c>
      <c r="G104" s="13">
        <v>44554</v>
      </c>
      <c r="H104" s="77" t="s">
        <v>1543</v>
      </c>
      <c r="I104" s="16">
        <v>76</v>
      </c>
      <c r="J104" s="16">
        <v>45</v>
      </c>
      <c r="K104" s="16">
        <v>15</v>
      </c>
      <c r="L104" s="16">
        <v>11</v>
      </c>
      <c r="M104" s="81">
        <v>12.824999999999999</v>
      </c>
      <c r="N104" s="96">
        <v>12.824999999999999</v>
      </c>
      <c r="O104" s="64">
        <v>2530</v>
      </c>
      <c r="P104" s="65">
        <f>Table2245789101123456789101112131415[[#This Row],[PEMBULATAN]]*O104</f>
        <v>32447.25</v>
      </c>
    </row>
    <row r="105" spans="1:16" ht="26.25" customHeight="1" x14ac:dyDescent="0.2">
      <c r="A105" s="14"/>
      <c r="B105" s="75"/>
      <c r="C105" s="73" t="s">
        <v>1649</v>
      </c>
      <c r="D105" s="78" t="s">
        <v>127</v>
      </c>
      <c r="E105" s="13">
        <v>44549</v>
      </c>
      <c r="F105" s="76" t="s">
        <v>128</v>
      </c>
      <c r="G105" s="13">
        <v>44554</v>
      </c>
      <c r="H105" s="77" t="s">
        <v>1543</v>
      </c>
      <c r="I105" s="16">
        <v>81</v>
      </c>
      <c r="J105" s="16">
        <v>51</v>
      </c>
      <c r="K105" s="16">
        <v>16</v>
      </c>
      <c r="L105" s="16">
        <v>8</v>
      </c>
      <c r="M105" s="81">
        <v>16.524000000000001</v>
      </c>
      <c r="N105" s="96">
        <v>16.524000000000001</v>
      </c>
      <c r="O105" s="64">
        <v>2530</v>
      </c>
      <c r="P105" s="65">
        <f>Table2245789101123456789101112131415[[#This Row],[PEMBULATAN]]*O105</f>
        <v>41805.72</v>
      </c>
    </row>
    <row r="106" spans="1:16" ht="26.25" customHeight="1" x14ac:dyDescent="0.2">
      <c r="A106" s="14"/>
      <c r="B106" s="75"/>
      <c r="C106" s="73" t="s">
        <v>1650</v>
      </c>
      <c r="D106" s="78" t="s">
        <v>127</v>
      </c>
      <c r="E106" s="13">
        <v>44549</v>
      </c>
      <c r="F106" s="76" t="s">
        <v>128</v>
      </c>
      <c r="G106" s="13">
        <v>44554</v>
      </c>
      <c r="H106" s="77" t="s">
        <v>1543</v>
      </c>
      <c r="I106" s="16">
        <v>90</v>
      </c>
      <c r="J106" s="16">
        <v>55</v>
      </c>
      <c r="K106" s="16">
        <v>36</v>
      </c>
      <c r="L106" s="16">
        <v>45</v>
      </c>
      <c r="M106" s="81">
        <v>44.55</v>
      </c>
      <c r="N106" s="96">
        <v>45</v>
      </c>
      <c r="O106" s="64">
        <v>2530</v>
      </c>
      <c r="P106" s="65">
        <f>Table2245789101123456789101112131415[[#This Row],[PEMBULATAN]]*O106</f>
        <v>113850</v>
      </c>
    </row>
    <row r="107" spans="1:16" ht="26.25" customHeight="1" x14ac:dyDescent="0.2">
      <c r="A107" s="14"/>
      <c r="B107" s="75"/>
      <c r="C107" s="73" t="s">
        <v>1651</v>
      </c>
      <c r="D107" s="78" t="s">
        <v>127</v>
      </c>
      <c r="E107" s="13">
        <v>44549</v>
      </c>
      <c r="F107" s="76" t="s">
        <v>128</v>
      </c>
      <c r="G107" s="13">
        <v>44554</v>
      </c>
      <c r="H107" s="77" t="s">
        <v>1543</v>
      </c>
      <c r="I107" s="16">
        <v>65</v>
      </c>
      <c r="J107" s="16">
        <v>35</v>
      </c>
      <c r="K107" s="16">
        <v>8</v>
      </c>
      <c r="L107" s="16">
        <v>1</v>
      </c>
      <c r="M107" s="81">
        <v>4.55</v>
      </c>
      <c r="N107" s="96">
        <v>4.55</v>
      </c>
      <c r="O107" s="64">
        <v>2530</v>
      </c>
      <c r="P107" s="65">
        <f>Table2245789101123456789101112131415[[#This Row],[PEMBULATAN]]*O107</f>
        <v>11511.5</v>
      </c>
    </row>
    <row r="108" spans="1:16" ht="26.25" customHeight="1" x14ac:dyDescent="0.2">
      <c r="A108" s="14"/>
      <c r="B108" s="75"/>
      <c r="C108" s="73" t="s">
        <v>1652</v>
      </c>
      <c r="D108" s="78" t="s">
        <v>127</v>
      </c>
      <c r="E108" s="13">
        <v>44549</v>
      </c>
      <c r="F108" s="76" t="s">
        <v>128</v>
      </c>
      <c r="G108" s="13">
        <v>44554</v>
      </c>
      <c r="H108" s="77" t="s">
        <v>1543</v>
      </c>
      <c r="I108" s="16">
        <v>74</v>
      </c>
      <c r="J108" s="16">
        <v>33</v>
      </c>
      <c r="K108" s="16">
        <v>33</v>
      </c>
      <c r="L108" s="16">
        <v>22</v>
      </c>
      <c r="M108" s="81">
        <v>20.1465</v>
      </c>
      <c r="N108" s="96">
        <v>22</v>
      </c>
      <c r="O108" s="64">
        <v>2530</v>
      </c>
      <c r="P108" s="65">
        <f>Table2245789101123456789101112131415[[#This Row],[PEMBULATAN]]*O108</f>
        <v>55660</v>
      </c>
    </row>
    <row r="109" spans="1:16" ht="26.25" customHeight="1" x14ac:dyDescent="0.2">
      <c r="A109" s="14"/>
      <c r="B109" s="75"/>
      <c r="C109" s="73" t="s">
        <v>1653</v>
      </c>
      <c r="D109" s="78" t="s">
        <v>127</v>
      </c>
      <c r="E109" s="13">
        <v>44549</v>
      </c>
      <c r="F109" s="76" t="s">
        <v>128</v>
      </c>
      <c r="G109" s="13">
        <v>44554</v>
      </c>
      <c r="H109" s="77" t="s">
        <v>1543</v>
      </c>
      <c r="I109" s="16">
        <v>37</v>
      </c>
      <c r="J109" s="16">
        <v>28</v>
      </c>
      <c r="K109" s="16">
        <v>19</v>
      </c>
      <c r="L109" s="16">
        <v>2</v>
      </c>
      <c r="M109" s="81">
        <v>4.9210000000000003</v>
      </c>
      <c r="N109" s="96">
        <v>4.9210000000000003</v>
      </c>
      <c r="O109" s="64">
        <v>2530</v>
      </c>
      <c r="P109" s="65">
        <f>Table2245789101123456789101112131415[[#This Row],[PEMBULATAN]]*O109</f>
        <v>12450.130000000001</v>
      </c>
    </row>
    <row r="110" spans="1:16" ht="26.25" customHeight="1" x14ac:dyDescent="0.2">
      <c r="A110" s="14"/>
      <c r="B110" s="75"/>
      <c r="C110" s="73" t="s">
        <v>1654</v>
      </c>
      <c r="D110" s="78" t="s">
        <v>127</v>
      </c>
      <c r="E110" s="13">
        <v>44549</v>
      </c>
      <c r="F110" s="76" t="s">
        <v>128</v>
      </c>
      <c r="G110" s="13">
        <v>44554</v>
      </c>
      <c r="H110" s="77" t="s">
        <v>1543</v>
      </c>
      <c r="I110" s="16">
        <v>75</v>
      </c>
      <c r="J110" s="16">
        <v>34</v>
      </c>
      <c r="K110" s="16">
        <v>19</v>
      </c>
      <c r="L110" s="16">
        <v>4</v>
      </c>
      <c r="M110" s="81">
        <v>12.112500000000001</v>
      </c>
      <c r="N110" s="96">
        <v>12.112500000000001</v>
      </c>
      <c r="O110" s="64">
        <v>2530</v>
      </c>
      <c r="P110" s="65">
        <f>Table2245789101123456789101112131415[[#This Row],[PEMBULATAN]]*O110</f>
        <v>30644.625</v>
      </c>
    </row>
    <row r="111" spans="1:16" ht="26.25" customHeight="1" x14ac:dyDescent="0.2">
      <c r="A111" s="14"/>
      <c r="B111" s="75"/>
      <c r="C111" s="73" t="s">
        <v>1655</v>
      </c>
      <c r="D111" s="78" t="s">
        <v>127</v>
      </c>
      <c r="E111" s="13">
        <v>44549</v>
      </c>
      <c r="F111" s="76" t="s">
        <v>128</v>
      </c>
      <c r="G111" s="13">
        <v>44554</v>
      </c>
      <c r="H111" s="77" t="s">
        <v>1543</v>
      </c>
      <c r="I111" s="16">
        <v>75</v>
      </c>
      <c r="J111" s="16">
        <v>52</v>
      </c>
      <c r="K111" s="16">
        <v>22</v>
      </c>
      <c r="L111" s="16">
        <v>10</v>
      </c>
      <c r="M111" s="81">
        <v>21.45</v>
      </c>
      <c r="N111" s="96">
        <v>22</v>
      </c>
      <c r="O111" s="64">
        <v>2530</v>
      </c>
      <c r="P111" s="65">
        <f>Table2245789101123456789101112131415[[#This Row],[PEMBULATAN]]*O111</f>
        <v>55660</v>
      </c>
    </row>
    <row r="112" spans="1:16" ht="26.25" customHeight="1" x14ac:dyDescent="0.2">
      <c r="A112" s="14"/>
      <c r="B112" s="75"/>
      <c r="C112" s="73" t="s">
        <v>1656</v>
      </c>
      <c r="D112" s="78" t="s">
        <v>127</v>
      </c>
      <c r="E112" s="13">
        <v>44549</v>
      </c>
      <c r="F112" s="76" t="s">
        <v>128</v>
      </c>
      <c r="G112" s="13">
        <v>44554</v>
      </c>
      <c r="H112" s="77" t="s">
        <v>1543</v>
      </c>
      <c r="I112" s="16">
        <v>72</v>
      </c>
      <c r="J112" s="16">
        <v>53</v>
      </c>
      <c r="K112" s="16">
        <v>26</v>
      </c>
      <c r="L112" s="16">
        <v>9</v>
      </c>
      <c r="M112" s="81">
        <v>24.803999999999998</v>
      </c>
      <c r="N112" s="96">
        <v>24.803999999999998</v>
      </c>
      <c r="O112" s="64">
        <v>2530</v>
      </c>
      <c r="P112" s="65">
        <f>Table2245789101123456789101112131415[[#This Row],[PEMBULATAN]]*O112</f>
        <v>62754.119999999995</v>
      </c>
    </row>
    <row r="113" spans="1:16" ht="26.25" customHeight="1" x14ac:dyDescent="0.2">
      <c r="A113" s="14"/>
      <c r="B113" s="75"/>
      <c r="C113" s="73" t="s">
        <v>1657</v>
      </c>
      <c r="D113" s="78" t="s">
        <v>127</v>
      </c>
      <c r="E113" s="13">
        <v>44549</v>
      </c>
      <c r="F113" s="76" t="s">
        <v>128</v>
      </c>
      <c r="G113" s="13">
        <v>44554</v>
      </c>
      <c r="H113" s="77" t="s">
        <v>1543</v>
      </c>
      <c r="I113" s="16">
        <v>35</v>
      </c>
      <c r="J113" s="16">
        <v>27</v>
      </c>
      <c r="K113" s="16">
        <v>18</v>
      </c>
      <c r="L113" s="16">
        <v>8</v>
      </c>
      <c r="M113" s="81">
        <v>4.2525000000000004</v>
      </c>
      <c r="N113" s="96">
        <v>8</v>
      </c>
      <c r="O113" s="64">
        <v>2530</v>
      </c>
      <c r="P113" s="65">
        <f>Table2245789101123456789101112131415[[#This Row],[PEMBULATAN]]*O113</f>
        <v>20240</v>
      </c>
    </row>
    <row r="114" spans="1:16" ht="26.25" customHeight="1" x14ac:dyDescent="0.2">
      <c r="A114" s="14"/>
      <c r="B114" s="75"/>
      <c r="C114" s="73" t="s">
        <v>1658</v>
      </c>
      <c r="D114" s="78" t="s">
        <v>127</v>
      </c>
      <c r="E114" s="13">
        <v>44549</v>
      </c>
      <c r="F114" s="76" t="s">
        <v>128</v>
      </c>
      <c r="G114" s="13">
        <v>44554</v>
      </c>
      <c r="H114" s="77" t="s">
        <v>1543</v>
      </c>
      <c r="I114" s="16">
        <v>71</v>
      </c>
      <c r="J114" s="16">
        <v>61</v>
      </c>
      <c r="K114" s="16">
        <v>20</v>
      </c>
      <c r="L114" s="16">
        <v>9</v>
      </c>
      <c r="M114" s="81">
        <v>21.655000000000001</v>
      </c>
      <c r="N114" s="96">
        <v>21.655000000000001</v>
      </c>
      <c r="O114" s="64">
        <v>2530</v>
      </c>
      <c r="P114" s="65">
        <f>Table2245789101123456789101112131415[[#This Row],[PEMBULATAN]]*O114</f>
        <v>54787.15</v>
      </c>
    </row>
    <row r="115" spans="1:16" ht="26.25" customHeight="1" x14ac:dyDescent="0.2">
      <c r="A115" s="14"/>
      <c r="B115" s="75"/>
      <c r="C115" s="73" t="s">
        <v>1659</v>
      </c>
      <c r="D115" s="78" t="s">
        <v>127</v>
      </c>
      <c r="E115" s="13">
        <v>44549</v>
      </c>
      <c r="F115" s="76" t="s">
        <v>128</v>
      </c>
      <c r="G115" s="13">
        <v>44554</v>
      </c>
      <c r="H115" s="77" t="s">
        <v>1543</v>
      </c>
      <c r="I115" s="16">
        <v>82</v>
      </c>
      <c r="J115" s="16">
        <v>60</v>
      </c>
      <c r="K115" s="16">
        <v>17</v>
      </c>
      <c r="L115" s="16">
        <v>12</v>
      </c>
      <c r="M115" s="81">
        <v>20.91</v>
      </c>
      <c r="N115" s="96">
        <v>20.91</v>
      </c>
      <c r="O115" s="64">
        <v>2530</v>
      </c>
      <c r="P115" s="65">
        <f>Table2245789101123456789101112131415[[#This Row],[PEMBULATAN]]*O115</f>
        <v>52902.3</v>
      </c>
    </row>
    <row r="116" spans="1:16" ht="26.25" customHeight="1" x14ac:dyDescent="0.2">
      <c r="A116" s="14"/>
      <c r="B116" s="75"/>
      <c r="C116" s="73" t="s">
        <v>1660</v>
      </c>
      <c r="D116" s="78" t="s">
        <v>127</v>
      </c>
      <c r="E116" s="13">
        <v>44549</v>
      </c>
      <c r="F116" s="76" t="s">
        <v>128</v>
      </c>
      <c r="G116" s="13">
        <v>44554</v>
      </c>
      <c r="H116" s="77" t="s">
        <v>1543</v>
      </c>
      <c r="I116" s="16">
        <v>72</v>
      </c>
      <c r="J116" s="16">
        <v>50</v>
      </c>
      <c r="K116" s="16">
        <v>20</v>
      </c>
      <c r="L116" s="16">
        <v>9</v>
      </c>
      <c r="M116" s="81">
        <v>18</v>
      </c>
      <c r="N116" s="96">
        <v>18</v>
      </c>
      <c r="O116" s="64">
        <v>2530</v>
      </c>
      <c r="P116" s="65">
        <f>Table2245789101123456789101112131415[[#This Row],[PEMBULATAN]]*O116</f>
        <v>45540</v>
      </c>
    </row>
    <row r="117" spans="1:16" ht="26.25" customHeight="1" x14ac:dyDescent="0.2">
      <c r="A117" s="14"/>
      <c r="B117" s="75"/>
      <c r="C117" s="73" t="s">
        <v>1661</v>
      </c>
      <c r="D117" s="78" t="s">
        <v>127</v>
      </c>
      <c r="E117" s="13">
        <v>44549</v>
      </c>
      <c r="F117" s="76" t="s">
        <v>128</v>
      </c>
      <c r="G117" s="13">
        <v>44554</v>
      </c>
      <c r="H117" s="77" t="s">
        <v>1543</v>
      </c>
      <c r="I117" s="16">
        <v>110</v>
      </c>
      <c r="J117" s="16">
        <v>20</v>
      </c>
      <c r="K117" s="16">
        <v>20</v>
      </c>
      <c r="L117" s="16">
        <v>8</v>
      </c>
      <c r="M117" s="81">
        <v>11</v>
      </c>
      <c r="N117" s="96">
        <v>11</v>
      </c>
      <c r="O117" s="64">
        <v>2530</v>
      </c>
      <c r="P117" s="65">
        <f>Table2245789101123456789101112131415[[#This Row],[PEMBULATAN]]*O117</f>
        <v>27830</v>
      </c>
    </row>
    <row r="118" spans="1:16" ht="26.25" customHeight="1" x14ac:dyDescent="0.2">
      <c r="A118" s="14"/>
      <c r="B118" s="75"/>
      <c r="C118" s="73" t="s">
        <v>1662</v>
      </c>
      <c r="D118" s="78" t="s">
        <v>127</v>
      </c>
      <c r="E118" s="13">
        <v>44549</v>
      </c>
      <c r="F118" s="76" t="s">
        <v>128</v>
      </c>
      <c r="G118" s="13">
        <v>44554</v>
      </c>
      <c r="H118" s="77" t="s">
        <v>1543</v>
      </c>
      <c r="I118" s="16">
        <v>53</v>
      </c>
      <c r="J118" s="16">
        <v>35</v>
      </c>
      <c r="K118" s="16">
        <v>12</v>
      </c>
      <c r="L118" s="16">
        <v>2</v>
      </c>
      <c r="M118" s="81">
        <v>5.5650000000000004</v>
      </c>
      <c r="N118" s="96">
        <v>5.5650000000000004</v>
      </c>
      <c r="O118" s="64">
        <v>2530</v>
      </c>
      <c r="P118" s="65">
        <f>Table2245789101123456789101112131415[[#This Row],[PEMBULATAN]]*O118</f>
        <v>14079.45</v>
      </c>
    </row>
    <row r="119" spans="1:16" ht="26.25" customHeight="1" x14ac:dyDescent="0.2">
      <c r="A119" s="14"/>
      <c r="B119" s="75"/>
      <c r="C119" s="73" t="s">
        <v>1663</v>
      </c>
      <c r="D119" s="78" t="s">
        <v>127</v>
      </c>
      <c r="E119" s="13">
        <v>44549</v>
      </c>
      <c r="F119" s="76" t="s">
        <v>128</v>
      </c>
      <c r="G119" s="13">
        <v>44554</v>
      </c>
      <c r="H119" s="77" t="s">
        <v>1543</v>
      </c>
      <c r="I119" s="16">
        <v>102</v>
      </c>
      <c r="J119" s="16">
        <v>75</v>
      </c>
      <c r="K119" s="16">
        <v>25</v>
      </c>
      <c r="L119" s="16">
        <v>16</v>
      </c>
      <c r="M119" s="81">
        <v>47.8125</v>
      </c>
      <c r="N119" s="96">
        <v>47.8125</v>
      </c>
      <c r="O119" s="64">
        <v>2530</v>
      </c>
      <c r="P119" s="65">
        <f>Table2245789101123456789101112131415[[#This Row],[PEMBULATAN]]*O119</f>
        <v>120965.625</v>
      </c>
    </row>
    <row r="120" spans="1:16" ht="26.25" customHeight="1" x14ac:dyDescent="0.2">
      <c r="A120" s="14"/>
      <c r="B120" s="75"/>
      <c r="C120" s="73" t="s">
        <v>1664</v>
      </c>
      <c r="D120" s="78" t="s">
        <v>127</v>
      </c>
      <c r="E120" s="13">
        <v>44549</v>
      </c>
      <c r="F120" s="76" t="s">
        <v>128</v>
      </c>
      <c r="G120" s="13">
        <v>44554</v>
      </c>
      <c r="H120" s="77" t="s">
        <v>1543</v>
      </c>
      <c r="I120" s="16">
        <v>45</v>
      </c>
      <c r="J120" s="16">
        <v>21</v>
      </c>
      <c r="K120" s="16">
        <v>12</v>
      </c>
      <c r="L120" s="16">
        <v>1</v>
      </c>
      <c r="M120" s="81">
        <v>2.835</v>
      </c>
      <c r="N120" s="96">
        <v>2.835</v>
      </c>
      <c r="O120" s="64">
        <v>2530</v>
      </c>
      <c r="P120" s="65">
        <f>Table2245789101123456789101112131415[[#This Row],[PEMBULATAN]]*O120</f>
        <v>7172.55</v>
      </c>
    </row>
    <row r="121" spans="1:16" ht="26.25" customHeight="1" x14ac:dyDescent="0.2">
      <c r="A121" s="14"/>
      <c r="B121" s="75"/>
      <c r="C121" s="73" t="s">
        <v>1665</v>
      </c>
      <c r="D121" s="78" t="s">
        <v>127</v>
      </c>
      <c r="E121" s="13">
        <v>44549</v>
      </c>
      <c r="F121" s="76" t="s">
        <v>128</v>
      </c>
      <c r="G121" s="13">
        <v>44554</v>
      </c>
      <c r="H121" s="77" t="s">
        <v>1543</v>
      </c>
      <c r="I121" s="16">
        <v>82</v>
      </c>
      <c r="J121" s="16">
        <v>10</v>
      </c>
      <c r="K121" s="16">
        <v>8</v>
      </c>
      <c r="L121" s="16">
        <v>1</v>
      </c>
      <c r="M121" s="81">
        <v>1.64</v>
      </c>
      <c r="N121" s="96">
        <v>1.64</v>
      </c>
      <c r="O121" s="64">
        <v>2530</v>
      </c>
      <c r="P121" s="65">
        <f>Table2245789101123456789101112131415[[#This Row],[PEMBULATAN]]*O121</f>
        <v>4149.2</v>
      </c>
    </row>
    <row r="122" spans="1:16" ht="26.25" customHeight="1" x14ac:dyDescent="0.2">
      <c r="A122" s="14"/>
      <c r="B122" s="75"/>
      <c r="C122" s="73" t="s">
        <v>1666</v>
      </c>
      <c r="D122" s="78" t="s">
        <v>127</v>
      </c>
      <c r="E122" s="13">
        <v>44549</v>
      </c>
      <c r="F122" s="76" t="s">
        <v>128</v>
      </c>
      <c r="G122" s="13">
        <v>44554</v>
      </c>
      <c r="H122" s="77" t="s">
        <v>1543</v>
      </c>
      <c r="I122" s="16">
        <v>217</v>
      </c>
      <c r="J122" s="16">
        <v>10</v>
      </c>
      <c r="K122" s="16">
        <v>10</v>
      </c>
      <c r="L122" s="16">
        <v>1</v>
      </c>
      <c r="M122" s="81">
        <v>5.4249999999999998</v>
      </c>
      <c r="N122" s="96">
        <v>6</v>
      </c>
      <c r="O122" s="64">
        <v>2530</v>
      </c>
      <c r="P122" s="65">
        <f>Table2245789101123456789101112131415[[#This Row],[PEMBULATAN]]*O122</f>
        <v>15180</v>
      </c>
    </row>
    <row r="123" spans="1:16" ht="26.25" customHeight="1" x14ac:dyDescent="0.2">
      <c r="A123" s="14"/>
      <c r="B123" s="75"/>
      <c r="C123" s="73" t="s">
        <v>1667</v>
      </c>
      <c r="D123" s="78" t="s">
        <v>127</v>
      </c>
      <c r="E123" s="13">
        <v>44549</v>
      </c>
      <c r="F123" s="76" t="s">
        <v>128</v>
      </c>
      <c r="G123" s="13">
        <v>44554</v>
      </c>
      <c r="H123" s="77" t="s">
        <v>1543</v>
      </c>
      <c r="I123" s="16">
        <v>70</v>
      </c>
      <c r="J123" s="16">
        <v>53</v>
      </c>
      <c r="K123" s="16">
        <v>14</v>
      </c>
      <c r="L123" s="16">
        <v>6</v>
      </c>
      <c r="M123" s="81">
        <v>12.984999999999999</v>
      </c>
      <c r="N123" s="96">
        <v>12.984999999999999</v>
      </c>
      <c r="O123" s="64">
        <v>2530</v>
      </c>
      <c r="P123" s="65">
        <f>Table2245789101123456789101112131415[[#This Row],[PEMBULATAN]]*O123</f>
        <v>32852.049999999996</v>
      </c>
    </row>
    <row r="124" spans="1:16" ht="26.25" customHeight="1" x14ac:dyDescent="0.2">
      <c r="A124" s="14"/>
      <c r="B124" s="75"/>
      <c r="C124" s="73" t="s">
        <v>1668</v>
      </c>
      <c r="D124" s="78" t="s">
        <v>127</v>
      </c>
      <c r="E124" s="13">
        <v>44549</v>
      </c>
      <c r="F124" s="76" t="s">
        <v>128</v>
      </c>
      <c r="G124" s="13">
        <v>44554</v>
      </c>
      <c r="H124" s="77" t="s">
        <v>1543</v>
      </c>
      <c r="I124" s="16">
        <v>86</v>
      </c>
      <c r="J124" s="16">
        <v>6</v>
      </c>
      <c r="K124" s="16">
        <v>6</v>
      </c>
      <c r="L124" s="16">
        <v>2</v>
      </c>
      <c r="M124" s="81">
        <v>0.77400000000000002</v>
      </c>
      <c r="N124" s="96">
        <v>2</v>
      </c>
      <c r="O124" s="64">
        <v>2530</v>
      </c>
      <c r="P124" s="65">
        <f>Table2245789101123456789101112131415[[#This Row],[PEMBULATAN]]*O124</f>
        <v>5060</v>
      </c>
    </row>
    <row r="125" spans="1:16" ht="26.25" customHeight="1" x14ac:dyDescent="0.2">
      <c r="A125" s="14"/>
      <c r="B125" s="75"/>
      <c r="C125" s="73" t="s">
        <v>1669</v>
      </c>
      <c r="D125" s="78" t="s">
        <v>127</v>
      </c>
      <c r="E125" s="13">
        <v>44549</v>
      </c>
      <c r="F125" s="76" t="s">
        <v>128</v>
      </c>
      <c r="G125" s="13">
        <v>44554</v>
      </c>
      <c r="H125" s="77" t="s">
        <v>1543</v>
      </c>
      <c r="I125" s="16">
        <v>74</v>
      </c>
      <c r="J125" s="16">
        <v>25</v>
      </c>
      <c r="K125" s="16">
        <v>12</v>
      </c>
      <c r="L125" s="16">
        <v>3</v>
      </c>
      <c r="M125" s="81">
        <v>5.55</v>
      </c>
      <c r="N125" s="96">
        <v>5.55</v>
      </c>
      <c r="O125" s="64">
        <v>2530</v>
      </c>
      <c r="P125" s="65">
        <f>Table2245789101123456789101112131415[[#This Row],[PEMBULATAN]]*O125</f>
        <v>14041.5</v>
      </c>
    </row>
    <row r="126" spans="1:16" ht="26.25" customHeight="1" x14ac:dyDescent="0.2">
      <c r="A126" s="14"/>
      <c r="B126" s="75"/>
      <c r="C126" s="73" t="s">
        <v>1670</v>
      </c>
      <c r="D126" s="78" t="s">
        <v>127</v>
      </c>
      <c r="E126" s="13">
        <v>44549</v>
      </c>
      <c r="F126" s="76" t="s">
        <v>128</v>
      </c>
      <c r="G126" s="13">
        <v>44554</v>
      </c>
      <c r="H126" s="77" t="s">
        <v>1543</v>
      </c>
      <c r="I126" s="16">
        <v>33</v>
      </c>
      <c r="J126" s="16">
        <v>34</v>
      </c>
      <c r="K126" s="16">
        <v>19</v>
      </c>
      <c r="L126" s="16">
        <v>4</v>
      </c>
      <c r="M126" s="81">
        <v>5.3295000000000003</v>
      </c>
      <c r="N126" s="96">
        <v>6</v>
      </c>
      <c r="O126" s="64">
        <v>2530</v>
      </c>
      <c r="P126" s="65">
        <f>Table2245789101123456789101112131415[[#This Row],[PEMBULATAN]]*O126</f>
        <v>15180</v>
      </c>
    </row>
    <row r="127" spans="1:16" ht="26.25" customHeight="1" x14ac:dyDescent="0.2">
      <c r="A127" s="14"/>
      <c r="B127" s="75"/>
      <c r="C127" s="73" t="s">
        <v>1671</v>
      </c>
      <c r="D127" s="78" t="s">
        <v>127</v>
      </c>
      <c r="E127" s="13">
        <v>44549</v>
      </c>
      <c r="F127" s="76" t="s">
        <v>128</v>
      </c>
      <c r="G127" s="13">
        <v>44554</v>
      </c>
      <c r="H127" s="77" t="s">
        <v>1543</v>
      </c>
      <c r="I127" s="16">
        <v>85</v>
      </c>
      <c r="J127" s="16">
        <v>45</v>
      </c>
      <c r="K127" s="16">
        <v>12</v>
      </c>
      <c r="L127" s="16">
        <v>2</v>
      </c>
      <c r="M127" s="81">
        <v>11.475</v>
      </c>
      <c r="N127" s="96">
        <v>12</v>
      </c>
      <c r="O127" s="64">
        <v>2530</v>
      </c>
      <c r="P127" s="65">
        <f>Table2245789101123456789101112131415[[#This Row],[PEMBULATAN]]*O127</f>
        <v>30360</v>
      </c>
    </row>
    <row r="128" spans="1:16" ht="26.25" customHeight="1" x14ac:dyDescent="0.2">
      <c r="A128" s="14"/>
      <c r="B128" s="75"/>
      <c r="C128" s="73" t="s">
        <v>1672</v>
      </c>
      <c r="D128" s="78" t="s">
        <v>127</v>
      </c>
      <c r="E128" s="13">
        <v>44549</v>
      </c>
      <c r="F128" s="76" t="s">
        <v>128</v>
      </c>
      <c r="G128" s="13">
        <v>44554</v>
      </c>
      <c r="H128" s="77" t="s">
        <v>1543</v>
      </c>
      <c r="I128" s="16">
        <v>40</v>
      </c>
      <c r="J128" s="16">
        <v>30</v>
      </c>
      <c r="K128" s="16">
        <v>15</v>
      </c>
      <c r="L128" s="16">
        <v>2</v>
      </c>
      <c r="M128" s="81">
        <v>4.5</v>
      </c>
      <c r="N128" s="96">
        <v>5</v>
      </c>
      <c r="O128" s="64">
        <v>2530</v>
      </c>
      <c r="P128" s="65">
        <f>Table2245789101123456789101112131415[[#This Row],[PEMBULATAN]]*O128</f>
        <v>12650</v>
      </c>
    </row>
    <row r="129" spans="1:16" ht="26.25" customHeight="1" x14ac:dyDescent="0.2">
      <c r="A129" s="14"/>
      <c r="B129" s="75"/>
      <c r="C129" s="73" t="s">
        <v>1673</v>
      </c>
      <c r="D129" s="78" t="s">
        <v>127</v>
      </c>
      <c r="E129" s="13">
        <v>44549</v>
      </c>
      <c r="F129" s="76" t="s">
        <v>128</v>
      </c>
      <c r="G129" s="13">
        <v>44554</v>
      </c>
      <c r="H129" s="77" t="s">
        <v>1543</v>
      </c>
      <c r="I129" s="16">
        <v>56</v>
      </c>
      <c r="J129" s="16">
        <v>35</v>
      </c>
      <c r="K129" s="16">
        <v>12</v>
      </c>
      <c r="L129" s="16">
        <v>3</v>
      </c>
      <c r="M129" s="81">
        <v>5.88</v>
      </c>
      <c r="N129" s="96">
        <v>5.88</v>
      </c>
      <c r="O129" s="64">
        <v>2530</v>
      </c>
      <c r="P129" s="65">
        <f>Table2245789101123456789101112131415[[#This Row],[PEMBULATAN]]*O129</f>
        <v>14876.4</v>
      </c>
    </row>
    <row r="130" spans="1:16" ht="26.25" customHeight="1" x14ac:dyDescent="0.2">
      <c r="A130" s="14"/>
      <c r="B130" s="75"/>
      <c r="C130" s="73" t="s">
        <v>1674</v>
      </c>
      <c r="D130" s="78" t="s">
        <v>127</v>
      </c>
      <c r="E130" s="13">
        <v>44549</v>
      </c>
      <c r="F130" s="76" t="s">
        <v>128</v>
      </c>
      <c r="G130" s="13">
        <v>44554</v>
      </c>
      <c r="H130" s="77" t="s">
        <v>1543</v>
      </c>
      <c r="I130" s="16">
        <v>46</v>
      </c>
      <c r="J130" s="16">
        <v>30</v>
      </c>
      <c r="K130" s="16">
        <v>28</v>
      </c>
      <c r="L130" s="16">
        <v>6</v>
      </c>
      <c r="M130" s="81">
        <v>9.66</v>
      </c>
      <c r="N130" s="96">
        <v>9.66</v>
      </c>
      <c r="O130" s="64">
        <v>2530</v>
      </c>
      <c r="P130" s="65">
        <f>Table2245789101123456789101112131415[[#This Row],[PEMBULATAN]]*O130</f>
        <v>24439.8</v>
      </c>
    </row>
    <row r="131" spans="1:16" ht="26.25" customHeight="1" x14ac:dyDescent="0.2">
      <c r="A131" s="14"/>
      <c r="B131" s="75"/>
      <c r="C131" s="73" t="s">
        <v>1675</v>
      </c>
      <c r="D131" s="78" t="s">
        <v>127</v>
      </c>
      <c r="E131" s="13">
        <v>44549</v>
      </c>
      <c r="F131" s="76" t="s">
        <v>128</v>
      </c>
      <c r="G131" s="13">
        <v>44554</v>
      </c>
      <c r="H131" s="77" t="s">
        <v>1543</v>
      </c>
      <c r="I131" s="16">
        <v>57</v>
      </c>
      <c r="J131" s="16">
        <v>33</v>
      </c>
      <c r="K131" s="16">
        <v>8</v>
      </c>
      <c r="L131" s="16">
        <v>2</v>
      </c>
      <c r="M131" s="81">
        <v>3.762</v>
      </c>
      <c r="N131" s="96">
        <v>3.762</v>
      </c>
      <c r="O131" s="64">
        <v>2530</v>
      </c>
      <c r="P131" s="65">
        <f>Table2245789101123456789101112131415[[#This Row],[PEMBULATAN]]*O131</f>
        <v>9517.86</v>
      </c>
    </row>
    <row r="132" spans="1:16" ht="26.25" customHeight="1" x14ac:dyDescent="0.2">
      <c r="A132" s="14"/>
      <c r="B132" s="75"/>
      <c r="C132" s="73" t="s">
        <v>1676</v>
      </c>
      <c r="D132" s="78" t="s">
        <v>127</v>
      </c>
      <c r="E132" s="13">
        <v>44549</v>
      </c>
      <c r="F132" s="76" t="s">
        <v>128</v>
      </c>
      <c r="G132" s="13">
        <v>44554</v>
      </c>
      <c r="H132" s="77" t="s">
        <v>1543</v>
      </c>
      <c r="I132" s="16">
        <v>45</v>
      </c>
      <c r="J132" s="16">
        <v>24</v>
      </c>
      <c r="K132" s="16">
        <v>12</v>
      </c>
      <c r="L132" s="16">
        <v>4</v>
      </c>
      <c r="M132" s="81">
        <v>3.24</v>
      </c>
      <c r="N132" s="96">
        <v>4</v>
      </c>
      <c r="O132" s="64">
        <v>2530</v>
      </c>
      <c r="P132" s="65">
        <f>Table2245789101123456789101112131415[[#This Row],[PEMBULATAN]]*O132</f>
        <v>10120</v>
      </c>
    </row>
    <row r="133" spans="1:16" ht="26.25" customHeight="1" x14ac:dyDescent="0.2">
      <c r="A133" s="14"/>
      <c r="B133" s="75"/>
      <c r="C133" s="73" t="s">
        <v>1677</v>
      </c>
      <c r="D133" s="78" t="s">
        <v>127</v>
      </c>
      <c r="E133" s="13">
        <v>44549</v>
      </c>
      <c r="F133" s="76" t="s">
        <v>128</v>
      </c>
      <c r="G133" s="13">
        <v>44554</v>
      </c>
      <c r="H133" s="77" t="s">
        <v>1543</v>
      </c>
      <c r="I133" s="16">
        <v>85</v>
      </c>
      <c r="J133" s="16">
        <v>45</v>
      </c>
      <c r="K133" s="16">
        <v>15</v>
      </c>
      <c r="L133" s="16">
        <v>7</v>
      </c>
      <c r="M133" s="81">
        <v>14.34375</v>
      </c>
      <c r="N133" s="96">
        <v>15</v>
      </c>
      <c r="O133" s="64">
        <v>2530</v>
      </c>
      <c r="P133" s="65">
        <f>Table2245789101123456789101112131415[[#This Row],[PEMBULATAN]]*O133</f>
        <v>37950</v>
      </c>
    </row>
    <row r="134" spans="1:16" ht="26.25" customHeight="1" x14ac:dyDescent="0.2">
      <c r="A134" s="14"/>
      <c r="B134" s="75"/>
      <c r="C134" s="73" t="s">
        <v>1678</v>
      </c>
      <c r="D134" s="78" t="s">
        <v>127</v>
      </c>
      <c r="E134" s="13">
        <v>44549</v>
      </c>
      <c r="F134" s="76" t="s">
        <v>128</v>
      </c>
      <c r="G134" s="13">
        <v>44554</v>
      </c>
      <c r="H134" s="77" t="s">
        <v>1543</v>
      </c>
      <c r="I134" s="16">
        <v>103</v>
      </c>
      <c r="J134" s="16">
        <v>10</v>
      </c>
      <c r="K134" s="16">
        <v>10</v>
      </c>
      <c r="L134" s="16">
        <v>5</v>
      </c>
      <c r="M134" s="81">
        <v>2.5750000000000002</v>
      </c>
      <c r="N134" s="96">
        <v>5</v>
      </c>
      <c r="O134" s="64">
        <v>2530</v>
      </c>
      <c r="P134" s="65">
        <f>Table2245789101123456789101112131415[[#This Row],[PEMBULATAN]]*O134</f>
        <v>12650</v>
      </c>
    </row>
    <row r="135" spans="1:16" ht="26.25" customHeight="1" x14ac:dyDescent="0.2">
      <c r="A135" s="14"/>
      <c r="B135" s="75"/>
      <c r="C135" s="73" t="s">
        <v>1679</v>
      </c>
      <c r="D135" s="78" t="s">
        <v>127</v>
      </c>
      <c r="E135" s="13">
        <v>44549</v>
      </c>
      <c r="F135" s="76" t="s">
        <v>128</v>
      </c>
      <c r="G135" s="13">
        <v>44554</v>
      </c>
      <c r="H135" s="77" t="s">
        <v>1543</v>
      </c>
      <c r="I135" s="16">
        <v>44</v>
      </c>
      <c r="J135" s="16">
        <v>40</v>
      </c>
      <c r="K135" s="16">
        <v>18</v>
      </c>
      <c r="L135" s="16">
        <v>1</v>
      </c>
      <c r="M135" s="81">
        <v>7.92</v>
      </c>
      <c r="N135" s="96">
        <v>7.92</v>
      </c>
      <c r="O135" s="64">
        <v>2530</v>
      </c>
      <c r="P135" s="65">
        <f>Table2245789101123456789101112131415[[#This Row],[PEMBULATAN]]*O135</f>
        <v>20037.599999999999</v>
      </c>
    </row>
    <row r="136" spans="1:16" ht="26.25" customHeight="1" x14ac:dyDescent="0.2">
      <c r="A136" s="14"/>
      <c r="B136" s="75"/>
      <c r="C136" s="73" t="s">
        <v>1680</v>
      </c>
      <c r="D136" s="78" t="s">
        <v>127</v>
      </c>
      <c r="E136" s="13">
        <v>44549</v>
      </c>
      <c r="F136" s="76" t="s">
        <v>128</v>
      </c>
      <c r="G136" s="13">
        <v>44554</v>
      </c>
      <c r="H136" s="77" t="s">
        <v>1543</v>
      </c>
      <c r="I136" s="16">
        <v>100</v>
      </c>
      <c r="J136" s="16">
        <v>15</v>
      </c>
      <c r="K136" s="16">
        <v>6</v>
      </c>
      <c r="L136" s="16">
        <v>2</v>
      </c>
      <c r="M136" s="81">
        <v>2.25</v>
      </c>
      <c r="N136" s="96">
        <v>2.25</v>
      </c>
      <c r="O136" s="64">
        <v>2530</v>
      </c>
      <c r="P136" s="65">
        <f>Table2245789101123456789101112131415[[#This Row],[PEMBULATAN]]*O136</f>
        <v>5692.5</v>
      </c>
    </row>
    <row r="137" spans="1:16" ht="26.25" customHeight="1" x14ac:dyDescent="0.2">
      <c r="A137" s="14"/>
      <c r="B137" s="75"/>
      <c r="C137" s="73" t="s">
        <v>1681</v>
      </c>
      <c r="D137" s="78" t="s">
        <v>127</v>
      </c>
      <c r="E137" s="13">
        <v>44549</v>
      </c>
      <c r="F137" s="76" t="s">
        <v>128</v>
      </c>
      <c r="G137" s="13">
        <v>44554</v>
      </c>
      <c r="H137" s="77" t="s">
        <v>1543</v>
      </c>
      <c r="I137" s="16">
        <v>85</v>
      </c>
      <c r="J137" s="16">
        <v>53</v>
      </c>
      <c r="K137" s="16">
        <v>12</v>
      </c>
      <c r="L137" s="16">
        <v>4</v>
      </c>
      <c r="M137" s="81">
        <v>13.515000000000001</v>
      </c>
      <c r="N137" s="96">
        <v>13.515000000000001</v>
      </c>
      <c r="O137" s="64">
        <v>2530</v>
      </c>
      <c r="P137" s="65">
        <f>Table2245789101123456789101112131415[[#This Row],[PEMBULATAN]]*O137</f>
        <v>34192.950000000004</v>
      </c>
    </row>
    <row r="138" spans="1:16" ht="26.25" customHeight="1" x14ac:dyDescent="0.2">
      <c r="A138" s="14"/>
      <c r="B138" s="75"/>
      <c r="C138" s="73" t="s">
        <v>1682</v>
      </c>
      <c r="D138" s="78" t="s">
        <v>127</v>
      </c>
      <c r="E138" s="13">
        <v>44549</v>
      </c>
      <c r="F138" s="76" t="s">
        <v>128</v>
      </c>
      <c r="G138" s="13">
        <v>44554</v>
      </c>
      <c r="H138" s="77" t="s">
        <v>1543</v>
      </c>
      <c r="I138" s="16">
        <v>100</v>
      </c>
      <c r="J138" s="16">
        <v>15</v>
      </c>
      <c r="K138" s="16">
        <v>8</v>
      </c>
      <c r="L138" s="16">
        <v>2</v>
      </c>
      <c r="M138" s="81">
        <v>3</v>
      </c>
      <c r="N138" s="96">
        <v>3</v>
      </c>
      <c r="O138" s="64">
        <v>2530</v>
      </c>
      <c r="P138" s="65">
        <f>Table2245789101123456789101112131415[[#This Row],[PEMBULATAN]]*O138</f>
        <v>7590</v>
      </c>
    </row>
    <row r="139" spans="1:16" ht="26.25" customHeight="1" x14ac:dyDescent="0.2">
      <c r="A139" s="14"/>
      <c r="B139" s="75"/>
      <c r="C139" s="73" t="s">
        <v>1683</v>
      </c>
      <c r="D139" s="78" t="s">
        <v>127</v>
      </c>
      <c r="E139" s="13">
        <v>44549</v>
      </c>
      <c r="F139" s="76" t="s">
        <v>128</v>
      </c>
      <c r="G139" s="13">
        <v>44554</v>
      </c>
      <c r="H139" s="77" t="s">
        <v>1543</v>
      </c>
      <c r="I139" s="16">
        <v>102</v>
      </c>
      <c r="J139" s="16">
        <v>6</v>
      </c>
      <c r="K139" s="16">
        <v>6</v>
      </c>
      <c r="L139" s="16">
        <v>2</v>
      </c>
      <c r="M139" s="81">
        <v>0.91800000000000004</v>
      </c>
      <c r="N139" s="96">
        <v>2</v>
      </c>
      <c r="O139" s="64">
        <v>2530</v>
      </c>
      <c r="P139" s="65">
        <f>Table2245789101123456789101112131415[[#This Row],[PEMBULATAN]]*O139</f>
        <v>5060</v>
      </c>
    </row>
    <row r="140" spans="1:16" ht="26.25" customHeight="1" x14ac:dyDescent="0.2">
      <c r="A140" s="14"/>
      <c r="B140" s="75"/>
      <c r="C140" s="73" t="s">
        <v>1684</v>
      </c>
      <c r="D140" s="78" t="s">
        <v>127</v>
      </c>
      <c r="E140" s="13">
        <v>44549</v>
      </c>
      <c r="F140" s="76" t="s">
        <v>128</v>
      </c>
      <c r="G140" s="13">
        <v>44554</v>
      </c>
      <c r="H140" s="77" t="s">
        <v>1543</v>
      </c>
      <c r="I140" s="16">
        <v>100</v>
      </c>
      <c r="J140" s="16">
        <v>60</v>
      </c>
      <c r="K140" s="16">
        <v>26</v>
      </c>
      <c r="L140" s="16">
        <v>19</v>
      </c>
      <c r="M140" s="81">
        <v>39</v>
      </c>
      <c r="N140" s="96">
        <v>39</v>
      </c>
      <c r="O140" s="64">
        <v>2530</v>
      </c>
      <c r="P140" s="65">
        <f>Table2245789101123456789101112131415[[#This Row],[PEMBULATAN]]*O140</f>
        <v>98670</v>
      </c>
    </row>
    <row r="141" spans="1:16" ht="26.25" customHeight="1" x14ac:dyDescent="0.2">
      <c r="A141" s="14"/>
      <c r="B141" s="75"/>
      <c r="C141" s="73" t="s">
        <v>1685</v>
      </c>
      <c r="D141" s="78" t="s">
        <v>127</v>
      </c>
      <c r="E141" s="13">
        <v>44549</v>
      </c>
      <c r="F141" s="76" t="s">
        <v>128</v>
      </c>
      <c r="G141" s="13">
        <v>44554</v>
      </c>
      <c r="H141" s="77" t="s">
        <v>1543</v>
      </c>
      <c r="I141" s="16">
        <v>50</v>
      </c>
      <c r="J141" s="16">
        <v>45</v>
      </c>
      <c r="K141" s="16">
        <v>21</v>
      </c>
      <c r="L141" s="16">
        <v>10</v>
      </c>
      <c r="M141" s="81">
        <v>11.8125</v>
      </c>
      <c r="N141" s="96">
        <v>11.8125</v>
      </c>
      <c r="O141" s="64">
        <v>2530</v>
      </c>
      <c r="P141" s="65">
        <f>Table2245789101123456789101112131415[[#This Row],[PEMBULATAN]]*O141</f>
        <v>29885.625</v>
      </c>
    </row>
    <row r="142" spans="1:16" ht="26.25" customHeight="1" x14ac:dyDescent="0.2">
      <c r="A142" s="14"/>
      <c r="B142" s="75"/>
      <c r="C142" s="73" t="s">
        <v>1686</v>
      </c>
      <c r="D142" s="78" t="s">
        <v>127</v>
      </c>
      <c r="E142" s="13">
        <v>44549</v>
      </c>
      <c r="F142" s="76" t="s">
        <v>128</v>
      </c>
      <c r="G142" s="13">
        <v>44554</v>
      </c>
      <c r="H142" s="77" t="s">
        <v>1543</v>
      </c>
      <c r="I142" s="16">
        <v>85</v>
      </c>
      <c r="J142" s="16">
        <v>9</v>
      </c>
      <c r="K142" s="16">
        <v>9</v>
      </c>
      <c r="L142" s="16">
        <v>1</v>
      </c>
      <c r="M142" s="81">
        <v>1.7212499999999999</v>
      </c>
      <c r="N142" s="96">
        <v>1.7212499999999999</v>
      </c>
      <c r="O142" s="64">
        <v>2530</v>
      </c>
      <c r="P142" s="65">
        <f>Table2245789101123456789101112131415[[#This Row],[PEMBULATAN]]*O142</f>
        <v>4354.7624999999998</v>
      </c>
    </row>
    <row r="143" spans="1:16" ht="26.25" customHeight="1" x14ac:dyDescent="0.2">
      <c r="A143" s="14"/>
      <c r="B143" s="75"/>
      <c r="C143" s="73" t="s">
        <v>1687</v>
      </c>
      <c r="D143" s="78" t="s">
        <v>127</v>
      </c>
      <c r="E143" s="13">
        <v>44549</v>
      </c>
      <c r="F143" s="76" t="s">
        <v>128</v>
      </c>
      <c r="G143" s="13">
        <v>44554</v>
      </c>
      <c r="H143" s="77" t="s">
        <v>1543</v>
      </c>
      <c r="I143" s="16">
        <v>80</v>
      </c>
      <c r="J143" s="16">
        <v>63</v>
      </c>
      <c r="K143" s="16">
        <v>21</v>
      </c>
      <c r="L143" s="16">
        <v>8</v>
      </c>
      <c r="M143" s="81">
        <v>26.46</v>
      </c>
      <c r="N143" s="96">
        <v>27</v>
      </c>
      <c r="O143" s="64">
        <v>2530</v>
      </c>
      <c r="P143" s="65">
        <f>Table2245789101123456789101112131415[[#This Row],[PEMBULATAN]]*O143</f>
        <v>68310</v>
      </c>
    </row>
    <row r="144" spans="1:16" ht="26.25" customHeight="1" x14ac:dyDescent="0.2">
      <c r="A144" s="14"/>
      <c r="B144" s="75"/>
      <c r="C144" s="73" t="s">
        <v>1688</v>
      </c>
      <c r="D144" s="78" t="s">
        <v>127</v>
      </c>
      <c r="E144" s="13">
        <v>44549</v>
      </c>
      <c r="F144" s="76" t="s">
        <v>128</v>
      </c>
      <c r="G144" s="13">
        <v>44554</v>
      </c>
      <c r="H144" s="77" t="s">
        <v>1543</v>
      </c>
      <c r="I144" s="16">
        <v>87</v>
      </c>
      <c r="J144" s="16">
        <v>54</v>
      </c>
      <c r="K144" s="16">
        <v>32</v>
      </c>
      <c r="L144" s="16">
        <v>14</v>
      </c>
      <c r="M144" s="81">
        <v>37.584000000000003</v>
      </c>
      <c r="N144" s="96">
        <v>37.584000000000003</v>
      </c>
      <c r="O144" s="64">
        <v>2530</v>
      </c>
      <c r="P144" s="65">
        <f>Table2245789101123456789101112131415[[#This Row],[PEMBULATAN]]*O144</f>
        <v>95087.52</v>
      </c>
    </row>
    <row r="145" spans="1:16" ht="26.25" customHeight="1" x14ac:dyDescent="0.2">
      <c r="A145" s="14"/>
      <c r="B145" s="75"/>
      <c r="C145" s="73" t="s">
        <v>1689</v>
      </c>
      <c r="D145" s="78" t="s">
        <v>127</v>
      </c>
      <c r="E145" s="13">
        <v>44549</v>
      </c>
      <c r="F145" s="76" t="s">
        <v>128</v>
      </c>
      <c r="G145" s="13">
        <v>44554</v>
      </c>
      <c r="H145" s="77" t="s">
        <v>1543</v>
      </c>
      <c r="I145" s="16">
        <v>35</v>
      </c>
      <c r="J145" s="16">
        <v>33</v>
      </c>
      <c r="K145" s="16">
        <v>12</v>
      </c>
      <c r="L145" s="16">
        <v>9</v>
      </c>
      <c r="M145" s="81">
        <v>3.4649999999999999</v>
      </c>
      <c r="N145" s="96">
        <v>10</v>
      </c>
      <c r="O145" s="64">
        <v>2530</v>
      </c>
      <c r="P145" s="65">
        <f>Table2245789101123456789101112131415[[#This Row],[PEMBULATAN]]*O145</f>
        <v>25300</v>
      </c>
    </row>
    <row r="146" spans="1:16" ht="26.25" customHeight="1" x14ac:dyDescent="0.2">
      <c r="A146" s="14"/>
      <c r="B146" s="75"/>
      <c r="C146" s="73" t="s">
        <v>1690</v>
      </c>
      <c r="D146" s="78" t="s">
        <v>127</v>
      </c>
      <c r="E146" s="13">
        <v>44549</v>
      </c>
      <c r="F146" s="76" t="s">
        <v>128</v>
      </c>
      <c r="G146" s="13">
        <v>44554</v>
      </c>
      <c r="H146" s="77" t="s">
        <v>1543</v>
      </c>
      <c r="I146" s="16">
        <v>70</v>
      </c>
      <c r="J146" s="16">
        <v>55</v>
      </c>
      <c r="K146" s="16">
        <v>12</v>
      </c>
      <c r="L146" s="16">
        <v>5</v>
      </c>
      <c r="M146" s="81">
        <v>11.55</v>
      </c>
      <c r="N146" s="96">
        <v>11.55</v>
      </c>
      <c r="O146" s="64">
        <v>2530</v>
      </c>
      <c r="P146" s="65">
        <f>Table2245789101123456789101112131415[[#This Row],[PEMBULATAN]]*O146</f>
        <v>29221.5</v>
      </c>
    </row>
    <row r="147" spans="1:16" ht="26.25" customHeight="1" x14ac:dyDescent="0.2">
      <c r="A147" s="14"/>
      <c r="B147" s="75"/>
      <c r="C147" s="73" t="s">
        <v>1691</v>
      </c>
      <c r="D147" s="78" t="s">
        <v>127</v>
      </c>
      <c r="E147" s="13">
        <v>44549</v>
      </c>
      <c r="F147" s="76" t="s">
        <v>128</v>
      </c>
      <c r="G147" s="13">
        <v>44554</v>
      </c>
      <c r="H147" s="77" t="s">
        <v>1543</v>
      </c>
      <c r="I147" s="16">
        <v>89</v>
      </c>
      <c r="J147" s="16">
        <v>56</v>
      </c>
      <c r="K147" s="16">
        <v>35</v>
      </c>
      <c r="L147" s="16">
        <v>20</v>
      </c>
      <c r="M147" s="81">
        <v>43.61</v>
      </c>
      <c r="N147" s="96">
        <v>43.61</v>
      </c>
      <c r="O147" s="64">
        <v>2530</v>
      </c>
      <c r="P147" s="65">
        <f>Table2245789101123456789101112131415[[#This Row],[PEMBULATAN]]*O147</f>
        <v>110333.3</v>
      </c>
    </row>
    <row r="148" spans="1:16" ht="26.25" customHeight="1" x14ac:dyDescent="0.2">
      <c r="A148" s="14"/>
      <c r="B148" s="75"/>
      <c r="C148" s="73" t="s">
        <v>1692</v>
      </c>
      <c r="D148" s="78" t="s">
        <v>127</v>
      </c>
      <c r="E148" s="13">
        <v>44549</v>
      </c>
      <c r="F148" s="76" t="s">
        <v>128</v>
      </c>
      <c r="G148" s="13">
        <v>44554</v>
      </c>
      <c r="H148" s="77" t="s">
        <v>1543</v>
      </c>
      <c r="I148" s="16">
        <v>72</v>
      </c>
      <c r="J148" s="16">
        <v>52</v>
      </c>
      <c r="K148" s="16">
        <v>16</v>
      </c>
      <c r="L148" s="16">
        <v>6</v>
      </c>
      <c r="M148" s="81">
        <v>14.976000000000001</v>
      </c>
      <c r="N148" s="96">
        <v>14.976000000000001</v>
      </c>
      <c r="O148" s="64">
        <v>2530</v>
      </c>
      <c r="P148" s="65">
        <f>Table2245789101123456789101112131415[[#This Row],[PEMBULATAN]]*O148</f>
        <v>37889.279999999999</v>
      </c>
    </row>
    <row r="149" spans="1:16" ht="26.25" customHeight="1" x14ac:dyDescent="0.2">
      <c r="A149" s="14"/>
      <c r="B149" s="75"/>
      <c r="C149" s="73" t="s">
        <v>1693</v>
      </c>
      <c r="D149" s="78" t="s">
        <v>127</v>
      </c>
      <c r="E149" s="13">
        <v>44549</v>
      </c>
      <c r="F149" s="76" t="s">
        <v>128</v>
      </c>
      <c r="G149" s="13">
        <v>44554</v>
      </c>
      <c r="H149" s="77" t="s">
        <v>1543</v>
      </c>
      <c r="I149" s="16">
        <v>51</v>
      </c>
      <c r="J149" s="16">
        <v>40</v>
      </c>
      <c r="K149" s="16">
        <v>18</v>
      </c>
      <c r="L149" s="16">
        <v>1</v>
      </c>
      <c r="M149" s="81">
        <v>9.18</v>
      </c>
      <c r="N149" s="96">
        <v>9.18</v>
      </c>
      <c r="O149" s="64">
        <v>2530</v>
      </c>
      <c r="P149" s="65">
        <f>Table2245789101123456789101112131415[[#This Row],[PEMBULATAN]]*O149</f>
        <v>23225.399999999998</v>
      </c>
    </row>
    <row r="150" spans="1:16" ht="26.25" customHeight="1" x14ac:dyDescent="0.2">
      <c r="A150" s="14"/>
      <c r="B150" s="75"/>
      <c r="C150" s="73" t="s">
        <v>1694</v>
      </c>
      <c r="D150" s="78" t="s">
        <v>127</v>
      </c>
      <c r="E150" s="13">
        <v>44549</v>
      </c>
      <c r="F150" s="76" t="s">
        <v>128</v>
      </c>
      <c r="G150" s="13">
        <v>44554</v>
      </c>
      <c r="H150" s="77" t="s">
        <v>1543</v>
      </c>
      <c r="I150" s="16">
        <v>82</v>
      </c>
      <c r="J150" s="16">
        <v>50</v>
      </c>
      <c r="K150" s="16">
        <v>29</v>
      </c>
      <c r="L150" s="16">
        <v>14</v>
      </c>
      <c r="M150" s="81">
        <v>29.725000000000001</v>
      </c>
      <c r="N150" s="96">
        <v>29.725000000000001</v>
      </c>
      <c r="O150" s="64">
        <v>2530</v>
      </c>
      <c r="P150" s="65">
        <f>Table2245789101123456789101112131415[[#This Row],[PEMBULATAN]]*O150</f>
        <v>75204.25</v>
      </c>
    </row>
    <row r="151" spans="1:16" ht="26.25" customHeight="1" x14ac:dyDescent="0.2">
      <c r="A151" s="14"/>
      <c r="B151" s="75"/>
      <c r="C151" s="73" t="s">
        <v>1695</v>
      </c>
      <c r="D151" s="78" t="s">
        <v>127</v>
      </c>
      <c r="E151" s="13">
        <v>44549</v>
      </c>
      <c r="F151" s="76" t="s">
        <v>128</v>
      </c>
      <c r="G151" s="13">
        <v>44554</v>
      </c>
      <c r="H151" s="77" t="s">
        <v>1543</v>
      </c>
      <c r="I151" s="16">
        <v>70</v>
      </c>
      <c r="J151" s="16">
        <v>52</v>
      </c>
      <c r="K151" s="16">
        <v>21</v>
      </c>
      <c r="L151" s="16">
        <v>5</v>
      </c>
      <c r="M151" s="81">
        <v>19.11</v>
      </c>
      <c r="N151" s="96">
        <v>19.11</v>
      </c>
      <c r="O151" s="64">
        <v>2530</v>
      </c>
      <c r="P151" s="65">
        <f>Table2245789101123456789101112131415[[#This Row],[PEMBULATAN]]*O151</f>
        <v>48348.299999999996</v>
      </c>
    </row>
    <row r="152" spans="1:16" ht="26.25" customHeight="1" x14ac:dyDescent="0.2">
      <c r="A152" s="14"/>
      <c r="B152" s="75"/>
      <c r="C152" s="73" t="s">
        <v>1696</v>
      </c>
      <c r="D152" s="78" t="s">
        <v>127</v>
      </c>
      <c r="E152" s="13">
        <v>44549</v>
      </c>
      <c r="F152" s="76" t="s">
        <v>128</v>
      </c>
      <c r="G152" s="13">
        <v>44554</v>
      </c>
      <c r="H152" s="77" t="s">
        <v>1543</v>
      </c>
      <c r="I152" s="16">
        <v>27</v>
      </c>
      <c r="J152" s="16">
        <v>25</v>
      </c>
      <c r="K152" s="16">
        <v>15</v>
      </c>
      <c r="L152" s="16">
        <v>7</v>
      </c>
      <c r="M152" s="81">
        <v>2.53125</v>
      </c>
      <c r="N152" s="96">
        <v>7</v>
      </c>
      <c r="O152" s="64">
        <v>2530</v>
      </c>
      <c r="P152" s="65">
        <f>Table2245789101123456789101112131415[[#This Row],[PEMBULATAN]]*O152</f>
        <v>17710</v>
      </c>
    </row>
    <row r="153" spans="1:16" ht="26.25" customHeight="1" x14ac:dyDescent="0.2">
      <c r="A153" s="14"/>
      <c r="B153" s="75"/>
      <c r="C153" s="73" t="s">
        <v>1697</v>
      </c>
      <c r="D153" s="78" t="s">
        <v>127</v>
      </c>
      <c r="E153" s="13">
        <v>44549</v>
      </c>
      <c r="F153" s="76" t="s">
        <v>128</v>
      </c>
      <c r="G153" s="13">
        <v>44554</v>
      </c>
      <c r="H153" s="77" t="s">
        <v>1543</v>
      </c>
      <c r="I153" s="16">
        <v>85</v>
      </c>
      <c r="J153" s="16">
        <v>50</v>
      </c>
      <c r="K153" s="16">
        <v>21</v>
      </c>
      <c r="L153" s="16">
        <v>2</v>
      </c>
      <c r="M153" s="81">
        <v>22.3125</v>
      </c>
      <c r="N153" s="96">
        <v>23</v>
      </c>
      <c r="O153" s="64">
        <v>2530</v>
      </c>
      <c r="P153" s="65">
        <f>Table2245789101123456789101112131415[[#This Row],[PEMBULATAN]]*O153</f>
        <v>58190</v>
      </c>
    </row>
    <row r="154" spans="1:16" ht="26.25" customHeight="1" x14ac:dyDescent="0.2">
      <c r="A154" s="14"/>
      <c r="B154" s="75"/>
      <c r="C154" s="73" t="s">
        <v>1698</v>
      </c>
      <c r="D154" s="78" t="s">
        <v>127</v>
      </c>
      <c r="E154" s="13">
        <v>44549</v>
      </c>
      <c r="F154" s="76" t="s">
        <v>128</v>
      </c>
      <c r="G154" s="13">
        <v>44554</v>
      </c>
      <c r="H154" s="77" t="s">
        <v>1543</v>
      </c>
      <c r="I154" s="16">
        <v>36</v>
      </c>
      <c r="J154" s="16">
        <v>25</v>
      </c>
      <c r="K154" s="16">
        <v>11</v>
      </c>
      <c r="L154" s="16">
        <v>1</v>
      </c>
      <c r="M154" s="81">
        <v>2.4750000000000001</v>
      </c>
      <c r="N154" s="96">
        <v>3</v>
      </c>
      <c r="O154" s="64">
        <v>2530</v>
      </c>
      <c r="P154" s="65">
        <f>Table2245789101123456789101112131415[[#This Row],[PEMBULATAN]]*O154</f>
        <v>7590</v>
      </c>
    </row>
    <row r="155" spans="1:16" ht="26.25" customHeight="1" x14ac:dyDescent="0.2">
      <c r="A155" s="14"/>
      <c r="B155" s="75"/>
      <c r="C155" s="73" t="s">
        <v>1699</v>
      </c>
      <c r="D155" s="78" t="s">
        <v>127</v>
      </c>
      <c r="E155" s="13">
        <v>44549</v>
      </c>
      <c r="F155" s="76" t="s">
        <v>128</v>
      </c>
      <c r="G155" s="13">
        <v>44554</v>
      </c>
      <c r="H155" s="77" t="s">
        <v>1543</v>
      </c>
      <c r="I155" s="16">
        <v>35</v>
      </c>
      <c r="J155" s="16">
        <v>35</v>
      </c>
      <c r="K155" s="16">
        <v>30</v>
      </c>
      <c r="L155" s="16">
        <v>2</v>
      </c>
      <c r="M155" s="81">
        <v>9.1875</v>
      </c>
      <c r="N155" s="96">
        <v>9.1875</v>
      </c>
      <c r="O155" s="64">
        <v>2530</v>
      </c>
      <c r="P155" s="65">
        <f>Table2245789101123456789101112131415[[#This Row],[PEMBULATAN]]*O155</f>
        <v>23244.375</v>
      </c>
    </row>
    <row r="156" spans="1:16" ht="26.25" customHeight="1" x14ac:dyDescent="0.2">
      <c r="A156" s="14"/>
      <c r="B156" s="75"/>
      <c r="C156" s="73" t="s">
        <v>1700</v>
      </c>
      <c r="D156" s="78" t="s">
        <v>127</v>
      </c>
      <c r="E156" s="13">
        <v>44549</v>
      </c>
      <c r="F156" s="76" t="s">
        <v>128</v>
      </c>
      <c r="G156" s="13">
        <v>44554</v>
      </c>
      <c r="H156" s="77" t="s">
        <v>1543</v>
      </c>
      <c r="I156" s="16">
        <v>60</v>
      </c>
      <c r="J156" s="16">
        <v>40</v>
      </c>
      <c r="K156" s="16">
        <v>23</v>
      </c>
      <c r="L156" s="16">
        <v>3</v>
      </c>
      <c r="M156" s="81">
        <v>13.8</v>
      </c>
      <c r="N156" s="96">
        <v>13.8</v>
      </c>
      <c r="O156" s="64">
        <v>2530</v>
      </c>
      <c r="P156" s="65">
        <f>Table2245789101123456789101112131415[[#This Row],[PEMBULATAN]]*O156</f>
        <v>34914</v>
      </c>
    </row>
    <row r="157" spans="1:16" ht="26.25" customHeight="1" x14ac:dyDescent="0.2">
      <c r="A157" s="14"/>
      <c r="B157" s="75"/>
      <c r="C157" s="73" t="s">
        <v>1701</v>
      </c>
      <c r="D157" s="78" t="s">
        <v>127</v>
      </c>
      <c r="E157" s="13">
        <v>44549</v>
      </c>
      <c r="F157" s="76" t="s">
        <v>128</v>
      </c>
      <c r="G157" s="13">
        <v>44554</v>
      </c>
      <c r="H157" s="77" t="s">
        <v>1543</v>
      </c>
      <c r="I157" s="16">
        <v>77</v>
      </c>
      <c r="J157" s="16">
        <v>62</v>
      </c>
      <c r="K157" s="16">
        <v>15</v>
      </c>
      <c r="L157" s="16">
        <v>11</v>
      </c>
      <c r="M157" s="81">
        <v>17.9025</v>
      </c>
      <c r="N157" s="96">
        <v>17.9025</v>
      </c>
      <c r="O157" s="64">
        <v>2530</v>
      </c>
      <c r="P157" s="65">
        <f>Table2245789101123456789101112131415[[#This Row],[PEMBULATAN]]*O157</f>
        <v>45293.324999999997</v>
      </c>
    </row>
    <row r="158" spans="1:16" ht="26.25" customHeight="1" x14ac:dyDescent="0.2">
      <c r="A158" s="14"/>
      <c r="B158" s="75"/>
      <c r="C158" s="73" t="s">
        <v>1702</v>
      </c>
      <c r="D158" s="78" t="s">
        <v>127</v>
      </c>
      <c r="E158" s="13">
        <v>44549</v>
      </c>
      <c r="F158" s="76" t="s">
        <v>128</v>
      </c>
      <c r="G158" s="13">
        <v>44554</v>
      </c>
      <c r="H158" s="77" t="s">
        <v>1543</v>
      </c>
      <c r="I158" s="16">
        <v>65</v>
      </c>
      <c r="J158" s="16">
        <v>45</v>
      </c>
      <c r="K158" s="16">
        <v>16</v>
      </c>
      <c r="L158" s="16">
        <v>8</v>
      </c>
      <c r="M158" s="81">
        <v>11.7</v>
      </c>
      <c r="N158" s="96">
        <v>11.7</v>
      </c>
      <c r="O158" s="64">
        <v>2530</v>
      </c>
      <c r="P158" s="65">
        <f>Table2245789101123456789101112131415[[#This Row],[PEMBULATAN]]*O158</f>
        <v>29601</v>
      </c>
    </row>
    <row r="159" spans="1:16" ht="26.25" customHeight="1" x14ac:dyDescent="0.2">
      <c r="A159" s="14"/>
      <c r="B159" s="75"/>
      <c r="C159" s="73" t="s">
        <v>1703</v>
      </c>
      <c r="D159" s="78" t="s">
        <v>127</v>
      </c>
      <c r="E159" s="13">
        <v>44549</v>
      </c>
      <c r="F159" s="76" t="s">
        <v>128</v>
      </c>
      <c r="G159" s="13">
        <v>44554</v>
      </c>
      <c r="H159" s="77" t="s">
        <v>1543</v>
      </c>
      <c r="I159" s="16">
        <v>23</v>
      </c>
      <c r="J159" s="16">
        <v>23</v>
      </c>
      <c r="K159" s="16">
        <v>22</v>
      </c>
      <c r="L159" s="16">
        <v>1</v>
      </c>
      <c r="M159" s="81">
        <v>2.9095</v>
      </c>
      <c r="N159" s="96">
        <v>2.9095</v>
      </c>
      <c r="O159" s="64">
        <v>2530</v>
      </c>
      <c r="P159" s="65">
        <f>Table2245789101123456789101112131415[[#This Row],[PEMBULATAN]]*O159</f>
        <v>7361.0349999999999</v>
      </c>
    </row>
    <row r="160" spans="1:16" ht="26.25" customHeight="1" x14ac:dyDescent="0.2">
      <c r="A160" s="14"/>
      <c r="B160" s="75"/>
      <c r="C160" s="73" t="s">
        <v>1704</v>
      </c>
      <c r="D160" s="78" t="s">
        <v>127</v>
      </c>
      <c r="E160" s="13">
        <v>44549</v>
      </c>
      <c r="F160" s="76" t="s">
        <v>128</v>
      </c>
      <c r="G160" s="13">
        <v>44554</v>
      </c>
      <c r="H160" s="77" t="s">
        <v>1543</v>
      </c>
      <c r="I160" s="16">
        <v>85</v>
      </c>
      <c r="J160" s="16">
        <v>54</v>
      </c>
      <c r="K160" s="16">
        <v>23</v>
      </c>
      <c r="L160" s="16">
        <v>15</v>
      </c>
      <c r="M160" s="81">
        <v>26.392499999999998</v>
      </c>
      <c r="N160" s="96">
        <v>27</v>
      </c>
      <c r="O160" s="64">
        <v>2530</v>
      </c>
      <c r="P160" s="65">
        <f>Table2245789101123456789101112131415[[#This Row],[PEMBULATAN]]*O160</f>
        <v>68310</v>
      </c>
    </row>
    <row r="161" spans="1:16" ht="26.25" customHeight="1" x14ac:dyDescent="0.2">
      <c r="A161" s="14"/>
      <c r="B161" s="75"/>
      <c r="C161" s="73" t="s">
        <v>1705</v>
      </c>
      <c r="D161" s="78" t="s">
        <v>127</v>
      </c>
      <c r="E161" s="13">
        <v>44549</v>
      </c>
      <c r="F161" s="76" t="s">
        <v>128</v>
      </c>
      <c r="G161" s="13">
        <v>44554</v>
      </c>
      <c r="H161" s="77" t="s">
        <v>1543</v>
      </c>
      <c r="I161" s="16">
        <v>82</v>
      </c>
      <c r="J161" s="16">
        <v>53</v>
      </c>
      <c r="K161" s="16">
        <v>16</v>
      </c>
      <c r="L161" s="16">
        <v>4</v>
      </c>
      <c r="M161" s="81">
        <v>17.384</v>
      </c>
      <c r="N161" s="96">
        <v>18</v>
      </c>
      <c r="O161" s="64">
        <v>2530</v>
      </c>
      <c r="P161" s="65">
        <f>Table2245789101123456789101112131415[[#This Row],[PEMBULATAN]]*O161</f>
        <v>45540</v>
      </c>
    </row>
    <row r="162" spans="1:16" ht="26.25" customHeight="1" x14ac:dyDescent="0.2">
      <c r="A162" s="14"/>
      <c r="B162" s="75"/>
      <c r="C162" s="73" t="s">
        <v>1706</v>
      </c>
      <c r="D162" s="78" t="s">
        <v>127</v>
      </c>
      <c r="E162" s="13">
        <v>44549</v>
      </c>
      <c r="F162" s="76" t="s">
        <v>128</v>
      </c>
      <c r="G162" s="13">
        <v>44554</v>
      </c>
      <c r="H162" s="77" t="s">
        <v>1543</v>
      </c>
      <c r="I162" s="16">
        <v>83</v>
      </c>
      <c r="J162" s="16">
        <v>61</v>
      </c>
      <c r="K162" s="16">
        <v>15</v>
      </c>
      <c r="L162" s="16">
        <v>16</v>
      </c>
      <c r="M162" s="81">
        <v>18.986249999999998</v>
      </c>
      <c r="N162" s="96">
        <v>18.986249999999998</v>
      </c>
      <c r="O162" s="64">
        <v>2530</v>
      </c>
      <c r="P162" s="65">
        <f>Table2245789101123456789101112131415[[#This Row],[PEMBULATAN]]*O162</f>
        <v>48035.212499999994</v>
      </c>
    </row>
    <row r="163" spans="1:16" ht="26.25" customHeight="1" x14ac:dyDescent="0.2">
      <c r="A163" s="14"/>
      <c r="B163" s="75"/>
      <c r="C163" s="73" t="s">
        <v>1707</v>
      </c>
      <c r="D163" s="78" t="s">
        <v>127</v>
      </c>
      <c r="E163" s="13">
        <v>44549</v>
      </c>
      <c r="F163" s="76" t="s">
        <v>128</v>
      </c>
      <c r="G163" s="13">
        <v>44554</v>
      </c>
      <c r="H163" s="77" t="s">
        <v>1543</v>
      </c>
      <c r="I163" s="16">
        <v>92</v>
      </c>
      <c r="J163" s="16">
        <v>56</v>
      </c>
      <c r="K163" s="16">
        <v>35</v>
      </c>
      <c r="L163" s="16">
        <v>21</v>
      </c>
      <c r="M163" s="81">
        <v>45.08</v>
      </c>
      <c r="N163" s="96">
        <v>45.08</v>
      </c>
      <c r="O163" s="64">
        <v>2530</v>
      </c>
      <c r="P163" s="65">
        <f>Table2245789101123456789101112131415[[#This Row],[PEMBULATAN]]*O163</f>
        <v>114052.4</v>
      </c>
    </row>
    <row r="164" spans="1:16" ht="26.25" customHeight="1" x14ac:dyDescent="0.2">
      <c r="A164" s="14"/>
      <c r="B164" s="75"/>
      <c r="C164" s="73" t="s">
        <v>1708</v>
      </c>
      <c r="D164" s="78" t="s">
        <v>127</v>
      </c>
      <c r="E164" s="13">
        <v>44549</v>
      </c>
      <c r="F164" s="76" t="s">
        <v>128</v>
      </c>
      <c r="G164" s="13">
        <v>44554</v>
      </c>
      <c r="H164" s="77" t="s">
        <v>1543</v>
      </c>
      <c r="I164" s="16">
        <v>89</v>
      </c>
      <c r="J164" s="16">
        <v>57</v>
      </c>
      <c r="K164" s="16">
        <v>32</v>
      </c>
      <c r="L164" s="16">
        <v>17</v>
      </c>
      <c r="M164" s="81">
        <v>40.584000000000003</v>
      </c>
      <c r="N164" s="96">
        <v>40.584000000000003</v>
      </c>
      <c r="O164" s="64">
        <v>2530</v>
      </c>
      <c r="P164" s="65">
        <f>Table2245789101123456789101112131415[[#This Row],[PEMBULATAN]]*O164</f>
        <v>102677.52</v>
      </c>
    </row>
    <row r="165" spans="1:16" ht="26.25" customHeight="1" x14ac:dyDescent="0.2">
      <c r="A165" s="14"/>
      <c r="B165" s="75"/>
      <c r="C165" s="73" t="s">
        <v>1709</v>
      </c>
      <c r="D165" s="78" t="s">
        <v>127</v>
      </c>
      <c r="E165" s="13">
        <v>44549</v>
      </c>
      <c r="F165" s="76" t="s">
        <v>128</v>
      </c>
      <c r="G165" s="13">
        <v>44554</v>
      </c>
      <c r="H165" s="77" t="s">
        <v>1543</v>
      </c>
      <c r="I165" s="16">
        <v>78</v>
      </c>
      <c r="J165" s="16">
        <v>54</v>
      </c>
      <c r="K165" s="16">
        <v>24</v>
      </c>
      <c r="L165" s="16">
        <v>9</v>
      </c>
      <c r="M165" s="81">
        <v>25.271999999999998</v>
      </c>
      <c r="N165" s="96">
        <v>25.271999999999998</v>
      </c>
      <c r="O165" s="64">
        <v>2530</v>
      </c>
      <c r="P165" s="65">
        <f>Table2245789101123456789101112131415[[#This Row],[PEMBULATAN]]*O165</f>
        <v>63938.159999999996</v>
      </c>
    </row>
    <row r="166" spans="1:16" ht="26.25" customHeight="1" x14ac:dyDescent="0.2">
      <c r="A166" s="14"/>
      <c r="B166" s="75"/>
      <c r="C166" s="73" t="s">
        <v>1710</v>
      </c>
      <c r="D166" s="78" t="s">
        <v>127</v>
      </c>
      <c r="E166" s="13">
        <v>44549</v>
      </c>
      <c r="F166" s="76" t="s">
        <v>128</v>
      </c>
      <c r="G166" s="13">
        <v>44554</v>
      </c>
      <c r="H166" s="77" t="s">
        <v>1543</v>
      </c>
      <c r="I166" s="16">
        <v>73</v>
      </c>
      <c r="J166" s="16">
        <v>42</v>
      </c>
      <c r="K166" s="16">
        <v>14</v>
      </c>
      <c r="L166" s="16">
        <v>8</v>
      </c>
      <c r="M166" s="81">
        <v>10.731</v>
      </c>
      <c r="N166" s="96">
        <v>10.731</v>
      </c>
      <c r="O166" s="64">
        <v>2530</v>
      </c>
      <c r="P166" s="65">
        <f>Table2245789101123456789101112131415[[#This Row],[PEMBULATAN]]*O166</f>
        <v>27149.43</v>
      </c>
    </row>
    <row r="167" spans="1:16" ht="26.25" customHeight="1" x14ac:dyDescent="0.2">
      <c r="A167" s="14"/>
      <c r="B167" s="75"/>
      <c r="C167" s="73" t="s">
        <v>1711</v>
      </c>
      <c r="D167" s="78" t="s">
        <v>127</v>
      </c>
      <c r="E167" s="13">
        <v>44549</v>
      </c>
      <c r="F167" s="76" t="s">
        <v>128</v>
      </c>
      <c r="G167" s="13">
        <v>44554</v>
      </c>
      <c r="H167" s="77" t="s">
        <v>1543</v>
      </c>
      <c r="I167" s="16">
        <v>78</v>
      </c>
      <c r="J167" s="16">
        <v>46</v>
      </c>
      <c r="K167" s="16">
        <v>25</v>
      </c>
      <c r="L167" s="16">
        <v>19</v>
      </c>
      <c r="M167" s="81">
        <v>22.425000000000001</v>
      </c>
      <c r="N167" s="96">
        <v>23</v>
      </c>
      <c r="O167" s="64">
        <v>2530</v>
      </c>
      <c r="P167" s="65">
        <f>Table2245789101123456789101112131415[[#This Row],[PEMBULATAN]]*O167</f>
        <v>58190</v>
      </c>
    </row>
    <row r="168" spans="1:16" ht="26.25" customHeight="1" x14ac:dyDescent="0.2">
      <c r="A168" s="14"/>
      <c r="B168" s="75"/>
      <c r="C168" s="73" t="s">
        <v>1712</v>
      </c>
      <c r="D168" s="78" t="s">
        <v>127</v>
      </c>
      <c r="E168" s="13">
        <v>44549</v>
      </c>
      <c r="F168" s="76" t="s">
        <v>128</v>
      </c>
      <c r="G168" s="13">
        <v>44554</v>
      </c>
      <c r="H168" s="77" t="s">
        <v>1543</v>
      </c>
      <c r="I168" s="16">
        <v>78</v>
      </c>
      <c r="J168" s="16">
        <v>30</v>
      </c>
      <c r="K168" s="16">
        <v>19</v>
      </c>
      <c r="L168" s="16">
        <v>2</v>
      </c>
      <c r="M168" s="81">
        <v>11.115</v>
      </c>
      <c r="N168" s="96">
        <v>11.115</v>
      </c>
      <c r="O168" s="64">
        <v>2530</v>
      </c>
      <c r="P168" s="65">
        <f>Table2245789101123456789101112131415[[#This Row],[PEMBULATAN]]*O168</f>
        <v>28120.95</v>
      </c>
    </row>
    <row r="169" spans="1:16" ht="26.25" customHeight="1" x14ac:dyDescent="0.2">
      <c r="A169" s="14"/>
      <c r="B169" s="75"/>
      <c r="C169" s="73" t="s">
        <v>1713</v>
      </c>
      <c r="D169" s="78" t="s">
        <v>127</v>
      </c>
      <c r="E169" s="13">
        <v>44549</v>
      </c>
      <c r="F169" s="76" t="s">
        <v>128</v>
      </c>
      <c r="G169" s="13">
        <v>44554</v>
      </c>
      <c r="H169" s="77" t="s">
        <v>1543</v>
      </c>
      <c r="I169" s="16">
        <v>89</v>
      </c>
      <c r="J169" s="16">
        <v>52</v>
      </c>
      <c r="K169" s="16">
        <v>35</v>
      </c>
      <c r="L169" s="16">
        <v>24</v>
      </c>
      <c r="M169" s="81">
        <v>40.494999999999997</v>
      </c>
      <c r="N169" s="96">
        <v>41</v>
      </c>
      <c r="O169" s="64">
        <v>2530</v>
      </c>
      <c r="P169" s="65">
        <f>Table2245789101123456789101112131415[[#This Row],[PEMBULATAN]]*O169</f>
        <v>103730</v>
      </c>
    </row>
    <row r="170" spans="1:16" ht="26.25" customHeight="1" x14ac:dyDescent="0.2">
      <c r="A170" s="14"/>
      <c r="B170" s="75"/>
      <c r="C170" s="73" t="s">
        <v>1714</v>
      </c>
      <c r="D170" s="78" t="s">
        <v>127</v>
      </c>
      <c r="E170" s="13">
        <v>44549</v>
      </c>
      <c r="F170" s="76" t="s">
        <v>128</v>
      </c>
      <c r="G170" s="13">
        <v>44554</v>
      </c>
      <c r="H170" s="77" t="s">
        <v>1543</v>
      </c>
      <c r="I170" s="16">
        <v>78</v>
      </c>
      <c r="J170" s="16">
        <v>56</v>
      </c>
      <c r="K170" s="16">
        <v>26</v>
      </c>
      <c r="L170" s="16">
        <v>11</v>
      </c>
      <c r="M170" s="81">
        <v>28.391999999999999</v>
      </c>
      <c r="N170" s="96">
        <v>29</v>
      </c>
      <c r="O170" s="64">
        <v>2530</v>
      </c>
      <c r="P170" s="65">
        <f>Table2245789101123456789101112131415[[#This Row],[PEMBULATAN]]*O170</f>
        <v>73370</v>
      </c>
    </row>
    <row r="171" spans="1:16" ht="26.25" customHeight="1" x14ac:dyDescent="0.2">
      <c r="A171" s="14"/>
      <c r="B171" s="75"/>
      <c r="C171" s="73" t="s">
        <v>1715</v>
      </c>
      <c r="D171" s="78" t="s">
        <v>127</v>
      </c>
      <c r="E171" s="13">
        <v>44549</v>
      </c>
      <c r="F171" s="76" t="s">
        <v>128</v>
      </c>
      <c r="G171" s="13">
        <v>44554</v>
      </c>
      <c r="H171" s="77" t="s">
        <v>1543</v>
      </c>
      <c r="I171" s="16">
        <v>72</v>
      </c>
      <c r="J171" s="16">
        <v>51</v>
      </c>
      <c r="K171" s="16">
        <v>15</v>
      </c>
      <c r="L171" s="16">
        <v>10</v>
      </c>
      <c r="M171" s="81">
        <v>13.77</v>
      </c>
      <c r="N171" s="96">
        <v>13.77</v>
      </c>
      <c r="O171" s="64">
        <v>2530</v>
      </c>
      <c r="P171" s="65">
        <f>Table2245789101123456789101112131415[[#This Row],[PEMBULATAN]]*O171</f>
        <v>34838.1</v>
      </c>
    </row>
    <row r="172" spans="1:16" ht="26.25" customHeight="1" x14ac:dyDescent="0.2">
      <c r="A172" s="14"/>
      <c r="B172" s="75"/>
      <c r="C172" s="73" t="s">
        <v>1716</v>
      </c>
      <c r="D172" s="78" t="s">
        <v>127</v>
      </c>
      <c r="E172" s="13">
        <v>44549</v>
      </c>
      <c r="F172" s="76" t="s">
        <v>128</v>
      </c>
      <c r="G172" s="13">
        <v>44554</v>
      </c>
      <c r="H172" s="77" t="s">
        <v>1543</v>
      </c>
      <c r="I172" s="16">
        <v>68</v>
      </c>
      <c r="J172" s="16">
        <v>54</v>
      </c>
      <c r="K172" s="16">
        <v>23</v>
      </c>
      <c r="L172" s="16">
        <v>14</v>
      </c>
      <c r="M172" s="81">
        <v>21.114000000000001</v>
      </c>
      <c r="N172" s="96">
        <v>21.114000000000001</v>
      </c>
      <c r="O172" s="64">
        <v>2530</v>
      </c>
      <c r="P172" s="65">
        <f>Table2245789101123456789101112131415[[#This Row],[PEMBULATAN]]*O172</f>
        <v>53418.420000000006</v>
      </c>
    </row>
    <row r="173" spans="1:16" ht="26.25" customHeight="1" x14ac:dyDescent="0.2">
      <c r="A173" s="14"/>
      <c r="B173" s="75"/>
      <c r="C173" s="73" t="s">
        <v>1717</v>
      </c>
      <c r="D173" s="78" t="s">
        <v>127</v>
      </c>
      <c r="E173" s="13">
        <v>44549</v>
      </c>
      <c r="F173" s="76" t="s">
        <v>128</v>
      </c>
      <c r="G173" s="13">
        <v>44554</v>
      </c>
      <c r="H173" s="77" t="s">
        <v>1543</v>
      </c>
      <c r="I173" s="16">
        <v>94</v>
      </c>
      <c r="J173" s="16">
        <v>10</v>
      </c>
      <c r="K173" s="16">
        <v>8</v>
      </c>
      <c r="L173" s="16">
        <v>3</v>
      </c>
      <c r="M173" s="81">
        <v>1.88</v>
      </c>
      <c r="N173" s="96">
        <v>3</v>
      </c>
      <c r="O173" s="64">
        <v>2530</v>
      </c>
      <c r="P173" s="65">
        <f>Table2245789101123456789101112131415[[#This Row],[PEMBULATAN]]*O173</f>
        <v>7590</v>
      </c>
    </row>
    <row r="174" spans="1:16" ht="26.25" customHeight="1" x14ac:dyDescent="0.2">
      <c r="A174" s="14"/>
      <c r="B174" s="75"/>
      <c r="C174" s="73" t="s">
        <v>1718</v>
      </c>
      <c r="D174" s="78" t="s">
        <v>127</v>
      </c>
      <c r="E174" s="13">
        <v>44549</v>
      </c>
      <c r="F174" s="76" t="s">
        <v>128</v>
      </c>
      <c r="G174" s="13">
        <v>44554</v>
      </c>
      <c r="H174" s="77" t="s">
        <v>1543</v>
      </c>
      <c r="I174" s="16">
        <v>32</v>
      </c>
      <c r="J174" s="16">
        <v>26</v>
      </c>
      <c r="K174" s="16">
        <v>17</v>
      </c>
      <c r="L174" s="16">
        <v>2</v>
      </c>
      <c r="M174" s="81">
        <v>3.536</v>
      </c>
      <c r="N174" s="96">
        <v>3.536</v>
      </c>
      <c r="O174" s="64">
        <v>2530</v>
      </c>
      <c r="P174" s="65">
        <f>Table2245789101123456789101112131415[[#This Row],[PEMBULATAN]]*O174</f>
        <v>8946.08</v>
      </c>
    </row>
    <row r="175" spans="1:16" ht="26.25" customHeight="1" x14ac:dyDescent="0.2">
      <c r="A175" s="14"/>
      <c r="B175" s="75"/>
      <c r="C175" s="73" t="s">
        <v>1719</v>
      </c>
      <c r="D175" s="78" t="s">
        <v>127</v>
      </c>
      <c r="E175" s="13">
        <v>44549</v>
      </c>
      <c r="F175" s="76" t="s">
        <v>128</v>
      </c>
      <c r="G175" s="13">
        <v>44554</v>
      </c>
      <c r="H175" s="77" t="s">
        <v>1543</v>
      </c>
      <c r="I175" s="16">
        <v>50</v>
      </c>
      <c r="J175" s="16">
        <v>34</v>
      </c>
      <c r="K175" s="16">
        <v>12</v>
      </c>
      <c r="L175" s="16">
        <v>1</v>
      </c>
      <c r="M175" s="81">
        <v>5.0999999999999996</v>
      </c>
      <c r="N175" s="96">
        <v>5.0999999999999996</v>
      </c>
      <c r="O175" s="64">
        <v>2530</v>
      </c>
      <c r="P175" s="65">
        <f>Table2245789101123456789101112131415[[#This Row],[PEMBULATAN]]*O175</f>
        <v>12903</v>
      </c>
    </row>
    <row r="176" spans="1:16" ht="26.25" customHeight="1" x14ac:dyDescent="0.2">
      <c r="A176" s="14"/>
      <c r="B176" s="75"/>
      <c r="C176" s="73" t="s">
        <v>1720</v>
      </c>
      <c r="D176" s="78" t="s">
        <v>127</v>
      </c>
      <c r="E176" s="13">
        <v>44549</v>
      </c>
      <c r="F176" s="76" t="s">
        <v>128</v>
      </c>
      <c r="G176" s="13">
        <v>44554</v>
      </c>
      <c r="H176" s="77" t="s">
        <v>1543</v>
      </c>
      <c r="I176" s="16">
        <v>65</v>
      </c>
      <c r="J176" s="16">
        <v>55</v>
      </c>
      <c r="K176" s="16">
        <v>23</v>
      </c>
      <c r="L176" s="16">
        <v>10</v>
      </c>
      <c r="M176" s="81">
        <v>20.556249999999999</v>
      </c>
      <c r="N176" s="96">
        <v>20.556249999999999</v>
      </c>
      <c r="O176" s="64">
        <v>2530</v>
      </c>
      <c r="P176" s="65">
        <f>Table2245789101123456789101112131415[[#This Row],[PEMBULATAN]]*O176</f>
        <v>52007.3125</v>
      </c>
    </row>
    <row r="177" spans="1:16" ht="26.25" customHeight="1" x14ac:dyDescent="0.2">
      <c r="A177" s="14"/>
      <c r="B177" s="75"/>
      <c r="C177" s="73" t="s">
        <v>1721</v>
      </c>
      <c r="D177" s="78" t="s">
        <v>127</v>
      </c>
      <c r="E177" s="13">
        <v>44549</v>
      </c>
      <c r="F177" s="76" t="s">
        <v>128</v>
      </c>
      <c r="G177" s="13">
        <v>44554</v>
      </c>
      <c r="H177" s="77" t="s">
        <v>1543</v>
      </c>
      <c r="I177" s="16">
        <v>70</v>
      </c>
      <c r="J177" s="16">
        <v>61</v>
      </c>
      <c r="K177" s="16">
        <v>21</v>
      </c>
      <c r="L177" s="16">
        <v>10</v>
      </c>
      <c r="M177" s="81">
        <v>22.4175</v>
      </c>
      <c r="N177" s="96">
        <v>23</v>
      </c>
      <c r="O177" s="64">
        <v>2530</v>
      </c>
      <c r="P177" s="65">
        <f>Table2245789101123456789101112131415[[#This Row],[PEMBULATAN]]*O177</f>
        <v>58190</v>
      </c>
    </row>
    <row r="178" spans="1:16" ht="26.25" customHeight="1" x14ac:dyDescent="0.2">
      <c r="A178" s="14"/>
      <c r="B178" s="75"/>
      <c r="C178" s="73" t="s">
        <v>1722</v>
      </c>
      <c r="D178" s="78" t="s">
        <v>127</v>
      </c>
      <c r="E178" s="13">
        <v>44549</v>
      </c>
      <c r="F178" s="76" t="s">
        <v>128</v>
      </c>
      <c r="G178" s="13">
        <v>44554</v>
      </c>
      <c r="H178" s="77" t="s">
        <v>1543</v>
      </c>
      <c r="I178" s="16">
        <v>89</v>
      </c>
      <c r="J178" s="16">
        <v>65</v>
      </c>
      <c r="K178" s="16">
        <v>24</v>
      </c>
      <c r="L178" s="16">
        <v>22</v>
      </c>
      <c r="M178" s="81">
        <v>34.71</v>
      </c>
      <c r="N178" s="96">
        <v>34.71</v>
      </c>
      <c r="O178" s="64">
        <v>2530</v>
      </c>
      <c r="P178" s="65">
        <f>Table2245789101123456789101112131415[[#This Row],[PEMBULATAN]]*O178</f>
        <v>87816.3</v>
      </c>
    </row>
    <row r="179" spans="1:16" ht="26.25" customHeight="1" x14ac:dyDescent="0.2">
      <c r="A179" s="14"/>
      <c r="B179" s="75"/>
      <c r="C179" s="73" t="s">
        <v>1723</v>
      </c>
      <c r="D179" s="78" t="s">
        <v>127</v>
      </c>
      <c r="E179" s="13">
        <v>44549</v>
      </c>
      <c r="F179" s="76" t="s">
        <v>128</v>
      </c>
      <c r="G179" s="13">
        <v>44554</v>
      </c>
      <c r="H179" s="77" t="s">
        <v>1543</v>
      </c>
      <c r="I179" s="16">
        <v>62</v>
      </c>
      <c r="J179" s="16">
        <v>41</v>
      </c>
      <c r="K179" s="16">
        <v>12</v>
      </c>
      <c r="L179" s="16">
        <v>7</v>
      </c>
      <c r="M179" s="81">
        <v>7.6260000000000003</v>
      </c>
      <c r="N179" s="96">
        <v>7.6260000000000003</v>
      </c>
      <c r="O179" s="64">
        <v>2530</v>
      </c>
      <c r="P179" s="65">
        <f>Table2245789101123456789101112131415[[#This Row],[PEMBULATAN]]*O179</f>
        <v>19293.780000000002</v>
      </c>
    </row>
    <row r="180" spans="1:16" ht="26.25" customHeight="1" x14ac:dyDescent="0.2">
      <c r="A180" s="14"/>
      <c r="B180" s="75"/>
      <c r="C180" s="73" t="s">
        <v>1724</v>
      </c>
      <c r="D180" s="78" t="s">
        <v>127</v>
      </c>
      <c r="E180" s="13">
        <v>44549</v>
      </c>
      <c r="F180" s="76" t="s">
        <v>128</v>
      </c>
      <c r="G180" s="13">
        <v>44554</v>
      </c>
      <c r="H180" s="77" t="s">
        <v>1543</v>
      </c>
      <c r="I180" s="16">
        <v>35</v>
      </c>
      <c r="J180" s="16">
        <v>26</v>
      </c>
      <c r="K180" s="16">
        <v>17</v>
      </c>
      <c r="L180" s="16">
        <v>1</v>
      </c>
      <c r="M180" s="81">
        <v>3.8675000000000002</v>
      </c>
      <c r="N180" s="96">
        <v>3.8675000000000002</v>
      </c>
      <c r="O180" s="64">
        <v>2530</v>
      </c>
      <c r="P180" s="65">
        <f>Table2245789101123456789101112131415[[#This Row],[PEMBULATAN]]*O180</f>
        <v>9784.7749999999996</v>
      </c>
    </row>
    <row r="181" spans="1:16" ht="26.25" customHeight="1" x14ac:dyDescent="0.2">
      <c r="A181" s="14"/>
      <c r="B181" s="75"/>
      <c r="C181" s="73" t="s">
        <v>1725</v>
      </c>
      <c r="D181" s="78" t="s">
        <v>127</v>
      </c>
      <c r="E181" s="13">
        <v>44549</v>
      </c>
      <c r="F181" s="76" t="s">
        <v>128</v>
      </c>
      <c r="G181" s="13">
        <v>44554</v>
      </c>
      <c r="H181" s="77" t="s">
        <v>1543</v>
      </c>
      <c r="I181" s="16">
        <v>49</v>
      </c>
      <c r="J181" s="16">
        <v>30</v>
      </c>
      <c r="K181" s="16">
        <v>29</v>
      </c>
      <c r="L181" s="16">
        <v>2</v>
      </c>
      <c r="M181" s="81">
        <v>10.657500000000001</v>
      </c>
      <c r="N181" s="96">
        <v>10.657500000000001</v>
      </c>
      <c r="O181" s="64">
        <v>2530</v>
      </c>
      <c r="P181" s="65">
        <f>Table2245789101123456789101112131415[[#This Row],[PEMBULATAN]]*O181</f>
        <v>26963.475000000002</v>
      </c>
    </row>
    <row r="182" spans="1:16" ht="26.25" customHeight="1" x14ac:dyDescent="0.2">
      <c r="A182" s="14"/>
      <c r="B182" s="75"/>
      <c r="C182" s="73" t="s">
        <v>1726</v>
      </c>
      <c r="D182" s="78" t="s">
        <v>127</v>
      </c>
      <c r="E182" s="13">
        <v>44549</v>
      </c>
      <c r="F182" s="76" t="s">
        <v>128</v>
      </c>
      <c r="G182" s="13">
        <v>44554</v>
      </c>
      <c r="H182" s="77" t="s">
        <v>1543</v>
      </c>
      <c r="I182" s="16">
        <v>87</v>
      </c>
      <c r="J182" s="16">
        <v>53</v>
      </c>
      <c r="K182" s="16">
        <v>24</v>
      </c>
      <c r="L182" s="16">
        <v>14</v>
      </c>
      <c r="M182" s="81">
        <v>27.666</v>
      </c>
      <c r="N182" s="96">
        <v>27.666</v>
      </c>
      <c r="O182" s="64">
        <v>2530</v>
      </c>
      <c r="P182" s="65">
        <f>Table2245789101123456789101112131415[[#This Row],[PEMBULATAN]]*O182</f>
        <v>69994.98</v>
      </c>
    </row>
    <row r="183" spans="1:16" ht="26.25" customHeight="1" x14ac:dyDescent="0.2">
      <c r="A183" s="14"/>
      <c r="B183" s="75"/>
      <c r="C183" s="73" t="s">
        <v>1727</v>
      </c>
      <c r="D183" s="78" t="s">
        <v>127</v>
      </c>
      <c r="E183" s="13">
        <v>44549</v>
      </c>
      <c r="F183" s="76" t="s">
        <v>128</v>
      </c>
      <c r="G183" s="13">
        <v>44554</v>
      </c>
      <c r="H183" s="77" t="s">
        <v>1543</v>
      </c>
      <c r="I183" s="16">
        <v>87</v>
      </c>
      <c r="J183" s="16">
        <v>62</v>
      </c>
      <c r="K183" s="16">
        <v>15</v>
      </c>
      <c r="L183" s="16">
        <v>13</v>
      </c>
      <c r="M183" s="81">
        <v>20.227499999999999</v>
      </c>
      <c r="N183" s="96">
        <v>20.227499999999999</v>
      </c>
      <c r="O183" s="64">
        <v>2530</v>
      </c>
      <c r="P183" s="65">
        <f>Table2245789101123456789101112131415[[#This Row],[PEMBULATAN]]*O183</f>
        <v>51175.574999999997</v>
      </c>
    </row>
    <row r="184" spans="1:16" ht="26.25" customHeight="1" x14ac:dyDescent="0.2">
      <c r="A184" s="14"/>
      <c r="B184" s="75"/>
      <c r="C184" s="73" t="s">
        <v>1728</v>
      </c>
      <c r="D184" s="78" t="s">
        <v>127</v>
      </c>
      <c r="E184" s="13">
        <v>44549</v>
      </c>
      <c r="F184" s="76" t="s">
        <v>128</v>
      </c>
      <c r="G184" s="13">
        <v>44554</v>
      </c>
      <c r="H184" s="77" t="s">
        <v>1543</v>
      </c>
      <c r="I184" s="16">
        <v>61</v>
      </c>
      <c r="J184" s="16">
        <v>32</v>
      </c>
      <c r="K184" s="16">
        <v>12</v>
      </c>
      <c r="L184" s="16">
        <v>3</v>
      </c>
      <c r="M184" s="81">
        <v>5.8559999999999999</v>
      </c>
      <c r="N184" s="96">
        <v>5.8559999999999999</v>
      </c>
      <c r="O184" s="64">
        <v>2530</v>
      </c>
      <c r="P184" s="65">
        <f>Table2245789101123456789101112131415[[#This Row],[PEMBULATAN]]*O184</f>
        <v>14815.68</v>
      </c>
    </row>
    <row r="185" spans="1:16" ht="26.25" customHeight="1" x14ac:dyDescent="0.2">
      <c r="A185" s="14"/>
      <c r="B185" s="75"/>
      <c r="C185" s="73" t="s">
        <v>1729</v>
      </c>
      <c r="D185" s="78" t="s">
        <v>127</v>
      </c>
      <c r="E185" s="13">
        <v>44549</v>
      </c>
      <c r="F185" s="76" t="s">
        <v>128</v>
      </c>
      <c r="G185" s="13">
        <v>44554</v>
      </c>
      <c r="H185" s="77" t="s">
        <v>1543</v>
      </c>
      <c r="I185" s="16">
        <v>51</v>
      </c>
      <c r="J185" s="16">
        <v>22</v>
      </c>
      <c r="K185" s="16">
        <v>8</v>
      </c>
      <c r="L185" s="16">
        <v>3</v>
      </c>
      <c r="M185" s="81">
        <v>2.2440000000000002</v>
      </c>
      <c r="N185" s="96">
        <v>3</v>
      </c>
      <c r="O185" s="64">
        <v>2530</v>
      </c>
      <c r="P185" s="65">
        <f>Table2245789101123456789101112131415[[#This Row],[PEMBULATAN]]*O185</f>
        <v>7590</v>
      </c>
    </row>
    <row r="186" spans="1:16" ht="26.25" customHeight="1" x14ac:dyDescent="0.2">
      <c r="A186" s="14"/>
      <c r="B186" s="75"/>
      <c r="C186" s="73" t="s">
        <v>1730</v>
      </c>
      <c r="D186" s="78" t="s">
        <v>127</v>
      </c>
      <c r="E186" s="13">
        <v>44549</v>
      </c>
      <c r="F186" s="76" t="s">
        <v>128</v>
      </c>
      <c r="G186" s="13">
        <v>44554</v>
      </c>
      <c r="H186" s="77" t="s">
        <v>1543</v>
      </c>
      <c r="I186" s="16">
        <v>56</v>
      </c>
      <c r="J186" s="16">
        <v>45</v>
      </c>
      <c r="K186" s="16">
        <v>8</v>
      </c>
      <c r="L186" s="16">
        <v>1</v>
      </c>
      <c r="M186" s="81">
        <v>5.04</v>
      </c>
      <c r="N186" s="96">
        <v>5.04</v>
      </c>
      <c r="O186" s="64">
        <v>2530</v>
      </c>
      <c r="P186" s="65">
        <f>Table2245789101123456789101112131415[[#This Row],[PEMBULATAN]]*O186</f>
        <v>12751.2</v>
      </c>
    </row>
    <row r="187" spans="1:16" ht="26.25" customHeight="1" x14ac:dyDescent="0.2">
      <c r="A187" s="14"/>
      <c r="B187" s="75"/>
      <c r="C187" s="73" t="s">
        <v>1731</v>
      </c>
      <c r="D187" s="78" t="s">
        <v>127</v>
      </c>
      <c r="E187" s="13">
        <v>44549</v>
      </c>
      <c r="F187" s="76" t="s">
        <v>128</v>
      </c>
      <c r="G187" s="13">
        <v>44554</v>
      </c>
      <c r="H187" s="77" t="s">
        <v>1543</v>
      </c>
      <c r="I187" s="16">
        <v>54</v>
      </c>
      <c r="J187" s="16">
        <v>41</v>
      </c>
      <c r="K187" s="16">
        <v>40</v>
      </c>
      <c r="L187" s="16">
        <v>16</v>
      </c>
      <c r="M187" s="81">
        <v>22.14</v>
      </c>
      <c r="N187" s="96">
        <v>22.14</v>
      </c>
      <c r="O187" s="64">
        <v>2530</v>
      </c>
      <c r="P187" s="65">
        <f>Table2245789101123456789101112131415[[#This Row],[PEMBULATAN]]*O187</f>
        <v>56014.200000000004</v>
      </c>
    </row>
    <row r="188" spans="1:16" ht="26.25" customHeight="1" x14ac:dyDescent="0.2">
      <c r="A188" s="14"/>
      <c r="B188" s="75"/>
      <c r="C188" s="73" t="s">
        <v>1732</v>
      </c>
      <c r="D188" s="78" t="s">
        <v>127</v>
      </c>
      <c r="E188" s="13">
        <v>44549</v>
      </c>
      <c r="F188" s="76" t="s">
        <v>128</v>
      </c>
      <c r="G188" s="13">
        <v>44554</v>
      </c>
      <c r="H188" s="77" t="s">
        <v>1543</v>
      </c>
      <c r="I188" s="16">
        <v>90</v>
      </c>
      <c r="J188" s="16">
        <v>90</v>
      </c>
      <c r="K188" s="16">
        <v>50</v>
      </c>
      <c r="L188" s="16">
        <v>15</v>
      </c>
      <c r="M188" s="81">
        <v>101.25</v>
      </c>
      <c r="N188" s="96">
        <v>101.25</v>
      </c>
      <c r="O188" s="64">
        <v>2530</v>
      </c>
      <c r="P188" s="65">
        <f>Table2245789101123456789101112131415[[#This Row],[PEMBULATAN]]*O188</f>
        <v>256162.5</v>
      </c>
    </row>
    <row r="189" spans="1:16" ht="26.25" customHeight="1" x14ac:dyDescent="0.2">
      <c r="A189" s="14"/>
      <c r="B189" s="75"/>
      <c r="C189" s="73" t="s">
        <v>1733</v>
      </c>
      <c r="D189" s="78" t="s">
        <v>127</v>
      </c>
      <c r="E189" s="13">
        <v>44549</v>
      </c>
      <c r="F189" s="76" t="s">
        <v>128</v>
      </c>
      <c r="G189" s="13">
        <v>44554</v>
      </c>
      <c r="H189" s="77" t="s">
        <v>1543</v>
      </c>
      <c r="I189" s="16">
        <v>56</v>
      </c>
      <c r="J189" s="16">
        <v>56</v>
      </c>
      <c r="K189" s="16">
        <v>2</v>
      </c>
      <c r="L189" s="16">
        <v>1</v>
      </c>
      <c r="M189" s="81">
        <v>1.5680000000000001</v>
      </c>
      <c r="N189" s="96">
        <v>1.5680000000000001</v>
      </c>
      <c r="O189" s="64">
        <v>2530</v>
      </c>
      <c r="P189" s="65">
        <f>Table2245789101123456789101112131415[[#This Row],[PEMBULATAN]]*O189</f>
        <v>3967.04</v>
      </c>
    </row>
    <row r="190" spans="1:16" ht="26.25" customHeight="1" x14ac:dyDescent="0.2">
      <c r="A190" s="14"/>
      <c r="B190" s="75"/>
      <c r="C190" s="73" t="s">
        <v>1734</v>
      </c>
      <c r="D190" s="78" t="s">
        <v>127</v>
      </c>
      <c r="E190" s="13">
        <v>44549</v>
      </c>
      <c r="F190" s="76" t="s">
        <v>128</v>
      </c>
      <c r="G190" s="13">
        <v>44554</v>
      </c>
      <c r="H190" s="77" t="s">
        <v>1543</v>
      </c>
      <c r="I190" s="16">
        <v>71</v>
      </c>
      <c r="J190" s="16">
        <v>53</v>
      </c>
      <c r="K190" s="16">
        <v>12</v>
      </c>
      <c r="L190" s="16">
        <v>9</v>
      </c>
      <c r="M190" s="81">
        <v>11.289</v>
      </c>
      <c r="N190" s="96">
        <v>11.289</v>
      </c>
      <c r="O190" s="64">
        <v>2530</v>
      </c>
      <c r="P190" s="65">
        <f>Table2245789101123456789101112131415[[#This Row],[PEMBULATAN]]*O190</f>
        <v>28561.17</v>
      </c>
    </row>
    <row r="191" spans="1:16" ht="26.25" customHeight="1" x14ac:dyDescent="0.2">
      <c r="A191" s="14"/>
      <c r="B191" s="75"/>
      <c r="C191" s="73" t="s">
        <v>1735</v>
      </c>
      <c r="D191" s="78" t="s">
        <v>127</v>
      </c>
      <c r="E191" s="13">
        <v>44549</v>
      </c>
      <c r="F191" s="76" t="s">
        <v>128</v>
      </c>
      <c r="G191" s="13">
        <v>44554</v>
      </c>
      <c r="H191" s="77" t="s">
        <v>1543</v>
      </c>
      <c r="I191" s="16">
        <v>54</v>
      </c>
      <c r="J191" s="16">
        <v>24</v>
      </c>
      <c r="K191" s="16">
        <v>24</v>
      </c>
      <c r="L191" s="16">
        <v>4</v>
      </c>
      <c r="M191" s="81">
        <v>7.7759999999999998</v>
      </c>
      <c r="N191" s="96">
        <v>7.7759999999999998</v>
      </c>
      <c r="O191" s="64">
        <v>2530</v>
      </c>
      <c r="P191" s="65">
        <f>Table2245789101123456789101112131415[[#This Row],[PEMBULATAN]]*O191</f>
        <v>19673.28</v>
      </c>
    </row>
    <row r="192" spans="1:16" ht="26.25" customHeight="1" x14ac:dyDescent="0.2">
      <c r="A192" s="14"/>
      <c r="B192" s="75"/>
      <c r="C192" s="73" t="s">
        <v>1736</v>
      </c>
      <c r="D192" s="78" t="s">
        <v>127</v>
      </c>
      <c r="E192" s="13">
        <v>44549</v>
      </c>
      <c r="F192" s="76" t="s">
        <v>128</v>
      </c>
      <c r="G192" s="13">
        <v>44554</v>
      </c>
      <c r="H192" s="77" t="s">
        <v>1543</v>
      </c>
      <c r="I192" s="16">
        <v>76</v>
      </c>
      <c r="J192" s="16">
        <v>55</v>
      </c>
      <c r="K192" s="16">
        <v>15</v>
      </c>
      <c r="L192" s="16">
        <v>11</v>
      </c>
      <c r="M192" s="81">
        <v>15.675000000000001</v>
      </c>
      <c r="N192" s="96">
        <v>15.675000000000001</v>
      </c>
      <c r="O192" s="64">
        <v>2530</v>
      </c>
      <c r="P192" s="65">
        <f>Table2245789101123456789101112131415[[#This Row],[PEMBULATAN]]*O192</f>
        <v>39657.75</v>
      </c>
    </row>
    <row r="193" spans="1:16" ht="26.25" customHeight="1" x14ac:dyDescent="0.2">
      <c r="A193" s="14"/>
      <c r="B193" s="75"/>
      <c r="C193" s="73" t="s">
        <v>1737</v>
      </c>
      <c r="D193" s="78" t="s">
        <v>127</v>
      </c>
      <c r="E193" s="13">
        <v>44549</v>
      </c>
      <c r="F193" s="76" t="s">
        <v>128</v>
      </c>
      <c r="G193" s="13">
        <v>44554</v>
      </c>
      <c r="H193" s="77" t="s">
        <v>1543</v>
      </c>
      <c r="I193" s="16">
        <v>95</v>
      </c>
      <c r="J193" s="16">
        <v>53</v>
      </c>
      <c r="K193" s="16">
        <v>22</v>
      </c>
      <c r="L193" s="16">
        <v>17</v>
      </c>
      <c r="M193" s="81">
        <v>27.692499999999999</v>
      </c>
      <c r="N193" s="96">
        <v>27.692499999999999</v>
      </c>
      <c r="O193" s="64">
        <v>2530</v>
      </c>
      <c r="P193" s="65">
        <f>Table2245789101123456789101112131415[[#This Row],[PEMBULATAN]]*O193</f>
        <v>70062.024999999994</v>
      </c>
    </row>
    <row r="194" spans="1:16" ht="26.25" customHeight="1" x14ac:dyDescent="0.2">
      <c r="A194" s="14"/>
      <c r="B194" s="75"/>
      <c r="C194" s="73" t="s">
        <v>1738</v>
      </c>
      <c r="D194" s="78" t="s">
        <v>127</v>
      </c>
      <c r="E194" s="13">
        <v>44549</v>
      </c>
      <c r="F194" s="76" t="s">
        <v>128</v>
      </c>
      <c r="G194" s="13">
        <v>44554</v>
      </c>
      <c r="H194" s="77" t="s">
        <v>1543</v>
      </c>
      <c r="I194" s="16">
        <v>70</v>
      </c>
      <c r="J194" s="16">
        <v>45</v>
      </c>
      <c r="K194" s="16">
        <v>21</v>
      </c>
      <c r="L194" s="16">
        <v>2</v>
      </c>
      <c r="M194" s="81">
        <v>16.537500000000001</v>
      </c>
      <c r="N194" s="96">
        <v>16.537500000000001</v>
      </c>
      <c r="O194" s="64">
        <v>2530</v>
      </c>
      <c r="P194" s="65">
        <f>Table2245789101123456789101112131415[[#This Row],[PEMBULATAN]]*O194</f>
        <v>41839.875</v>
      </c>
    </row>
    <row r="195" spans="1:16" ht="26.25" customHeight="1" x14ac:dyDescent="0.2">
      <c r="A195" s="14"/>
      <c r="B195" s="75"/>
      <c r="C195" s="73" t="s">
        <v>1739</v>
      </c>
      <c r="D195" s="78" t="s">
        <v>127</v>
      </c>
      <c r="E195" s="13">
        <v>44549</v>
      </c>
      <c r="F195" s="76" t="s">
        <v>128</v>
      </c>
      <c r="G195" s="13">
        <v>44554</v>
      </c>
      <c r="H195" s="77" t="s">
        <v>1543</v>
      </c>
      <c r="I195" s="16">
        <v>35</v>
      </c>
      <c r="J195" s="16">
        <v>35</v>
      </c>
      <c r="K195" s="16">
        <v>25</v>
      </c>
      <c r="L195" s="16">
        <v>5</v>
      </c>
      <c r="M195" s="81">
        <v>7.65625</v>
      </c>
      <c r="N195" s="96">
        <v>7.65625</v>
      </c>
      <c r="O195" s="64">
        <v>2530</v>
      </c>
      <c r="P195" s="65">
        <f>Table2245789101123456789101112131415[[#This Row],[PEMBULATAN]]*O195</f>
        <v>19370.3125</v>
      </c>
    </row>
    <row r="196" spans="1:16" ht="26.25" customHeight="1" x14ac:dyDescent="0.2">
      <c r="A196" s="14"/>
      <c r="B196" s="75"/>
      <c r="C196" s="73" t="s">
        <v>1740</v>
      </c>
      <c r="D196" s="78" t="s">
        <v>127</v>
      </c>
      <c r="E196" s="13">
        <v>44549</v>
      </c>
      <c r="F196" s="76" t="s">
        <v>128</v>
      </c>
      <c r="G196" s="13">
        <v>44554</v>
      </c>
      <c r="H196" s="77" t="s">
        <v>1543</v>
      </c>
      <c r="I196" s="16">
        <v>62</v>
      </c>
      <c r="J196" s="16">
        <v>35</v>
      </c>
      <c r="K196" s="16">
        <v>8</v>
      </c>
      <c r="L196" s="16">
        <v>3</v>
      </c>
      <c r="M196" s="81">
        <v>4.34</v>
      </c>
      <c r="N196" s="96">
        <v>5</v>
      </c>
      <c r="O196" s="64">
        <v>2530</v>
      </c>
      <c r="P196" s="65">
        <f>Table2245789101123456789101112131415[[#This Row],[PEMBULATAN]]*O196</f>
        <v>12650</v>
      </c>
    </row>
    <row r="197" spans="1:16" ht="26.25" customHeight="1" x14ac:dyDescent="0.2">
      <c r="A197" s="14"/>
      <c r="B197" s="75"/>
      <c r="C197" s="73" t="s">
        <v>1741</v>
      </c>
      <c r="D197" s="78" t="s">
        <v>127</v>
      </c>
      <c r="E197" s="13">
        <v>44549</v>
      </c>
      <c r="F197" s="76" t="s">
        <v>128</v>
      </c>
      <c r="G197" s="13">
        <v>44554</v>
      </c>
      <c r="H197" s="77" t="s">
        <v>1543</v>
      </c>
      <c r="I197" s="16">
        <v>100</v>
      </c>
      <c r="J197" s="16">
        <v>56</v>
      </c>
      <c r="K197" s="16">
        <v>33</v>
      </c>
      <c r="L197" s="16">
        <v>10</v>
      </c>
      <c r="M197" s="81">
        <v>46.2</v>
      </c>
      <c r="N197" s="96">
        <v>46.2</v>
      </c>
      <c r="O197" s="64">
        <v>2530</v>
      </c>
      <c r="P197" s="65">
        <f>Table2245789101123456789101112131415[[#This Row],[PEMBULATAN]]*O197</f>
        <v>116886</v>
      </c>
    </row>
    <row r="198" spans="1:16" ht="26.25" customHeight="1" x14ac:dyDescent="0.2">
      <c r="A198" s="14"/>
      <c r="B198" s="75"/>
      <c r="C198" s="73" t="s">
        <v>1742</v>
      </c>
      <c r="D198" s="78" t="s">
        <v>127</v>
      </c>
      <c r="E198" s="13">
        <v>44549</v>
      </c>
      <c r="F198" s="76" t="s">
        <v>128</v>
      </c>
      <c r="G198" s="13">
        <v>44554</v>
      </c>
      <c r="H198" s="77" t="s">
        <v>1543</v>
      </c>
      <c r="I198" s="16">
        <v>20</v>
      </c>
      <c r="J198" s="16">
        <v>20</v>
      </c>
      <c r="K198" s="16">
        <v>20</v>
      </c>
      <c r="L198" s="16">
        <v>1</v>
      </c>
      <c r="M198" s="81">
        <v>2</v>
      </c>
      <c r="N198" s="96">
        <v>2</v>
      </c>
      <c r="O198" s="64">
        <v>2530</v>
      </c>
      <c r="P198" s="65">
        <f>Table2245789101123456789101112131415[[#This Row],[PEMBULATAN]]*O198</f>
        <v>5060</v>
      </c>
    </row>
    <row r="199" spans="1:16" ht="26.25" customHeight="1" x14ac:dyDescent="0.2">
      <c r="A199" s="14"/>
      <c r="B199" s="75"/>
      <c r="C199" s="73" t="s">
        <v>1743</v>
      </c>
      <c r="D199" s="78" t="s">
        <v>127</v>
      </c>
      <c r="E199" s="13">
        <v>44549</v>
      </c>
      <c r="F199" s="76" t="s">
        <v>128</v>
      </c>
      <c r="G199" s="13">
        <v>44554</v>
      </c>
      <c r="H199" s="77" t="s">
        <v>1543</v>
      </c>
      <c r="I199" s="16">
        <v>82</v>
      </c>
      <c r="J199" s="16">
        <v>41</v>
      </c>
      <c r="K199" s="16">
        <v>8</v>
      </c>
      <c r="L199" s="16">
        <v>1</v>
      </c>
      <c r="M199" s="81">
        <v>6.7240000000000002</v>
      </c>
      <c r="N199" s="96">
        <v>6.7240000000000002</v>
      </c>
      <c r="O199" s="64">
        <v>2530</v>
      </c>
      <c r="P199" s="65">
        <f>Table2245789101123456789101112131415[[#This Row],[PEMBULATAN]]*O199</f>
        <v>17011.72</v>
      </c>
    </row>
    <row r="200" spans="1:16" ht="26.25" customHeight="1" x14ac:dyDescent="0.2">
      <c r="A200" s="14"/>
      <c r="B200" s="75"/>
      <c r="C200" s="73" t="s">
        <v>1744</v>
      </c>
      <c r="D200" s="78" t="s">
        <v>127</v>
      </c>
      <c r="E200" s="13">
        <v>44549</v>
      </c>
      <c r="F200" s="76" t="s">
        <v>128</v>
      </c>
      <c r="G200" s="13">
        <v>44554</v>
      </c>
      <c r="H200" s="77" t="s">
        <v>1543</v>
      </c>
      <c r="I200" s="16">
        <v>61</v>
      </c>
      <c r="J200" s="16">
        <v>47</v>
      </c>
      <c r="K200" s="16">
        <v>16</v>
      </c>
      <c r="L200" s="16">
        <v>4</v>
      </c>
      <c r="M200" s="81">
        <v>11.468</v>
      </c>
      <c r="N200" s="96">
        <v>12</v>
      </c>
      <c r="O200" s="64">
        <v>2530</v>
      </c>
      <c r="P200" s="65">
        <f>Table2245789101123456789101112131415[[#This Row],[PEMBULATAN]]*O200</f>
        <v>30360</v>
      </c>
    </row>
    <row r="201" spans="1:16" ht="26.25" customHeight="1" x14ac:dyDescent="0.2">
      <c r="A201" s="14"/>
      <c r="B201" s="75"/>
      <c r="C201" s="73" t="s">
        <v>1745</v>
      </c>
      <c r="D201" s="78" t="s">
        <v>127</v>
      </c>
      <c r="E201" s="13">
        <v>44549</v>
      </c>
      <c r="F201" s="76" t="s">
        <v>128</v>
      </c>
      <c r="G201" s="13">
        <v>44554</v>
      </c>
      <c r="H201" s="77" t="s">
        <v>1543</v>
      </c>
      <c r="I201" s="16">
        <v>40</v>
      </c>
      <c r="J201" s="16">
        <v>27</v>
      </c>
      <c r="K201" s="16">
        <v>18</v>
      </c>
      <c r="L201" s="16">
        <v>5</v>
      </c>
      <c r="M201" s="81">
        <v>4.8600000000000003</v>
      </c>
      <c r="N201" s="96">
        <v>5</v>
      </c>
      <c r="O201" s="64">
        <v>2530</v>
      </c>
      <c r="P201" s="65">
        <f>Table2245789101123456789101112131415[[#This Row],[PEMBULATAN]]*O201</f>
        <v>12650</v>
      </c>
    </row>
    <row r="202" spans="1:16" ht="26.25" customHeight="1" x14ac:dyDescent="0.2">
      <c r="A202" s="14"/>
      <c r="B202" s="75"/>
      <c r="C202" s="73" t="s">
        <v>1746</v>
      </c>
      <c r="D202" s="78" t="s">
        <v>127</v>
      </c>
      <c r="E202" s="13">
        <v>44549</v>
      </c>
      <c r="F202" s="76" t="s">
        <v>128</v>
      </c>
      <c r="G202" s="13">
        <v>44554</v>
      </c>
      <c r="H202" s="77" t="s">
        <v>1543</v>
      </c>
      <c r="I202" s="16">
        <v>67</v>
      </c>
      <c r="J202" s="16">
        <v>60</v>
      </c>
      <c r="K202" s="16">
        <v>22</v>
      </c>
      <c r="L202" s="16">
        <v>4</v>
      </c>
      <c r="M202" s="81">
        <v>22.11</v>
      </c>
      <c r="N202" s="96">
        <v>22.11</v>
      </c>
      <c r="O202" s="64">
        <v>2530</v>
      </c>
      <c r="P202" s="65">
        <f>Table2245789101123456789101112131415[[#This Row],[PEMBULATAN]]*O202</f>
        <v>55938.299999999996</v>
      </c>
    </row>
    <row r="203" spans="1:16" ht="26.25" customHeight="1" x14ac:dyDescent="0.2">
      <c r="A203" s="14"/>
      <c r="B203" s="75"/>
      <c r="C203" s="73" t="s">
        <v>1747</v>
      </c>
      <c r="D203" s="78" t="s">
        <v>127</v>
      </c>
      <c r="E203" s="13">
        <v>44549</v>
      </c>
      <c r="F203" s="76" t="s">
        <v>128</v>
      </c>
      <c r="G203" s="13">
        <v>44554</v>
      </c>
      <c r="H203" s="77" t="s">
        <v>1543</v>
      </c>
      <c r="I203" s="16">
        <v>70</v>
      </c>
      <c r="J203" s="16">
        <v>56</v>
      </c>
      <c r="K203" s="16">
        <v>12</v>
      </c>
      <c r="L203" s="16">
        <v>11</v>
      </c>
      <c r="M203" s="81">
        <v>11.76</v>
      </c>
      <c r="N203" s="96">
        <v>11.76</v>
      </c>
      <c r="O203" s="64">
        <v>2530</v>
      </c>
      <c r="P203" s="65">
        <f>Table2245789101123456789101112131415[[#This Row],[PEMBULATAN]]*O203</f>
        <v>29752.799999999999</v>
      </c>
    </row>
    <row r="204" spans="1:16" ht="26.25" customHeight="1" x14ac:dyDescent="0.2">
      <c r="A204" s="14"/>
      <c r="B204" s="75"/>
      <c r="C204" s="73" t="s">
        <v>1748</v>
      </c>
      <c r="D204" s="78" t="s">
        <v>127</v>
      </c>
      <c r="E204" s="13">
        <v>44549</v>
      </c>
      <c r="F204" s="76" t="s">
        <v>128</v>
      </c>
      <c r="G204" s="13">
        <v>44554</v>
      </c>
      <c r="H204" s="77" t="s">
        <v>1543</v>
      </c>
      <c r="I204" s="16">
        <v>54</v>
      </c>
      <c r="J204" s="16">
        <v>24</v>
      </c>
      <c r="K204" s="16">
        <v>14</v>
      </c>
      <c r="L204" s="16">
        <v>4</v>
      </c>
      <c r="M204" s="81">
        <v>4.5359999999999996</v>
      </c>
      <c r="N204" s="96">
        <v>4.5359999999999996</v>
      </c>
      <c r="O204" s="64">
        <v>2530</v>
      </c>
      <c r="P204" s="65">
        <f>Table2245789101123456789101112131415[[#This Row],[PEMBULATAN]]*O204</f>
        <v>11476.079999999998</v>
      </c>
    </row>
    <row r="205" spans="1:16" ht="26.25" customHeight="1" x14ac:dyDescent="0.2">
      <c r="A205" s="14"/>
      <c r="B205" s="75"/>
      <c r="C205" s="73" t="s">
        <v>1749</v>
      </c>
      <c r="D205" s="78" t="s">
        <v>127</v>
      </c>
      <c r="E205" s="13">
        <v>44549</v>
      </c>
      <c r="F205" s="76" t="s">
        <v>128</v>
      </c>
      <c r="G205" s="13">
        <v>44554</v>
      </c>
      <c r="H205" s="77" t="s">
        <v>1543</v>
      </c>
      <c r="I205" s="16">
        <v>82</v>
      </c>
      <c r="J205" s="16">
        <v>64</v>
      </c>
      <c r="K205" s="16">
        <v>20</v>
      </c>
      <c r="L205" s="16">
        <v>20</v>
      </c>
      <c r="M205" s="81">
        <v>26.24</v>
      </c>
      <c r="N205" s="96">
        <v>26.24</v>
      </c>
      <c r="O205" s="64">
        <v>2530</v>
      </c>
      <c r="P205" s="65">
        <f>Table2245789101123456789101112131415[[#This Row],[PEMBULATAN]]*O205</f>
        <v>66387.199999999997</v>
      </c>
    </row>
    <row r="206" spans="1:16" ht="26.25" customHeight="1" x14ac:dyDescent="0.2">
      <c r="A206" s="14"/>
      <c r="B206" s="75"/>
      <c r="C206" s="73" t="s">
        <v>1750</v>
      </c>
      <c r="D206" s="78" t="s">
        <v>127</v>
      </c>
      <c r="E206" s="13">
        <v>44549</v>
      </c>
      <c r="F206" s="76" t="s">
        <v>128</v>
      </c>
      <c r="G206" s="13">
        <v>44554</v>
      </c>
      <c r="H206" s="77" t="s">
        <v>1543</v>
      </c>
      <c r="I206" s="16">
        <v>60</v>
      </c>
      <c r="J206" s="16">
        <v>60</v>
      </c>
      <c r="K206" s="16">
        <v>18</v>
      </c>
      <c r="L206" s="16">
        <v>6</v>
      </c>
      <c r="M206" s="81">
        <v>16.2</v>
      </c>
      <c r="N206" s="96">
        <v>16.2</v>
      </c>
      <c r="O206" s="64">
        <v>2530</v>
      </c>
      <c r="P206" s="65">
        <f>Table2245789101123456789101112131415[[#This Row],[PEMBULATAN]]*O206</f>
        <v>40986</v>
      </c>
    </row>
    <row r="207" spans="1:16" ht="26.25" customHeight="1" x14ac:dyDescent="0.2">
      <c r="A207" s="14"/>
      <c r="B207" s="75"/>
      <c r="C207" s="73" t="s">
        <v>1751</v>
      </c>
      <c r="D207" s="78" t="s">
        <v>127</v>
      </c>
      <c r="E207" s="13">
        <v>44549</v>
      </c>
      <c r="F207" s="76" t="s">
        <v>128</v>
      </c>
      <c r="G207" s="13">
        <v>44554</v>
      </c>
      <c r="H207" s="77" t="s">
        <v>1543</v>
      </c>
      <c r="I207" s="16">
        <v>80</v>
      </c>
      <c r="J207" s="16">
        <v>56</v>
      </c>
      <c r="K207" s="16">
        <v>25</v>
      </c>
      <c r="L207" s="16">
        <v>10</v>
      </c>
      <c r="M207" s="81">
        <v>28</v>
      </c>
      <c r="N207" s="96">
        <v>28</v>
      </c>
      <c r="O207" s="64">
        <v>2530</v>
      </c>
      <c r="P207" s="65">
        <f>Table2245789101123456789101112131415[[#This Row],[PEMBULATAN]]*O207</f>
        <v>70840</v>
      </c>
    </row>
    <row r="208" spans="1:16" ht="26.25" customHeight="1" x14ac:dyDescent="0.2">
      <c r="A208" s="14"/>
      <c r="B208" s="75"/>
      <c r="C208" s="73" t="s">
        <v>1752</v>
      </c>
      <c r="D208" s="78" t="s">
        <v>127</v>
      </c>
      <c r="E208" s="13">
        <v>44549</v>
      </c>
      <c r="F208" s="76" t="s">
        <v>128</v>
      </c>
      <c r="G208" s="13">
        <v>44554</v>
      </c>
      <c r="H208" s="77" t="s">
        <v>1543</v>
      </c>
      <c r="I208" s="16">
        <v>45</v>
      </c>
      <c r="J208" s="16">
        <v>45</v>
      </c>
      <c r="K208" s="16">
        <v>15</v>
      </c>
      <c r="L208" s="16">
        <v>8</v>
      </c>
      <c r="M208" s="81">
        <v>7.59375</v>
      </c>
      <c r="N208" s="96">
        <v>8</v>
      </c>
      <c r="O208" s="64">
        <v>2530</v>
      </c>
      <c r="P208" s="65">
        <f>Table2245789101123456789101112131415[[#This Row],[PEMBULATAN]]*O208</f>
        <v>20240</v>
      </c>
    </row>
    <row r="209" spans="1:16" ht="26.25" customHeight="1" x14ac:dyDescent="0.2">
      <c r="A209" s="14"/>
      <c r="B209" s="75"/>
      <c r="C209" s="73" t="s">
        <v>1753</v>
      </c>
      <c r="D209" s="78" t="s">
        <v>127</v>
      </c>
      <c r="E209" s="13">
        <v>44549</v>
      </c>
      <c r="F209" s="76" t="s">
        <v>128</v>
      </c>
      <c r="G209" s="13">
        <v>44554</v>
      </c>
      <c r="H209" s="77" t="s">
        <v>1543</v>
      </c>
      <c r="I209" s="16">
        <v>56</v>
      </c>
      <c r="J209" s="16">
        <v>42</v>
      </c>
      <c r="K209" s="16">
        <v>13</v>
      </c>
      <c r="L209" s="16">
        <v>6</v>
      </c>
      <c r="M209" s="81">
        <v>7.6440000000000001</v>
      </c>
      <c r="N209" s="96">
        <v>7.6440000000000001</v>
      </c>
      <c r="O209" s="64">
        <v>2530</v>
      </c>
      <c r="P209" s="65">
        <f>Table2245789101123456789101112131415[[#This Row],[PEMBULATAN]]*O209</f>
        <v>19339.32</v>
      </c>
    </row>
    <row r="210" spans="1:16" ht="26.25" customHeight="1" x14ac:dyDescent="0.2">
      <c r="A210" s="14"/>
      <c r="B210" s="75"/>
      <c r="C210" s="73" t="s">
        <v>1754</v>
      </c>
      <c r="D210" s="78" t="s">
        <v>127</v>
      </c>
      <c r="E210" s="13">
        <v>44549</v>
      </c>
      <c r="F210" s="76" t="s">
        <v>128</v>
      </c>
      <c r="G210" s="13">
        <v>44554</v>
      </c>
      <c r="H210" s="77" t="s">
        <v>1543</v>
      </c>
      <c r="I210" s="16">
        <v>82</v>
      </c>
      <c r="J210" s="16">
        <v>51</v>
      </c>
      <c r="K210" s="16">
        <v>15</v>
      </c>
      <c r="L210" s="16">
        <v>9</v>
      </c>
      <c r="M210" s="81">
        <v>15.682499999999999</v>
      </c>
      <c r="N210" s="96">
        <v>15.682499999999999</v>
      </c>
      <c r="O210" s="64">
        <v>2530</v>
      </c>
      <c r="P210" s="65">
        <f>Table2245789101123456789101112131415[[#This Row],[PEMBULATAN]]*O210</f>
        <v>39676.724999999999</v>
      </c>
    </row>
    <row r="211" spans="1:16" ht="26.25" customHeight="1" x14ac:dyDescent="0.2">
      <c r="A211" s="14"/>
      <c r="B211" s="75"/>
      <c r="C211" s="73" t="s">
        <v>1755</v>
      </c>
      <c r="D211" s="78" t="s">
        <v>127</v>
      </c>
      <c r="E211" s="13">
        <v>44549</v>
      </c>
      <c r="F211" s="76" t="s">
        <v>128</v>
      </c>
      <c r="G211" s="13">
        <v>44554</v>
      </c>
      <c r="H211" s="77" t="s">
        <v>1543</v>
      </c>
      <c r="I211" s="16">
        <v>64</v>
      </c>
      <c r="J211" s="16">
        <v>32</v>
      </c>
      <c r="K211" s="16">
        <v>15</v>
      </c>
      <c r="L211" s="16">
        <v>8</v>
      </c>
      <c r="M211" s="81">
        <v>7.68</v>
      </c>
      <c r="N211" s="96">
        <v>8</v>
      </c>
      <c r="O211" s="64">
        <v>2530</v>
      </c>
      <c r="P211" s="65">
        <f>Table2245789101123456789101112131415[[#This Row],[PEMBULATAN]]*O211</f>
        <v>20240</v>
      </c>
    </row>
    <row r="212" spans="1:16" ht="26.25" customHeight="1" x14ac:dyDescent="0.2">
      <c r="A212" s="14"/>
      <c r="B212" s="75"/>
      <c r="C212" s="73" t="s">
        <v>1756</v>
      </c>
      <c r="D212" s="78" t="s">
        <v>127</v>
      </c>
      <c r="E212" s="13">
        <v>44549</v>
      </c>
      <c r="F212" s="76" t="s">
        <v>128</v>
      </c>
      <c r="G212" s="13">
        <v>44554</v>
      </c>
      <c r="H212" s="77" t="s">
        <v>1543</v>
      </c>
      <c r="I212" s="16">
        <v>89</v>
      </c>
      <c r="J212" s="16">
        <v>58</v>
      </c>
      <c r="K212" s="16">
        <v>32</v>
      </c>
      <c r="L212" s="16">
        <v>2</v>
      </c>
      <c r="M212" s="81">
        <v>41.295999999999999</v>
      </c>
      <c r="N212" s="96">
        <v>42</v>
      </c>
      <c r="O212" s="64">
        <v>2530</v>
      </c>
      <c r="P212" s="65">
        <f>Table2245789101123456789101112131415[[#This Row],[PEMBULATAN]]*O212</f>
        <v>106260</v>
      </c>
    </row>
    <row r="213" spans="1:16" ht="26.25" customHeight="1" x14ac:dyDescent="0.2">
      <c r="A213" s="14"/>
      <c r="B213" s="75"/>
      <c r="C213" s="73" t="s">
        <v>1757</v>
      </c>
      <c r="D213" s="78" t="s">
        <v>127</v>
      </c>
      <c r="E213" s="13">
        <v>44549</v>
      </c>
      <c r="F213" s="76" t="s">
        <v>128</v>
      </c>
      <c r="G213" s="13">
        <v>44554</v>
      </c>
      <c r="H213" s="77" t="s">
        <v>1543</v>
      </c>
      <c r="I213" s="16">
        <v>94</v>
      </c>
      <c r="J213" s="16">
        <v>55</v>
      </c>
      <c r="K213" s="16">
        <v>32</v>
      </c>
      <c r="L213" s="16">
        <v>32</v>
      </c>
      <c r="M213" s="81">
        <v>41.36</v>
      </c>
      <c r="N213" s="96">
        <v>42</v>
      </c>
      <c r="O213" s="64">
        <v>2530</v>
      </c>
      <c r="P213" s="65">
        <f>Table2245789101123456789101112131415[[#This Row],[PEMBULATAN]]*O213</f>
        <v>106260</v>
      </c>
    </row>
    <row r="214" spans="1:16" ht="26.25" customHeight="1" x14ac:dyDescent="0.2">
      <c r="A214" s="14"/>
      <c r="B214" s="75"/>
      <c r="C214" s="73" t="s">
        <v>1758</v>
      </c>
      <c r="D214" s="78" t="s">
        <v>127</v>
      </c>
      <c r="E214" s="13">
        <v>44549</v>
      </c>
      <c r="F214" s="76" t="s">
        <v>128</v>
      </c>
      <c r="G214" s="13">
        <v>44554</v>
      </c>
      <c r="H214" s="77" t="s">
        <v>1543</v>
      </c>
      <c r="I214" s="16">
        <v>92</v>
      </c>
      <c r="J214" s="16">
        <v>57</v>
      </c>
      <c r="K214" s="16">
        <v>35</v>
      </c>
      <c r="L214" s="16">
        <v>34</v>
      </c>
      <c r="M214" s="81">
        <v>45.884999999999998</v>
      </c>
      <c r="N214" s="96">
        <v>45.884999999999998</v>
      </c>
      <c r="O214" s="64">
        <v>2530</v>
      </c>
      <c r="P214" s="65">
        <f>Table2245789101123456789101112131415[[#This Row],[PEMBULATAN]]*O214</f>
        <v>116089.04999999999</v>
      </c>
    </row>
    <row r="215" spans="1:16" ht="26.25" customHeight="1" x14ac:dyDescent="0.2">
      <c r="A215" s="14"/>
      <c r="B215" s="75"/>
      <c r="C215" s="73" t="s">
        <v>1759</v>
      </c>
      <c r="D215" s="78" t="s">
        <v>127</v>
      </c>
      <c r="E215" s="13">
        <v>44549</v>
      </c>
      <c r="F215" s="76" t="s">
        <v>128</v>
      </c>
      <c r="G215" s="13">
        <v>44554</v>
      </c>
      <c r="H215" s="77" t="s">
        <v>1543</v>
      </c>
      <c r="I215" s="16">
        <v>82</v>
      </c>
      <c r="J215" s="16">
        <v>57</v>
      </c>
      <c r="K215" s="16">
        <v>25</v>
      </c>
      <c r="L215" s="16">
        <v>23</v>
      </c>
      <c r="M215" s="81">
        <v>29.212499999999999</v>
      </c>
      <c r="N215" s="96">
        <v>29.212499999999999</v>
      </c>
      <c r="O215" s="64">
        <v>2530</v>
      </c>
      <c r="P215" s="65">
        <f>Table2245789101123456789101112131415[[#This Row],[PEMBULATAN]]*O215</f>
        <v>73907.625</v>
      </c>
    </row>
    <row r="216" spans="1:16" ht="26.25" customHeight="1" x14ac:dyDescent="0.2">
      <c r="A216" s="14"/>
      <c r="B216" s="75"/>
      <c r="C216" s="73" t="s">
        <v>1760</v>
      </c>
      <c r="D216" s="78" t="s">
        <v>127</v>
      </c>
      <c r="E216" s="13">
        <v>44549</v>
      </c>
      <c r="F216" s="76" t="s">
        <v>128</v>
      </c>
      <c r="G216" s="13">
        <v>44554</v>
      </c>
      <c r="H216" s="77" t="s">
        <v>1543</v>
      </c>
      <c r="I216" s="16">
        <v>78</v>
      </c>
      <c r="J216" s="16">
        <v>56</v>
      </c>
      <c r="K216" s="16">
        <v>20</v>
      </c>
      <c r="L216" s="16">
        <v>14</v>
      </c>
      <c r="M216" s="81">
        <v>21.84</v>
      </c>
      <c r="N216" s="96">
        <v>21.84</v>
      </c>
      <c r="O216" s="64">
        <v>2530</v>
      </c>
      <c r="P216" s="65">
        <f>Table2245789101123456789101112131415[[#This Row],[PEMBULATAN]]*O216</f>
        <v>55255.199999999997</v>
      </c>
    </row>
    <row r="217" spans="1:16" ht="26.25" customHeight="1" x14ac:dyDescent="0.2">
      <c r="A217" s="14"/>
      <c r="B217" s="75"/>
      <c r="C217" s="73" t="s">
        <v>1761</v>
      </c>
      <c r="D217" s="78" t="s">
        <v>127</v>
      </c>
      <c r="E217" s="13">
        <v>44549</v>
      </c>
      <c r="F217" s="76" t="s">
        <v>128</v>
      </c>
      <c r="G217" s="13">
        <v>44554</v>
      </c>
      <c r="H217" s="77" t="s">
        <v>1543</v>
      </c>
      <c r="I217" s="16">
        <v>112</v>
      </c>
      <c r="J217" s="16">
        <v>63</v>
      </c>
      <c r="K217" s="16">
        <v>22</v>
      </c>
      <c r="L217" s="16">
        <v>24</v>
      </c>
      <c r="M217" s="81">
        <v>38.808</v>
      </c>
      <c r="N217" s="96">
        <v>38.808</v>
      </c>
      <c r="O217" s="64">
        <v>2530</v>
      </c>
      <c r="P217" s="65">
        <f>Table2245789101123456789101112131415[[#This Row],[PEMBULATAN]]*O217</f>
        <v>98184.24</v>
      </c>
    </row>
    <row r="218" spans="1:16" ht="26.25" customHeight="1" x14ac:dyDescent="0.2">
      <c r="A218" s="14"/>
      <c r="B218" s="75"/>
      <c r="C218" s="73" t="s">
        <v>1762</v>
      </c>
      <c r="D218" s="78" t="s">
        <v>127</v>
      </c>
      <c r="E218" s="13">
        <v>44549</v>
      </c>
      <c r="F218" s="76" t="s">
        <v>128</v>
      </c>
      <c r="G218" s="13">
        <v>44554</v>
      </c>
      <c r="H218" s="77" t="s">
        <v>1543</v>
      </c>
      <c r="I218" s="16">
        <v>61</v>
      </c>
      <c r="J218" s="16">
        <v>62</v>
      </c>
      <c r="K218" s="16">
        <v>15</v>
      </c>
      <c r="L218" s="16">
        <v>5</v>
      </c>
      <c r="M218" s="81">
        <v>14.182499999999999</v>
      </c>
      <c r="N218" s="96">
        <v>14.182499999999999</v>
      </c>
      <c r="O218" s="64">
        <v>2530</v>
      </c>
      <c r="P218" s="65">
        <f>Table2245789101123456789101112131415[[#This Row],[PEMBULATAN]]*O218</f>
        <v>35881.724999999999</v>
      </c>
    </row>
    <row r="219" spans="1:16" ht="26.25" customHeight="1" x14ac:dyDescent="0.2">
      <c r="A219" s="14"/>
      <c r="B219" s="75"/>
      <c r="C219" s="73" t="s">
        <v>1763</v>
      </c>
      <c r="D219" s="78" t="s">
        <v>127</v>
      </c>
      <c r="E219" s="13">
        <v>44549</v>
      </c>
      <c r="F219" s="76" t="s">
        <v>128</v>
      </c>
      <c r="G219" s="13">
        <v>44554</v>
      </c>
      <c r="H219" s="77" t="s">
        <v>1543</v>
      </c>
      <c r="I219" s="16">
        <v>72</v>
      </c>
      <c r="J219" s="16">
        <v>42</v>
      </c>
      <c r="K219" s="16">
        <v>15</v>
      </c>
      <c r="L219" s="16">
        <v>8</v>
      </c>
      <c r="M219" s="81">
        <v>11.34</v>
      </c>
      <c r="N219" s="96">
        <v>12</v>
      </c>
      <c r="O219" s="64">
        <v>2530</v>
      </c>
      <c r="P219" s="65">
        <f>Table2245789101123456789101112131415[[#This Row],[PEMBULATAN]]*O219</f>
        <v>30360</v>
      </c>
    </row>
    <row r="220" spans="1:16" ht="26.25" customHeight="1" x14ac:dyDescent="0.2">
      <c r="A220" s="14"/>
      <c r="B220" s="75"/>
      <c r="C220" s="73" t="s">
        <v>1764</v>
      </c>
      <c r="D220" s="78" t="s">
        <v>127</v>
      </c>
      <c r="E220" s="13">
        <v>44549</v>
      </c>
      <c r="F220" s="76" t="s">
        <v>128</v>
      </c>
      <c r="G220" s="13">
        <v>44554</v>
      </c>
      <c r="H220" s="77" t="s">
        <v>1543</v>
      </c>
      <c r="I220" s="16">
        <v>54</v>
      </c>
      <c r="J220" s="16">
        <v>43</v>
      </c>
      <c r="K220" s="16">
        <v>18</v>
      </c>
      <c r="L220" s="16">
        <v>7</v>
      </c>
      <c r="M220" s="81">
        <v>10.449</v>
      </c>
      <c r="N220" s="96">
        <v>11</v>
      </c>
      <c r="O220" s="64">
        <v>2530</v>
      </c>
      <c r="P220" s="65">
        <f>Table2245789101123456789101112131415[[#This Row],[PEMBULATAN]]*O220</f>
        <v>27830</v>
      </c>
    </row>
    <row r="221" spans="1:16" ht="26.25" customHeight="1" x14ac:dyDescent="0.2">
      <c r="A221" s="14"/>
      <c r="B221" s="75"/>
      <c r="C221" s="73" t="s">
        <v>1765</v>
      </c>
      <c r="D221" s="78" t="s">
        <v>127</v>
      </c>
      <c r="E221" s="13">
        <v>44549</v>
      </c>
      <c r="F221" s="76" t="s">
        <v>128</v>
      </c>
      <c r="G221" s="13">
        <v>44554</v>
      </c>
      <c r="H221" s="77" t="s">
        <v>1543</v>
      </c>
      <c r="I221" s="16">
        <v>32</v>
      </c>
      <c r="J221" s="16">
        <v>25</v>
      </c>
      <c r="K221" s="16">
        <v>19</v>
      </c>
      <c r="L221" s="16">
        <v>3</v>
      </c>
      <c r="M221" s="81">
        <v>3.8</v>
      </c>
      <c r="N221" s="96">
        <v>3.8</v>
      </c>
      <c r="O221" s="64">
        <v>2530</v>
      </c>
      <c r="P221" s="65">
        <f>Table2245789101123456789101112131415[[#This Row],[PEMBULATAN]]*O221</f>
        <v>9614</v>
      </c>
    </row>
    <row r="222" spans="1:16" ht="26.25" customHeight="1" x14ac:dyDescent="0.2">
      <c r="A222" s="14"/>
      <c r="B222" s="75"/>
      <c r="C222" s="73" t="s">
        <v>1766</v>
      </c>
      <c r="D222" s="78" t="s">
        <v>127</v>
      </c>
      <c r="E222" s="13">
        <v>44549</v>
      </c>
      <c r="F222" s="76" t="s">
        <v>128</v>
      </c>
      <c r="G222" s="13">
        <v>44554</v>
      </c>
      <c r="H222" s="77" t="s">
        <v>1543</v>
      </c>
      <c r="I222" s="16">
        <v>39</v>
      </c>
      <c r="J222" s="16">
        <v>38</v>
      </c>
      <c r="K222" s="16">
        <v>17</v>
      </c>
      <c r="L222" s="16">
        <v>3</v>
      </c>
      <c r="M222" s="81">
        <v>6.2984999999999998</v>
      </c>
      <c r="N222" s="96">
        <v>7</v>
      </c>
      <c r="O222" s="64">
        <v>2530</v>
      </c>
      <c r="P222" s="65">
        <f>Table2245789101123456789101112131415[[#This Row],[PEMBULATAN]]*O222</f>
        <v>17710</v>
      </c>
    </row>
    <row r="223" spans="1:16" ht="26.25" customHeight="1" x14ac:dyDescent="0.2">
      <c r="A223" s="14"/>
      <c r="B223" s="75"/>
      <c r="C223" s="73" t="s">
        <v>1767</v>
      </c>
      <c r="D223" s="78" t="s">
        <v>127</v>
      </c>
      <c r="E223" s="13">
        <v>44549</v>
      </c>
      <c r="F223" s="76" t="s">
        <v>128</v>
      </c>
      <c r="G223" s="13">
        <v>44554</v>
      </c>
      <c r="H223" s="77" t="s">
        <v>1543</v>
      </c>
      <c r="I223" s="16">
        <v>70</v>
      </c>
      <c r="J223" s="16">
        <v>50</v>
      </c>
      <c r="K223" s="16">
        <v>18</v>
      </c>
      <c r="L223" s="16">
        <v>3</v>
      </c>
      <c r="M223" s="81">
        <v>15.75</v>
      </c>
      <c r="N223" s="96">
        <v>15.75</v>
      </c>
      <c r="O223" s="64">
        <v>2530</v>
      </c>
      <c r="P223" s="65">
        <f>Table2245789101123456789101112131415[[#This Row],[PEMBULATAN]]*O223</f>
        <v>39847.5</v>
      </c>
    </row>
    <row r="224" spans="1:16" ht="26.25" customHeight="1" x14ac:dyDescent="0.2">
      <c r="A224" s="14"/>
      <c r="B224" s="75"/>
      <c r="C224" s="73" t="s">
        <v>1768</v>
      </c>
      <c r="D224" s="78" t="s">
        <v>127</v>
      </c>
      <c r="E224" s="13">
        <v>44549</v>
      </c>
      <c r="F224" s="76" t="s">
        <v>128</v>
      </c>
      <c r="G224" s="13">
        <v>44554</v>
      </c>
      <c r="H224" s="77" t="s">
        <v>1543</v>
      </c>
      <c r="I224" s="16">
        <v>82</v>
      </c>
      <c r="J224" s="16">
        <v>53</v>
      </c>
      <c r="K224" s="16">
        <v>23</v>
      </c>
      <c r="L224" s="16">
        <v>13</v>
      </c>
      <c r="M224" s="81">
        <v>24.9895</v>
      </c>
      <c r="N224" s="96">
        <v>24.9895</v>
      </c>
      <c r="O224" s="64">
        <v>2530</v>
      </c>
      <c r="P224" s="65">
        <f>Table2245789101123456789101112131415[[#This Row],[PEMBULATAN]]*O224</f>
        <v>63223.434999999998</v>
      </c>
    </row>
    <row r="225" spans="1:16" ht="26.25" customHeight="1" x14ac:dyDescent="0.2">
      <c r="A225" s="14"/>
      <c r="B225" s="75"/>
      <c r="C225" s="73" t="s">
        <v>1769</v>
      </c>
      <c r="D225" s="78" t="s">
        <v>127</v>
      </c>
      <c r="E225" s="13">
        <v>44549</v>
      </c>
      <c r="F225" s="76" t="s">
        <v>128</v>
      </c>
      <c r="G225" s="13">
        <v>44554</v>
      </c>
      <c r="H225" s="77" t="s">
        <v>1543</v>
      </c>
      <c r="I225" s="16">
        <v>92</v>
      </c>
      <c r="J225" s="16">
        <v>52</v>
      </c>
      <c r="K225" s="16">
        <v>27</v>
      </c>
      <c r="L225" s="16">
        <v>16</v>
      </c>
      <c r="M225" s="81">
        <v>32.292000000000002</v>
      </c>
      <c r="N225" s="96">
        <v>32.292000000000002</v>
      </c>
      <c r="O225" s="64">
        <v>2530</v>
      </c>
      <c r="P225" s="65">
        <f>Table2245789101123456789101112131415[[#This Row],[PEMBULATAN]]*O225</f>
        <v>81698.760000000009</v>
      </c>
    </row>
    <row r="226" spans="1:16" ht="26.25" customHeight="1" x14ac:dyDescent="0.2">
      <c r="A226" s="14"/>
      <c r="B226" s="75"/>
      <c r="C226" s="73" t="s">
        <v>1770</v>
      </c>
      <c r="D226" s="78" t="s">
        <v>127</v>
      </c>
      <c r="E226" s="13">
        <v>44549</v>
      </c>
      <c r="F226" s="76" t="s">
        <v>128</v>
      </c>
      <c r="G226" s="13">
        <v>44554</v>
      </c>
      <c r="H226" s="77" t="s">
        <v>1543</v>
      </c>
      <c r="I226" s="16">
        <v>120</v>
      </c>
      <c r="J226" s="16">
        <v>31</v>
      </c>
      <c r="K226" s="16">
        <v>31</v>
      </c>
      <c r="L226" s="16">
        <v>20</v>
      </c>
      <c r="M226" s="81">
        <v>28.83</v>
      </c>
      <c r="N226" s="96">
        <v>28.83</v>
      </c>
      <c r="O226" s="64">
        <v>2530</v>
      </c>
      <c r="P226" s="65">
        <f>Table2245789101123456789101112131415[[#This Row],[PEMBULATAN]]*O226</f>
        <v>72939.899999999994</v>
      </c>
    </row>
    <row r="227" spans="1:16" ht="26.25" customHeight="1" x14ac:dyDescent="0.2">
      <c r="A227" s="14"/>
      <c r="B227" s="75"/>
      <c r="C227" s="9" t="s">
        <v>1771</v>
      </c>
      <c r="D227" s="76" t="s">
        <v>127</v>
      </c>
      <c r="E227" s="13">
        <v>44549</v>
      </c>
      <c r="F227" s="76" t="s">
        <v>128</v>
      </c>
      <c r="G227" s="13">
        <v>44554</v>
      </c>
      <c r="H227" s="10" t="s">
        <v>1543</v>
      </c>
      <c r="I227" s="1">
        <v>36</v>
      </c>
      <c r="J227" s="1">
        <v>36</v>
      </c>
      <c r="K227" s="1">
        <v>22</v>
      </c>
      <c r="L227" s="1">
        <v>5</v>
      </c>
      <c r="M227" s="80">
        <v>7.1280000000000001</v>
      </c>
      <c r="N227" s="96">
        <v>7.1280000000000001</v>
      </c>
      <c r="O227" s="64">
        <v>2530</v>
      </c>
      <c r="P227" s="65">
        <f>Table2245789101123456789101112131415[[#This Row],[PEMBULATAN]]*O227</f>
        <v>18033.84</v>
      </c>
    </row>
    <row r="228" spans="1:16" ht="26.25" customHeight="1" x14ac:dyDescent="0.2">
      <c r="A228" s="14"/>
      <c r="B228" s="14"/>
      <c r="C228" s="9" t="s">
        <v>1772</v>
      </c>
      <c r="D228" s="76" t="s">
        <v>127</v>
      </c>
      <c r="E228" s="13">
        <v>44549</v>
      </c>
      <c r="F228" s="76" t="s">
        <v>128</v>
      </c>
      <c r="G228" s="13">
        <v>44554</v>
      </c>
      <c r="H228" s="10" t="s">
        <v>1543</v>
      </c>
      <c r="I228" s="1">
        <v>83</v>
      </c>
      <c r="J228" s="1">
        <v>60</v>
      </c>
      <c r="K228" s="1">
        <v>30</v>
      </c>
      <c r="L228" s="1">
        <v>15</v>
      </c>
      <c r="M228" s="80">
        <v>37.35</v>
      </c>
      <c r="N228" s="96">
        <v>38</v>
      </c>
      <c r="O228" s="64">
        <v>2530</v>
      </c>
      <c r="P228" s="65">
        <f>Table2245789101123456789101112131415[[#This Row],[PEMBULATAN]]*O228</f>
        <v>96140</v>
      </c>
    </row>
    <row r="229" spans="1:16" ht="26.25" customHeight="1" x14ac:dyDescent="0.2">
      <c r="A229" s="14"/>
      <c r="B229" s="14"/>
      <c r="C229" s="73" t="s">
        <v>1773</v>
      </c>
      <c r="D229" s="78" t="s">
        <v>127</v>
      </c>
      <c r="E229" s="13">
        <v>44549</v>
      </c>
      <c r="F229" s="76" t="s">
        <v>128</v>
      </c>
      <c r="G229" s="13">
        <v>44554</v>
      </c>
      <c r="H229" s="77" t="s">
        <v>1543</v>
      </c>
      <c r="I229" s="16">
        <v>60</v>
      </c>
      <c r="J229" s="16">
        <v>60</v>
      </c>
      <c r="K229" s="16">
        <v>20</v>
      </c>
      <c r="L229" s="16">
        <v>4</v>
      </c>
      <c r="M229" s="81">
        <v>18</v>
      </c>
      <c r="N229" s="96">
        <v>18</v>
      </c>
      <c r="O229" s="64">
        <v>2530</v>
      </c>
      <c r="P229" s="65">
        <f>Table2245789101123456789101112131415[[#This Row],[PEMBULATAN]]*O229</f>
        <v>45540</v>
      </c>
    </row>
    <row r="230" spans="1:16" ht="26.25" customHeight="1" x14ac:dyDescent="0.2">
      <c r="A230" s="14"/>
      <c r="B230" s="14"/>
      <c r="C230" s="73" t="s">
        <v>1774</v>
      </c>
      <c r="D230" s="78" t="s">
        <v>127</v>
      </c>
      <c r="E230" s="13">
        <v>44549</v>
      </c>
      <c r="F230" s="76" t="s">
        <v>128</v>
      </c>
      <c r="G230" s="13">
        <v>44554</v>
      </c>
      <c r="H230" s="77" t="s">
        <v>1543</v>
      </c>
      <c r="I230" s="16">
        <v>82</v>
      </c>
      <c r="J230" s="16">
        <v>52</v>
      </c>
      <c r="K230" s="16">
        <v>16</v>
      </c>
      <c r="L230" s="16">
        <v>7</v>
      </c>
      <c r="M230" s="81">
        <v>17.056000000000001</v>
      </c>
      <c r="N230" s="96">
        <v>17.056000000000001</v>
      </c>
      <c r="O230" s="64">
        <v>2530</v>
      </c>
      <c r="P230" s="65">
        <f>Table2245789101123456789101112131415[[#This Row],[PEMBULATAN]]*O230</f>
        <v>43151.68</v>
      </c>
    </row>
    <row r="231" spans="1:16" ht="26.25" customHeight="1" x14ac:dyDescent="0.2">
      <c r="A231" s="14"/>
      <c r="B231" s="14"/>
      <c r="C231" s="73" t="s">
        <v>1775</v>
      </c>
      <c r="D231" s="78" t="s">
        <v>127</v>
      </c>
      <c r="E231" s="13">
        <v>44549</v>
      </c>
      <c r="F231" s="76" t="s">
        <v>128</v>
      </c>
      <c r="G231" s="13">
        <v>44554</v>
      </c>
      <c r="H231" s="77" t="s">
        <v>1543</v>
      </c>
      <c r="I231" s="16">
        <v>80</v>
      </c>
      <c r="J231" s="16">
        <v>53</v>
      </c>
      <c r="K231" s="16">
        <v>21</v>
      </c>
      <c r="L231" s="16">
        <v>7</v>
      </c>
      <c r="M231" s="81">
        <v>22.26</v>
      </c>
      <c r="N231" s="96">
        <v>22.26</v>
      </c>
      <c r="O231" s="64">
        <v>2530</v>
      </c>
      <c r="P231" s="65">
        <f>Table2245789101123456789101112131415[[#This Row],[PEMBULATAN]]*O231</f>
        <v>56317.8</v>
      </c>
    </row>
    <row r="232" spans="1:16" ht="26.25" customHeight="1" x14ac:dyDescent="0.2">
      <c r="A232" s="14"/>
      <c r="B232" s="14"/>
      <c r="C232" s="73" t="s">
        <v>1776</v>
      </c>
      <c r="D232" s="78" t="s">
        <v>127</v>
      </c>
      <c r="E232" s="13">
        <v>44549</v>
      </c>
      <c r="F232" s="76" t="s">
        <v>128</v>
      </c>
      <c r="G232" s="13">
        <v>44554</v>
      </c>
      <c r="H232" s="77" t="s">
        <v>1543</v>
      </c>
      <c r="I232" s="16">
        <v>45</v>
      </c>
      <c r="J232" s="16">
        <v>30</v>
      </c>
      <c r="K232" s="16">
        <v>18</v>
      </c>
      <c r="L232" s="16">
        <v>6</v>
      </c>
      <c r="M232" s="81">
        <v>6.0750000000000002</v>
      </c>
      <c r="N232" s="96">
        <v>6.0750000000000002</v>
      </c>
      <c r="O232" s="64">
        <v>2530</v>
      </c>
      <c r="P232" s="65">
        <f>Table2245789101123456789101112131415[[#This Row],[PEMBULATAN]]*O232</f>
        <v>15369.75</v>
      </c>
    </row>
    <row r="233" spans="1:16" ht="26.25" customHeight="1" x14ac:dyDescent="0.2">
      <c r="A233" s="14"/>
      <c r="B233" s="14"/>
      <c r="C233" s="73" t="s">
        <v>1777</v>
      </c>
      <c r="D233" s="78" t="s">
        <v>127</v>
      </c>
      <c r="E233" s="13">
        <v>44549</v>
      </c>
      <c r="F233" s="76" t="s">
        <v>128</v>
      </c>
      <c r="G233" s="13">
        <v>44554</v>
      </c>
      <c r="H233" s="77" t="s">
        <v>1543</v>
      </c>
      <c r="I233" s="16">
        <v>105</v>
      </c>
      <c r="J233" s="16">
        <v>51</v>
      </c>
      <c r="K233" s="16">
        <v>36</v>
      </c>
      <c r="L233" s="16">
        <v>30</v>
      </c>
      <c r="M233" s="81">
        <v>48.195</v>
      </c>
      <c r="N233" s="96">
        <v>48.195</v>
      </c>
      <c r="O233" s="64">
        <v>2530</v>
      </c>
      <c r="P233" s="65">
        <f>Table2245789101123456789101112131415[[#This Row],[PEMBULATAN]]*O233</f>
        <v>121933.35</v>
      </c>
    </row>
    <row r="234" spans="1:16" ht="26.25" customHeight="1" x14ac:dyDescent="0.2">
      <c r="A234" s="14"/>
      <c r="B234" s="14"/>
      <c r="C234" s="73" t="s">
        <v>1778</v>
      </c>
      <c r="D234" s="78" t="s">
        <v>127</v>
      </c>
      <c r="E234" s="13">
        <v>44549</v>
      </c>
      <c r="F234" s="76" t="s">
        <v>128</v>
      </c>
      <c r="G234" s="13">
        <v>44554</v>
      </c>
      <c r="H234" s="77" t="s">
        <v>1543</v>
      </c>
      <c r="I234" s="16">
        <v>82</v>
      </c>
      <c r="J234" s="16">
        <v>51</v>
      </c>
      <c r="K234" s="16">
        <v>25</v>
      </c>
      <c r="L234" s="16">
        <v>17</v>
      </c>
      <c r="M234" s="81">
        <v>26.137499999999999</v>
      </c>
      <c r="N234" s="96">
        <v>26.137499999999999</v>
      </c>
      <c r="O234" s="64">
        <v>2530</v>
      </c>
      <c r="P234" s="65">
        <f>Table2245789101123456789101112131415[[#This Row],[PEMBULATAN]]*O234</f>
        <v>66127.875</v>
      </c>
    </row>
    <row r="235" spans="1:16" ht="26.25" customHeight="1" x14ac:dyDescent="0.2">
      <c r="A235" s="14"/>
      <c r="B235" s="14"/>
      <c r="C235" s="73" t="s">
        <v>1779</v>
      </c>
      <c r="D235" s="78" t="s">
        <v>127</v>
      </c>
      <c r="E235" s="13">
        <v>44549</v>
      </c>
      <c r="F235" s="76" t="s">
        <v>128</v>
      </c>
      <c r="G235" s="13">
        <v>44554</v>
      </c>
      <c r="H235" s="77" t="s">
        <v>1543</v>
      </c>
      <c r="I235" s="16">
        <v>81</v>
      </c>
      <c r="J235" s="16">
        <v>61</v>
      </c>
      <c r="K235" s="16">
        <v>23</v>
      </c>
      <c r="L235" s="16">
        <v>18</v>
      </c>
      <c r="M235" s="81">
        <v>28.41075</v>
      </c>
      <c r="N235" s="96">
        <v>29</v>
      </c>
      <c r="O235" s="64">
        <v>2530</v>
      </c>
      <c r="P235" s="65">
        <f>Table2245789101123456789101112131415[[#This Row],[PEMBULATAN]]*O235</f>
        <v>73370</v>
      </c>
    </row>
    <row r="236" spans="1:16" ht="26.25" customHeight="1" x14ac:dyDescent="0.2">
      <c r="A236" s="14"/>
      <c r="B236" s="14"/>
      <c r="C236" s="73" t="s">
        <v>1780</v>
      </c>
      <c r="D236" s="78" t="s">
        <v>127</v>
      </c>
      <c r="E236" s="13">
        <v>44549</v>
      </c>
      <c r="F236" s="76" t="s">
        <v>128</v>
      </c>
      <c r="G236" s="13">
        <v>44554</v>
      </c>
      <c r="H236" s="77" t="s">
        <v>1543</v>
      </c>
      <c r="I236" s="16">
        <v>70</v>
      </c>
      <c r="J236" s="16">
        <v>53</v>
      </c>
      <c r="K236" s="16">
        <v>21</v>
      </c>
      <c r="L236" s="16">
        <v>10</v>
      </c>
      <c r="M236" s="81">
        <v>19.477499999999999</v>
      </c>
      <c r="N236" s="96">
        <v>20</v>
      </c>
      <c r="O236" s="64">
        <v>2530</v>
      </c>
      <c r="P236" s="65">
        <f>Table2245789101123456789101112131415[[#This Row],[PEMBULATAN]]*O236</f>
        <v>50600</v>
      </c>
    </row>
    <row r="237" spans="1:16" ht="26.25" customHeight="1" x14ac:dyDescent="0.2">
      <c r="A237" s="14"/>
      <c r="B237" s="14"/>
      <c r="C237" s="73" t="s">
        <v>1781</v>
      </c>
      <c r="D237" s="78" t="s">
        <v>127</v>
      </c>
      <c r="E237" s="13">
        <v>44549</v>
      </c>
      <c r="F237" s="76" t="s">
        <v>128</v>
      </c>
      <c r="G237" s="13">
        <v>44554</v>
      </c>
      <c r="H237" s="77" t="s">
        <v>1543</v>
      </c>
      <c r="I237" s="16">
        <v>80</v>
      </c>
      <c r="J237" s="16">
        <v>60</v>
      </c>
      <c r="K237" s="16">
        <v>23</v>
      </c>
      <c r="L237" s="16">
        <v>16</v>
      </c>
      <c r="M237" s="81">
        <v>27.6</v>
      </c>
      <c r="N237" s="96">
        <v>27.6</v>
      </c>
      <c r="O237" s="64">
        <v>2530</v>
      </c>
      <c r="P237" s="65">
        <f>Table2245789101123456789101112131415[[#This Row],[PEMBULATAN]]*O237</f>
        <v>69828</v>
      </c>
    </row>
    <row r="238" spans="1:16" ht="26.25" customHeight="1" x14ac:dyDescent="0.2">
      <c r="A238" s="14"/>
      <c r="B238" s="14"/>
      <c r="C238" s="73" t="s">
        <v>1782</v>
      </c>
      <c r="D238" s="78" t="s">
        <v>127</v>
      </c>
      <c r="E238" s="13">
        <v>44549</v>
      </c>
      <c r="F238" s="76" t="s">
        <v>128</v>
      </c>
      <c r="G238" s="13">
        <v>44554</v>
      </c>
      <c r="H238" s="77" t="s">
        <v>1543</v>
      </c>
      <c r="I238" s="16">
        <v>200</v>
      </c>
      <c r="J238" s="16">
        <v>15</v>
      </c>
      <c r="K238" s="16">
        <v>15</v>
      </c>
      <c r="L238" s="16">
        <v>16</v>
      </c>
      <c r="M238" s="81">
        <v>11.25</v>
      </c>
      <c r="N238" s="96">
        <v>16</v>
      </c>
      <c r="O238" s="64">
        <v>2530</v>
      </c>
      <c r="P238" s="65">
        <f>Table2245789101123456789101112131415[[#This Row],[PEMBULATAN]]*O238</f>
        <v>40480</v>
      </c>
    </row>
    <row r="239" spans="1:16" ht="26.25" customHeight="1" x14ac:dyDescent="0.2">
      <c r="A239" s="14"/>
      <c r="B239" s="14"/>
      <c r="C239" s="73" t="s">
        <v>1783</v>
      </c>
      <c r="D239" s="78" t="s">
        <v>127</v>
      </c>
      <c r="E239" s="13">
        <v>44549</v>
      </c>
      <c r="F239" s="76" t="s">
        <v>128</v>
      </c>
      <c r="G239" s="13">
        <v>44554</v>
      </c>
      <c r="H239" s="77" t="s">
        <v>1543</v>
      </c>
      <c r="I239" s="16">
        <v>82</v>
      </c>
      <c r="J239" s="16">
        <v>57</v>
      </c>
      <c r="K239" s="16">
        <v>25</v>
      </c>
      <c r="L239" s="16">
        <v>13</v>
      </c>
      <c r="M239" s="81">
        <v>29.212499999999999</v>
      </c>
      <c r="N239" s="96">
        <v>29.212499999999999</v>
      </c>
      <c r="O239" s="64">
        <v>2530</v>
      </c>
      <c r="P239" s="65">
        <f>Table2245789101123456789101112131415[[#This Row],[PEMBULATAN]]*O239</f>
        <v>73907.625</v>
      </c>
    </row>
    <row r="240" spans="1:16" ht="26.25" customHeight="1" x14ac:dyDescent="0.2">
      <c r="A240" s="14"/>
      <c r="B240" s="14"/>
      <c r="C240" s="73" t="s">
        <v>1784</v>
      </c>
      <c r="D240" s="78" t="s">
        <v>127</v>
      </c>
      <c r="E240" s="13">
        <v>44549</v>
      </c>
      <c r="F240" s="76" t="s">
        <v>128</v>
      </c>
      <c r="G240" s="13">
        <v>44554</v>
      </c>
      <c r="H240" s="77" t="s">
        <v>1543</v>
      </c>
      <c r="I240" s="16">
        <v>78</v>
      </c>
      <c r="J240" s="16">
        <v>54</v>
      </c>
      <c r="K240" s="16">
        <v>23</v>
      </c>
      <c r="L240" s="16">
        <v>18</v>
      </c>
      <c r="M240" s="81">
        <v>24.219000000000001</v>
      </c>
      <c r="N240" s="96">
        <v>24.219000000000001</v>
      </c>
      <c r="O240" s="64">
        <v>2530</v>
      </c>
      <c r="P240" s="65">
        <f>Table2245789101123456789101112131415[[#This Row],[PEMBULATAN]]*O240</f>
        <v>61274.07</v>
      </c>
    </row>
    <row r="241" spans="1:16" ht="26.25" customHeight="1" x14ac:dyDescent="0.2">
      <c r="A241" s="14"/>
      <c r="B241" s="14"/>
      <c r="C241" s="73" t="s">
        <v>1785</v>
      </c>
      <c r="D241" s="78" t="s">
        <v>127</v>
      </c>
      <c r="E241" s="13">
        <v>44549</v>
      </c>
      <c r="F241" s="76" t="s">
        <v>128</v>
      </c>
      <c r="G241" s="13">
        <v>44554</v>
      </c>
      <c r="H241" s="77" t="s">
        <v>1543</v>
      </c>
      <c r="I241" s="16">
        <v>76</v>
      </c>
      <c r="J241" s="16">
        <v>53</v>
      </c>
      <c r="K241" s="16">
        <v>24</v>
      </c>
      <c r="L241" s="16">
        <v>15</v>
      </c>
      <c r="M241" s="81">
        <v>24.167999999999999</v>
      </c>
      <c r="N241" s="96">
        <v>24.167999999999999</v>
      </c>
      <c r="O241" s="64">
        <v>2530</v>
      </c>
      <c r="P241" s="65">
        <f>Table2245789101123456789101112131415[[#This Row],[PEMBULATAN]]*O241</f>
        <v>61145.04</v>
      </c>
    </row>
    <row r="242" spans="1:16" ht="26.25" customHeight="1" x14ac:dyDescent="0.2">
      <c r="A242" s="14"/>
      <c r="B242" s="14"/>
      <c r="C242" s="73" t="s">
        <v>1786</v>
      </c>
      <c r="D242" s="78" t="s">
        <v>127</v>
      </c>
      <c r="E242" s="13">
        <v>44549</v>
      </c>
      <c r="F242" s="76" t="s">
        <v>128</v>
      </c>
      <c r="G242" s="13">
        <v>44554</v>
      </c>
      <c r="H242" s="77" t="s">
        <v>1543</v>
      </c>
      <c r="I242" s="16">
        <v>80</v>
      </c>
      <c r="J242" s="16">
        <v>56</v>
      </c>
      <c r="K242" s="16">
        <v>25</v>
      </c>
      <c r="L242" s="16">
        <v>10</v>
      </c>
      <c r="M242" s="81">
        <v>28</v>
      </c>
      <c r="N242" s="96">
        <v>28</v>
      </c>
      <c r="O242" s="64">
        <v>2530</v>
      </c>
      <c r="P242" s="65">
        <f>Table2245789101123456789101112131415[[#This Row],[PEMBULATAN]]*O242</f>
        <v>70840</v>
      </c>
    </row>
    <row r="243" spans="1:16" ht="26.25" customHeight="1" x14ac:dyDescent="0.2">
      <c r="A243" s="14"/>
      <c r="B243" s="14"/>
      <c r="C243" s="73" t="s">
        <v>1787</v>
      </c>
      <c r="D243" s="78" t="s">
        <v>127</v>
      </c>
      <c r="E243" s="13">
        <v>44549</v>
      </c>
      <c r="F243" s="76" t="s">
        <v>128</v>
      </c>
      <c r="G243" s="13">
        <v>44554</v>
      </c>
      <c r="H243" s="77" t="s">
        <v>1543</v>
      </c>
      <c r="I243" s="16">
        <v>95</v>
      </c>
      <c r="J243" s="16">
        <v>58</v>
      </c>
      <c r="K243" s="16">
        <v>32</v>
      </c>
      <c r="L243" s="16">
        <v>31</v>
      </c>
      <c r="M243" s="81">
        <v>44.08</v>
      </c>
      <c r="N243" s="96">
        <v>44.08</v>
      </c>
      <c r="O243" s="64">
        <v>2530</v>
      </c>
      <c r="P243" s="65">
        <f>Table2245789101123456789101112131415[[#This Row],[PEMBULATAN]]*O243</f>
        <v>111522.4</v>
      </c>
    </row>
    <row r="244" spans="1:16" ht="26.25" customHeight="1" x14ac:dyDescent="0.2">
      <c r="A244" s="14"/>
      <c r="B244" s="14"/>
      <c r="C244" s="73" t="s">
        <v>1788</v>
      </c>
      <c r="D244" s="78" t="s">
        <v>127</v>
      </c>
      <c r="E244" s="13">
        <v>44549</v>
      </c>
      <c r="F244" s="76" t="s">
        <v>128</v>
      </c>
      <c r="G244" s="13">
        <v>44554</v>
      </c>
      <c r="H244" s="77" t="s">
        <v>1543</v>
      </c>
      <c r="I244" s="16">
        <v>60</v>
      </c>
      <c r="J244" s="16">
        <v>50</v>
      </c>
      <c r="K244" s="16">
        <v>46</v>
      </c>
      <c r="L244" s="16">
        <v>20</v>
      </c>
      <c r="M244" s="81">
        <v>34.5</v>
      </c>
      <c r="N244" s="96">
        <v>35</v>
      </c>
      <c r="O244" s="64">
        <v>2530</v>
      </c>
      <c r="P244" s="65">
        <f>Table2245789101123456789101112131415[[#This Row],[PEMBULATAN]]*O244</f>
        <v>88550</v>
      </c>
    </row>
    <row r="245" spans="1:16" ht="26.25" customHeight="1" x14ac:dyDescent="0.2">
      <c r="A245" s="14"/>
      <c r="B245" s="14"/>
      <c r="C245" s="73" t="s">
        <v>1789</v>
      </c>
      <c r="D245" s="78" t="s">
        <v>127</v>
      </c>
      <c r="E245" s="13">
        <v>44549</v>
      </c>
      <c r="F245" s="76" t="s">
        <v>128</v>
      </c>
      <c r="G245" s="13">
        <v>44554</v>
      </c>
      <c r="H245" s="77" t="s">
        <v>1543</v>
      </c>
      <c r="I245" s="16">
        <v>88</v>
      </c>
      <c r="J245" s="16">
        <v>56</v>
      </c>
      <c r="K245" s="16">
        <v>35</v>
      </c>
      <c r="L245" s="16">
        <v>34</v>
      </c>
      <c r="M245" s="81">
        <v>43.12</v>
      </c>
      <c r="N245" s="96">
        <v>43.12</v>
      </c>
      <c r="O245" s="64">
        <v>2530</v>
      </c>
      <c r="P245" s="65">
        <f>Table2245789101123456789101112131415[[#This Row],[PEMBULATAN]]*O245</f>
        <v>109093.59999999999</v>
      </c>
    </row>
    <row r="246" spans="1:16" ht="26.25" customHeight="1" x14ac:dyDescent="0.2">
      <c r="A246" s="14"/>
      <c r="B246" s="14"/>
      <c r="C246" s="73" t="s">
        <v>1790</v>
      </c>
      <c r="D246" s="78" t="s">
        <v>127</v>
      </c>
      <c r="E246" s="13">
        <v>44549</v>
      </c>
      <c r="F246" s="76" t="s">
        <v>128</v>
      </c>
      <c r="G246" s="13">
        <v>44554</v>
      </c>
      <c r="H246" s="77" t="s">
        <v>1543</v>
      </c>
      <c r="I246" s="16">
        <v>78</v>
      </c>
      <c r="J246" s="16">
        <v>54</v>
      </c>
      <c r="K246" s="16">
        <v>24</v>
      </c>
      <c r="L246" s="16">
        <v>22</v>
      </c>
      <c r="M246" s="81">
        <v>25.271999999999998</v>
      </c>
      <c r="N246" s="96">
        <v>25.271999999999998</v>
      </c>
      <c r="O246" s="64">
        <v>2530</v>
      </c>
      <c r="P246" s="65">
        <f>Table2245789101123456789101112131415[[#This Row],[PEMBULATAN]]*O246</f>
        <v>63938.159999999996</v>
      </c>
    </row>
    <row r="247" spans="1:16" ht="26.25" customHeight="1" x14ac:dyDescent="0.2">
      <c r="A247" s="14"/>
      <c r="B247" s="14"/>
      <c r="C247" s="73" t="s">
        <v>1791</v>
      </c>
      <c r="D247" s="78" t="s">
        <v>127</v>
      </c>
      <c r="E247" s="13">
        <v>44549</v>
      </c>
      <c r="F247" s="76" t="s">
        <v>128</v>
      </c>
      <c r="G247" s="13">
        <v>44554</v>
      </c>
      <c r="H247" s="77" t="s">
        <v>1543</v>
      </c>
      <c r="I247" s="16">
        <v>95</v>
      </c>
      <c r="J247" s="16">
        <v>51</v>
      </c>
      <c r="K247" s="16">
        <v>41</v>
      </c>
      <c r="L247" s="16">
        <v>23</v>
      </c>
      <c r="M247" s="81">
        <v>49.661250000000003</v>
      </c>
      <c r="N247" s="96">
        <v>49.661250000000003</v>
      </c>
      <c r="O247" s="64">
        <v>2530</v>
      </c>
      <c r="P247" s="65">
        <f>Table2245789101123456789101112131415[[#This Row],[PEMBULATAN]]*O247</f>
        <v>125642.96250000001</v>
      </c>
    </row>
    <row r="248" spans="1:16" ht="26.25" customHeight="1" x14ac:dyDescent="0.2">
      <c r="A248" s="14"/>
      <c r="B248" s="14"/>
      <c r="C248" s="73" t="s">
        <v>1792</v>
      </c>
      <c r="D248" s="78" t="s">
        <v>127</v>
      </c>
      <c r="E248" s="13">
        <v>44549</v>
      </c>
      <c r="F248" s="76" t="s">
        <v>128</v>
      </c>
      <c r="G248" s="13">
        <v>44554</v>
      </c>
      <c r="H248" s="77" t="s">
        <v>1543</v>
      </c>
      <c r="I248" s="16">
        <v>82</v>
      </c>
      <c r="J248" s="16">
        <v>61</v>
      </c>
      <c r="K248" s="16">
        <v>24</v>
      </c>
      <c r="L248" s="16">
        <v>30</v>
      </c>
      <c r="M248" s="81">
        <v>30.012</v>
      </c>
      <c r="N248" s="96">
        <v>30.012</v>
      </c>
      <c r="O248" s="64">
        <v>2530</v>
      </c>
      <c r="P248" s="65">
        <f>Table2245789101123456789101112131415[[#This Row],[PEMBULATAN]]*O248</f>
        <v>75930.36</v>
      </c>
    </row>
    <row r="249" spans="1:16" ht="26.25" customHeight="1" x14ac:dyDescent="0.2">
      <c r="A249" s="14"/>
      <c r="B249" s="14"/>
      <c r="C249" s="73" t="s">
        <v>1793</v>
      </c>
      <c r="D249" s="78" t="s">
        <v>127</v>
      </c>
      <c r="E249" s="13">
        <v>44549</v>
      </c>
      <c r="F249" s="76" t="s">
        <v>128</v>
      </c>
      <c r="G249" s="13">
        <v>44554</v>
      </c>
      <c r="H249" s="77" t="s">
        <v>1543</v>
      </c>
      <c r="I249" s="16">
        <v>108</v>
      </c>
      <c r="J249" s="16">
        <v>32</v>
      </c>
      <c r="K249" s="16">
        <v>32</v>
      </c>
      <c r="L249" s="16">
        <v>24</v>
      </c>
      <c r="M249" s="81">
        <v>27.648</v>
      </c>
      <c r="N249" s="96">
        <v>27.648</v>
      </c>
      <c r="O249" s="64">
        <v>2530</v>
      </c>
      <c r="P249" s="65">
        <f>Table2245789101123456789101112131415[[#This Row],[PEMBULATAN]]*O249</f>
        <v>69949.440000000002</v>
      </c>
    </row>
    <row r="250" spans="1:16" ht="26.25" customHeight="1" x14ac:dyDescent="0.2">
      <c r="A250" s="14"/>
      <c r="B250" s="14"/>
      <c r="C250" s="73" t="s">
        <v>1794</v>
      </c>
      <c r="D250" s="78" t="s">
        <v>127</v>
      </c>
      <c r="E250" s="13">
        <v>44549</v>
      </c>
      <c r="F250" s="76" t="s">
        <v>128</v>
      </c>
      <c r="G250" s="13">
        <v>44554</v>
      </c>
      <c r="H250" s="77" t="s">
        <v>1543</v>
      </c>
      <c r="I250" s="16">
        <v>82</v>
      </c>
      <c r="J250" s="16">
        <v>61</v>
      </c>
      <c r="K250" s="16">
        <v>16</v>
      </c>
      <c r="L250" s="16">
        <v>18</v>
      </c>
      <c r="M250" s="81">
        <v>20.007999999999999</v>
      </c>
      <c r="N250" s="96">
        <v>20.007999999999999</v>
      </c>
      <c r="O250" s="64">
        <v>2530</v>
      </c>
      <c r="P250" s="65">
        <f>Table2245789101123456789101112131415[[#This Row],[PEMBULATAN]]*O250</f>
        <v>50620.24</v>
      </c>
    </row>
    <row r="251" spans="1:16" ht="26.25" customHeight="1" x14ac:dyDescent="0.2">
      <c r="A251" s="14"/>
      <c r="B251" s="14"/>
      <c r="C251" s="73" t="s">
        <v>1795</v>
      </c>
      <c r="D251" s="78" t="s">
        <v>127</v>
      </c>
      <c r="E251" s="13">
        <v>44549</v>
      </c>
      <c r="F251" s="76" t="s">
        <v>128</v>
      </c>
      <c r="G251" s="13">
        <v>44554</v>
      </c>
      <c r="H251" s="77" t="s">
        <v>1543</v>
      </c>
      <c r="I251" s="16">
        <v>102</v>
      </c>
      <c r="J251" s="16">
        <v>59</v>
      </c>
      <c r="K251" s="16">
        <v>41</v>
      </c>
      <c r="L251" s="16">
        <v>29</v>
      </c>
      <c r="M251" s="81">
        <v>61.6845</v>
      </c>
      <c r="N251" s="96">
        <v>61.6845</v>
      </c>
      <c r="O251" s="64">
        <v>2530</v>
      </c>
      <c r="P251" s="65">
        <f>Table2245789101123456789101112131415[[#This Row],[PEMBULATAN]]*O251</f>
        <v>156061.785</v>
      </c>
    </row>
    <row r="252" spans="1:16" ht="26.25" customHeight="1" x14ac:dyDescent="0.2">
      <c r="A252" s="14"/>
      <c r="B252" s="14"/>
      <c r="C252" s="73" t="s">
        <v>1796</v>
      </c>
      <c r="D252" s="78" t="s">
        <v>127</v>
      </c>
      <c r="E252" s="13">
        <v>44549</v>
      </c>
      <c r="F252" s="76" t="s">
        <v>128</v>
      </c>
      <c r="G252" s="13">
        <v>44554</v>
      </c>
      <c r="H252" s="77" t="s">
        <v>1543</v>
      </c>
      <c r="I252" s="16">
        <v>93</v>
      </c>
      <c r="J252" s="16">
        <v>32</v>
      </c>
      <c r="K252" s="16">
        <v>8</v>
      </c>
      <c r="L252" s="16">
        <v>12</v>
      </c>
      <c r="M252" s="81">
        <v>5.952</v>
      </c>
      <c r="N252" s="96">
        <v>12</v>
      </c>
      <c r="O252" s="64">
        <v>2530</v>
      </c>
      <c r="P252" s="65">
        <f>Table2245789101123456789101112131415[[#This Row],[PEMBULATAN]]*O252</f>
        <v>30360</v>
      </c>
    </row>
    <row r="253" spans="1:16" ht="26.25" customHeight="1" x14ac:dyDescent="0.2">
      <c r="A253" s="14"/>
      <c r="B253" s="14"/>
      <c r="C253" s="73" t="s">
        <v>1797</v>
      </c>
      <c r="D253" s="78" t="s">
        <v>127</v>
      </c>
      <c r="E253" s="13">
        <v>44549</v>
      </c>
      <c r="F253" s="76" t="s">
        <v>128</v>
      </c>
      <c r="G253" s="13">
        <v>44554</v>
      </c>
      <c r="H253" s="77" t="s">
        <v>1543</v>
      </c>
      <c r="I253" s="16">
        <v>50</v>
      </c>
      <c r="J253" s="16">
        <v>50</v>
      </c>
      <c r="K253" s="16">
        <v>50</v>
      </c>
      <c r="L253" s="16">
        <v>32</v>
      </c>
      <c r="M253" s="81">
        <v>31.25</v>
      </c>
      <c r="N253" s="96">
        <v>32</v>
      </c>
      <c r="O253" s="64">
        <v>2530</v>
      </c>
      <c r="P253" s="65">
        <f>Table2245789101123456789101112131415[[#This Row],[PEMBULATAN]]*O253</f>
        <v>80960</v>
      </c>
    </row>
    <row r="254" spans="1:16" ht="26.25" customHeight="1" x14ac:dyDescent="0.2">
      <c r="A254" s="14"/>
      <c r="B254" s="14"/>
      <c r="C254" s="73" t="s">
        <v>1798</v>
      </c>
      <c r="D254" s="78" t="s">
        <v>127</v>
      </c>
      <c r="E254" s="13">
        <v>44549</v>
      </c>
      <c r="F254" s="76" t="s">
        <v>128</v>
      </c>
      <c r="G254" s="13">
        <v>44554</v>
      </c>
      <c r="H254" s="77" t="s">
        <v>1543</v>
      </c>
      <c r="I254" s="16">
        <v>37</v>
      </c>
      <c r="J254" s="16">
        <v>37</v>
      </c>
      <c r="K254" s="16">
        <v>37</v>
      </c>
      <c r="L254" s="16">
        <v>24</v>
      </c>
      <c r="M254" s="81">
        <v>12.66325</v>
      </c>
      <c r="N254" s="96">
        <v>24</v>
      </c>
      <c r="O254" s="64">
        <v>2530</v>
      </c>
      <c r="P254" s="65">
        <f>Table2245789101123456789101112131415[[#This Row],[PEMBULATAN]]*O254</f>
        <v>60720</v>
      </c>
    </row>
    <row r="255" spans="1:16" ht="26.25" customHeight="1" x14ac:dyDescent="0.2">
      <c r="A255" s="14"/>
      <c r="B255" s="14"/>
      <c r="C255" s="73" t="s">
        <v>1799</v>
      </c>
      <c r="D255" s="78" t="s">
        <v>127</v>
      </c>
      <c r="E255" s="13">
        <v>44549</v>
      </c>
      <c r="F255" s="76" t="s">
        <v>128</v>
      </c>
      <c r="G255" s="13">
        <v>44554</v>
      </c>
      <c r="H255" s="77" t="s">
        <v>1543</v>
      </c>
      <c r="I255" s="16">
        <v>27</v>
      </c>
      <c r="J255" s="16">
        <v>27</v>
      </c>
      <c r="K255" s="16">
        <v>27</v>
      </c>
      <c r="L255" s="16">
        <v>12</v>
      </c>
      <c r="M255" s="81">
        <v>4.92075</v>
      </c>
      <c r="N255" s="96">
        <v>12</v>
      </c>
      <c r="O255" s="64">
        <v>2530</v>
      </c>
      <c r="P255" s="65">
        <f>Table2245789101123456789101112131415[[#This Row],[PEMBULATAN]]*O255</f>
        <v>30360</v>
      </c>
    </row>
    <row r="256" spans="1:16" ht="26.25" customHeight="1" x14ac:dyDescent="0.2">
      <c r="A256" s="14"/>
      <c r="B256" s="100"/>
      <c r="C256" s="73" t="s">
        <v>1800</v>
      </c>
      <c r="D256" s="78" t="s">
        <v>127</v>
      </c>
      <c r="E256" s="13">
        <v>44549</v>
      </c>
      <c r="F256" s="76" t="s">
        <v>128</v>
      </c>
      <c r="G256" s="13">
        <v>44554</v>
      </c>
      <c r="H256" s="77" t="s">
        <v>1543</v>
      </c>
      <c r="I256" s="16">
        <v>85</v>
      </c>
      <c r="J256" s="16">
        <v>70</v>
      </c>
      <c r="K256" s="16">
        <v>23</v>
      </c>
      <c r="L256" s="16">
        <v>11</v>
      </c>
      <c r="M256" s="81">
        <v>34.212499999999999</v>
      </c>
      <c r="N256" s="96">
        <v>34.212499999999999</v>
      </c>
      <c r="O256" s="64">
        <v>2530</v>
      </c>
      <c r="P256" s="65">
        <f>Table2245789101123456789101112131415[[#This Row],[PEMBULATAN]]*O256</f>
        <v>86557.625</v>
      </c>
    </row>
    <row r="257" spans="1:16" ht="26.25" customHeight="1" x14ac:dyDescent="0.2">
      <c r="A257" s="14"/>
      <c r="B257" s="14" t="s">
        <v>1801</v>
      </c>
      <c r="C257" s="73" t="s">
        <v>1802</v>
      </c>
      <c r="D257" s="78" t="s">
        <v>127</v>
      </c>
      <c r="E257" s="13">
        <v>44549</v>
      </c>
      <c r="F257" s="76" t="s">
        <v>128</v>
      </c>
      <c r="G257" s="13">
        <v>44554</v>
      </c>
      <c r="H257" s="77" t="s">
        <v>1543</v>
      </c>
      <c r="I257" s="16">
        <v>70</v>
      </c>
      <c r="J257" s="16">
        <v>52</v>
      </c>
      <c r="K257" s="16">
        <v>27</v>
      </c>
      <c r="L257" s="16">
        <v>15</v>
      </c>
      <c r="M257" s="81">
        <v>24.57</v>
      </c>
      <c r="N257" s="96">
        <v>24.57</v>
      </c>
      <c r="O257" s="64">
        <v>2530</v>
      </c>
      <c r="P257" s="65">
        <f>Table2245789101123456789101112131415[[#This Row],[PEMBULATAN]]*O257</f>
        <v>62162.1</v>
      </c>
    </row>
    <row r="258" spans="1:16" ht="26.25" customHeight="1" x14ac:dyDescent="0.2">
      <c r="A258" s="14"/>
      <c r="B258" s="14"/>
      <c r="C258" s="73" t="s">
        <v>1803</v>
      </c>
      <c r="D258" s="78" t="s">
        <v>127</v>
      </c>
      <c r="E258" s="13">
        <v>44549</v>
      </c>
      <c r="F258" s="76" t="s">
        <v>128</v>
      </c>
      <c r="G258" s="13">
        <v>44554</v>
      </c>
      <c r="H258" s="77" t="s">
        <v>1543</v>
      </c>
      <c r="I258" s="16">
        <v>26</v>
      </c>
      <c r="J258" s="16">
        <v>37</v>
      </c>
      <c r="K258" s="16">
        <v>14</v>
      </c>
      <c r="L258" s="16">
        <v>7</v>
      </c>
      <c r="M258" s="81">
        <v>3.367</v>
      </c>
      <c r="N258" s="96">
        <v>8</v>
      </c>
      <c r="O258" s="64">
        <v>2530</v>
      </c>
      <c r="P258" s="65">
        <f>Table2245789101123456789101112131415[[#This Row],[PEMBULATAN]]*O258</f>
        <v>20240</v>
      </c>
    </row>
    <row r="259" spans="1:16" ht="26.25" customHeight="1" x14ac:dyDescent="0.2">
      <c r="A259" s="14"/>
      <c r="B259" s="14"/>
      <c r="C259" s="73" t="s">
        <v>1804</v>
      </c>
      <c r="D259" s="78" t="s">
        <v>127</v>
      </c>
      <c r="E259" s="13">
        <v>44549</v>
      </c>
      <c r="F259" s="76" t="s">
        <v>128</v>
      </c>
      <c r="G259" s="13">
        <v>44554</v>
      </c>
      <c r="H259" s="77" t="s">
        <v>1543</v>
      </c>
      <c r="I259" s="16">
        <v>55</v>
      </c>
      <c r="J259" s="16">
        <v>46</v>
      </c>
      <c r="K259" s="16">
        <v>25</v>
      </c>
      <c r="L259" s="16">
        <v>12</v>
      </c>
      <c r="M259" s="81">
        <v>15.8125</v>
      </c>
      <c r="N259" s="96">
        <v>15.8125</v>
      </c>
      <c r="O259" s="64">
        <v>2530</v>
      </c>
      <c r="P259" s="65">
        <f>Table2245789101123456789101112131415[[#This Row],[PEMBULATAN]]*O259</f>
        <v>40005.625</v>
      </c>
    </row>
    <row r="260" spans="1:16" ht="26.25" customHeight="1" x14ac:dyDescent="0.2">
      <c r="A260" s="14"/>
      <c r="B260" s="14"/>
      <c r="C260" s="73" t="s">
        <v>1805</v>
      </c>
      <c r="D260" s="78" t="s">
        <v>127</v>
      </c>
      <c r="E260" s="13">
        <v>44549</v>
      </c>
      <c r="F260" s="76" t="s">
        <v>128</v>
      </c>
      <c r="G260" s="13">
        <v>44554</v>
      </c>
      <c r="H260" s="77" t="s">
        <v>1543</v>
      </c>
      <c r="I260" s="16">
        <v>30</v>
      </c>
      <c r="J260" s="16">
        <v>38</v>
      </c>
      <c r="K260" s="16">
        <v>15</v>
      </c>
      <c r="L260" s="16">
        <v>2</v>
      </c>
      <c r="M260" s="81">
        <v>4.2750000000000004</v>
      </c>
      <c r="N260" s="96">
        <v>4.2750000000000004</v>
      </c>
      <c r="O260" s="64">
        <v>2530</v>
      </c>
      <c r="P260" s="65">
        <f>Table2245789101123456789101112131415[[#This Row],[PEMBULATAN]]*O260</f>
        <v>10815.75</v>
      </c>
    </row>
    <row r="261" spans="1:16" ht="26.25" customHeight="1" x14ac:dyDescent="0.2">
      <c r="A261" s="14"/>
      <c r="B261" s="14"/>
      <c r="C261" s="73" t="s">
        <v>1806</v>
      </c>
      <c r="D261" s="78" t="s">
        <v>127</v>
      </c>
      <c r="E261" s="13">
        <v>44549</v>
      </c>
      <c r="F261" s="76" t="s">
        <v>128</v>
      </c>
      <c r="G261" s="13">
        <v>44554</v>
      </c>
      <c r="H261" s="77" t="s">
        <v>1543</v>
      </c>
      <c r="I261" s="16">
        <v>52</v>
      </c>
      <c r="J261" s="16">
        <v>38</v>
      </c>
      <c r="K261" s="16">
        <v>20</v>
      </c>
      <c r="L261" s="16">
        <v>8</v>
      </c>
      <c r="M261" s="81">
        <v>9.8800000000000008</v>
      </c>
      <c r="N261" s="96">
        <v>9.8800000000000008</v>
      </c>
      <c r="O261" s="64">
        <v>2530</v>
      </c>
      <c r="P261" s="65">
        <f>Table2245789101123456789101112131415[[#This Row],[PEMBULATAN]]*O261</f>
        <v>24996.400000000001</v>
      </c>
    </row>
    <row r="262" spans="1:16" ht="26.25" customHeight="1" x14ac:dyDescent="0.2">
      <c r="A262" s="14"/>
      <c r="B262" s="14"/>
      <c r="C262" s="73" t="s">
        <v>1807</v>
      </c>
      <c r="D262" s="78" t="s">
        <v>127</v>
      </c>
      <c r="E262" s="13">
        <v>44549</v>
      </c>
      <c r="F262" s="76" t="s">
        <v>128</v>
      </c>
      <c r="G262" s="13">
        <v>44554</v>
      </c>
      <c r="H262" s="77" t="s">
        <v>1543</v>
      </c>
      <c r="I262" s="16">
        <v>20</v>
      </c>
      <c r="J262" s="16">
        <v>22</v>
      </c>
      <c r="K262" s="16">
        <v>8</v>
      </c>
      <c r="L262" s="16">
        <v>1</v>
      </c>
      <c r="M262" s="81">
        <v>0.88</v>
      </c>
      <c r="N262" s="96">
        <v>1</v>
      </c>
      <c r="O262" s="64">
        <v>2530</v>
      </c>
      <c r="P262" s="65">
        <f>Table2245789101123456789101112131415[[#This Row],[PEMBULATAN]]*O262</f>
        <v>2530</v>
      </c>
    </row>
    <row r="263" spans="1:16" ht="26.25" customHeight="1" x14ac:dyDescent="0.2">
      <c r="A263" s="14"/>
      <c r="B263" s="14"/>
      <c r="C263" s="73" t="s">
        <v>1808</v>
      </c>
      <c r="D263" s="78" t="s">
        <v>127</v>
      </c>
      <c r="E263" s="13">
        <v>44549</v>
      </c>
      <c r="F263" s="76" t="s">
        <v>128</v>
      </c>
      <c r="G263" s="13">
        <v>44554</v>
      </c>
      <c r="H263" s="77" t="s">
        <v>1543</v>
      </c>
      <c r="I263" s="16">
        <v>28</v>
      </c>
      <c r="J263" s="16">
        <v>30</v>
      </c>
      <c r="K263" s="16">
        <v>10</v>
      </c>
      <c r="L263" s="16">
        <v>2</v>
      </c>
      <c r="M263" s="81">
        <v>2.1</v>
      </c>
      <c r="N263" s="96">
        <v>2.1</v>
      </c>
      <c r="O263" s="64">
        <v>2530</v>
      </c>
      <c r="P263" s="65">
        <f>Table2245789101123456789101112131415[[#This Row],[PEMBULATAN]]*O263</f>
        <v>5313</v>
      </c>
    </row>
    <row r="264" spans="1:16" ht="26.25" customHeight="1" x14ac:dyDescent="0.2">
      <c r="A264" s="14"/>
      <c r="B264" s="14"/>
      <c r="C264" s="73" t="s">
        <v>1809</v>
      </c>
      <c r="D264" s="78" t="s">
        <v>127</v>
      </c>
      <c r="E264" s="13">
        <v>44549</v>
      </c>
      <c r="F264" s="76" t="s">
        <v>128</v>
      </c>
      <c r="G264" s="13">
        <v>44554</v>
      </c>
      <c r="H264" s="77" t="s">
        <v>1543</v>
      </c>
      <c r="I264" s="16">
        <v>20</v>
      </c>
      <c r="J264" s="16">
        <v>25</v>
      </c>
      <c r="K264" s="16">
        <v>7</v>
      </c>
      <c r="L264" s="16">
        <v>1</v>
      </c>
      <c r="M264" s="81">
        <v>0.875</v>
      </c>
      <c r="N264" s="96">
        <v>1</v>
      </c>
      <c r="O264" s="64">
        <v>2530</v>
      </c>
      <c r="P264" s="65">
        <f>Table2245789101123456789101112131415[[#This Row],[PEMBULATAN]]*O264</f>
        <v>2530</v>
      </c>
    </row>
    <row r="265" spans="1:16" ht="26.25" customHeight="1" x14ac:dyDescent="0.2">
      <c r="A265" s="14"/>
      <c r="B265" s="14"/>
      <c r="C265" s="73" t="s">
        <v>1810</v>
      </c>
      <c r="D265" s="78" t="s">
        <v>127</v>
      </c>
      <c r="E265" s="13">
        <v>44549</v>
      </c>
      <c r="F265" s="76" t="s">
        <v>128</v>
      </c>
      <c r="G265" s="13">
        <v>44554</v>
      </c>
      <c r="H265" s="77" t="s">
        <v>1543</v>
      </c>
      <c r="I265" s="16">
        <v>27</v>
      </c>
      <c r="J265" s="16">
        <v>30</v>
      </c>
      <c r="K265" s="16">
        <v>12</v>
      </c>
      <c r="L265" s="16">
        <v>2</v>
      </c>
      <c r="M265" s="81">
        <v>2.4300000000000002</v>
      </c>
      <c r="N265" s="96">
        <v>3</v>
      </c>
      <c r="O265" s="64">
        <v>2530</v>
      </c>
      <c r="P265" s="65">
        <f>Table2245789101123456789101112131415[[#This Row],[PEMBULATAN]]*O265</f>
        <v>7590</v>
      </c>
    </row>
    <row r="266" spans="1:16" ht="26.25" customHeight="1" x14ac:dyDescent="0.2">
      <c r="A266" s="14"/>
      <c r="B266" s="14"/>
      <c r="C266" s="73" t="s">
        <v>1811</v>
      </c>
      <c r="D266" s="78" t="s">
        <v>127</v>
      </c>
      <c r="E266" s="13">
        <v>44549</v>
      </c>
      <c r="F266" s="76" t="s">
        <v>128</v>
      </c>
      <c r="G266" s="13">
        <v>44554</v>
      </c>
      <c r="H266" s="77" t="s">
        <v>1543</v>
      </c>
      <c r="I266" s="16">
        <v>39</v>
      </c>
      <c r="J266" s="16">
        <v>32</v>
      </c>
      <c r="K266" s="16">
        <v>15</v>
      </c>
      <c r="L266" s="16">
        <v>2</v>
      </c>
      <c r="M266" s="81">
        <v>4.68</v>
      </c>
      <c r="N266" s="96">
        <v>4.68</v>
      </c>
      <c r="O266" s="64">
        <v>2530</v>
      </c>
      <c r="P266" s="65">
        <f>Table2245789101123456789101112131415[[#This Row],[PEMBULATAN]]*O266</f>
        <v>11840.4</v>
      </c>
    </row>
    <row r="267" spans="1:16" ht="26.25" customHeight="1" x14ac:dyDescent="0.2">
      <c r="A267" s="14"/>
      <c r="B267" s="14"/>
      <c r="C267" s="73" t="s">
        <v>1812</v>
      </c>
      <c r="D267" s="78" t="s">
        <v>127</v>
      </c>
      <c r="E267" s="13">
        <v>44549</v>
      </c>
      <c r="F267" s="76" t="s">
        <v>128</v>
      </c>
      <c r="G267" s="13">
        <v>44554</v>
      </c>
      <c r="H267" s="77" t="s">
        <v>1543</v>
      </c>
      <c r="I267" s="16">
        <v>44</v>
      </c>
      <c r="J267" s="16">
        <v>34</v>
      </c>
      <c r="K267" s="16">
        <v>50</v>
      </c>
      <c r="L267" s="16">
        <v>7</v>
      </c>
      <c r="M267" s="81">
        <v>18.7</v>
      </c>
      <c r="N267" s="96">
        <v>18.7</v>
      </c>
      <c r="O267" s="64">
        <v>2530</v>
      </c>
      <c r="P267" s="65">
        <f>Table2245789101123456789101112131415[[#This Row],[PEMBULATAN]]*O267</f>
        <v>47311</v>
      </c>
    </row>
    <row r="268" spans="1:16" ht="26.25" customHeight="1" x14ac:dyDescent="0.2">
      <c r="A268" s="14"/>
      <c r="B268" s="14"/>
      <c r="C268" s="73" t="s">
        <v>1813</v>
      </c>
      <c r="D268" s="78" t="s">
        <v>127</v>
      </c>
      <c r="E268" s="13">
        <v>44549</v>
      </c>
      <c r="F268" s="76" t="s">
        <v>128</v>
      </c>
      <c r="G268" s="13">
        <v>44554</v>
      </c>
      <c r="H268" s="77" t="s">
        <v>1543</v>
      </c>
      <c r="I268" s="16">
        <v>54</v>
      </c>
      <c r="J268" s="16">
        <v>42</v>
      </c>
      <c r="K268" s="16">
        <v>31</v>
      </c>
      <c r="L268" s="16">
        <v>7</v>
      </c>
      <c r="M268" s="81">
        <v>17.577000000000002</v>
      </c>
      <c r="N268" s="96">
        <v>17.577000000000002</v>
      </c>
      <c r="O268" s="64">
        <v>2530</v>
      </c>
      <c r="P268" s="65">
        <f>Table2245789101123456789101112131415[[#This Row],[PEMBULATAN]]*O268</f>
        <v>44469.810000000005</v>
      </c>
    </row>
    <row r="269" spans="1:16" ht="26.25" customHeight="1" x14ac:dyDescent="0.2">
      <c r="A269" s="14"/>
      <c r="B269" s="14"/>
      <c r="C269" s="73" t="s">
        <v>1814</v>
      </c>
      <c r="D269" s="78" t="s">
        <v>127</v>
      </c>
      <c r="E269" s="13">
        <v>44549</v>
      </c>
      <c r="F269" s="76" t="s">
        <v>128</v>
      </c>
      <c r="G269" s="13">
        <v>44554</v>
      </c>
      <c r="H269" s="77" t="s">
        <v>1543</v>
      </c>
      <c r="I269" s="16">
        <v>50</v>
      </c>
      <c r="J269" s="16">
        <v>32</v>
      </c>
      <c r="K269" s="16">
        <v>24</v>
      </c>
      <c r="L269" s="16">
        <v>6</v>
      </c>
      <c r="M269" s="81">
        <v>9.6</v>
      </c>
      <c r="N269" s="96">
        <v>9.6</v>
      </c>
      <c r="O269" s="64">
        <v>2530</v>
      </c>
      <c r="P269" s="65">
        <f>Table2245789101123456789101112131415[[#This Row],[PEMBULATAN]]*O269</f>
        <v>24288</v>
      </c>
    </row>
    <row r="270" spans="1:16" ht="22.5" customHeight="1" x14ac:dyDescent="0.2">
      <c r="A270" s="123" t="s">
        <v>30</v>
      </c>
      <c r="B270" s="124"/>
      <c r="C270" s="124"/>
      <c r="D270" s="124"/>
      <c r="E270" s="124"/>
      <c r="F270" s="124"/>
      <c r="G270" s="124"/>
      <c r="H270" s="124"/>
      <c r="I270" s="124"/>
      <c r="J270" s="124"/>
      <c r="K270" s="124"/>
      <c r="L270" s="125"/>
      <c r="M270" s="79">
        <f>SUBTOTAL(109,Table2245789101123456789101112131415[KG VOLUME])</f>
        <v>4838.0925000000016</v>
      </c>
      <c r="N270" s="68">
        <f>SUM(N3:N269)</f>
        <v>4980.0477500000006</v>
      </c>
      <c r="O270" s="126">
        <f>SUM(P3:P269)</f>
        <v>12599520.807499999</v>
      </c>
      <c r="P270" s="127"/>
    </row>
    <row r="271" spans="1:16" ht="18" customHeight="1" x14ac:dyDescent="0.2">
      <c r="A271" s="86"/>
      <c r="B271" s="56" t="s">
        <v>42</v>
      </c>
      <c r="C271" s="55"/>
      <c r="D271" s="57" t="s">
        <v>43</v>
      </c>
      <c r="E271" s="86"/>
      <c r="F271" s="86"/>
      <c r="G271" s="86"/>
      <c r="H271" s="86"/>
      <c r="I271" s="86"/>
      <c r="J271" s="86"/>
      <c r="K271" s="86"/>
      <c r="L271" s="86"/>
      <c r="M271" s="87"/>
      <c r="N271" s="88" t="s">
        <v>51</v>
      </c>
      <c r="O271" s="89"/>
      <c r="P271" s="89">
        <f>O270*10%</f>
        <v>1259952.08075</v>
      </c>
    </row>
    <row r="272" spans="1:16" ht="18" customHeight="1" thickBot="1" x14ac:dyDescent="0.25">
      <c r="A272" s="86"/>
      <c r="B272" s="56"/>
      <c r="C272" s="55"/>
      <c r="D272" s="57"/>
      <c r="E272" s="86"/>
      <c r="F272" s="86"/>
      <c r="G272" s="86"/>
      <c r="H272" s="86"/>
      <c r="I272" s="86"/>
      <c r="J272" s="86"/>
      <c r="K272" s="86"/>
      <c r="L272" s="86"/>
      <c r="M272" s="87"/>
      <c r="N272" s="90" t="s">
        <v>52</v>
      </c>
      <c r="O272" s="91"/>
      <c r="P272" s="91">
        <f>O270-P271</f>
        <v>11339568.726749999</v>
      </c>
    </row>
    <row r="273" spans="1:16" ht="18" customHeight="1" x14ac:dyDescent="0.2">
      <c r="A273" s="11"/>
      <c r="H273" s="63"/>
      <c r="N273" s="62" t="s">
        <v>31</v>
      </c>
      <c r="P273" s="69">
        <f>P272*1%</f>
        <v>113395.68726749999</v>
      </c>
    </row>
    <row r="274" spans="1:16" ht="18" customHeight="1" thickBot="1" x14ac:dyDescent="0.25">
      <c r="A274" s="11"/>
      <c r="H274" s="63"/>
      <c r="N274" s="62" t="s">
        <v>53</v>
      </c>
      <c r="P274" s="71">
        <f>P272*2%</f>
        <v>226791.37453499998</v>
      </c>
    </row>
    <row r="275" spans="1:16" ht="18" customHeight="1" x14ac:dyDescent="0.2">
      <c r="A275" s="11"/>
      <c r="H275" s="63"/>
      <c r="N275" s="66" t="s">
        <v>32</v>
      </c>
      <c r="O275" s="67"/>
      <c r="P275" s="70">
        <f>P272+P273-P274</f>
        <v>11226173.0394825</v>
      </c>
    </row>
    <row r="277" spans="1:16" x14ac:dyDescent="0.2">
      <c r="A277" s="11"/>
      <c r="H277" s="63"/>
      <c r="P277" s="71"/>
    </row>
    <row r="278" spans="1:16" x14ac:dyDescent="0.2">
      <c r="A278" s="11"/>
      <c r="H278" s="63"/>
      <c r="O278" s="58"/>
      <c r="P278" s="71"/>
    </row>
    <row r="279" spans="1:16" s="3" customFormat="1" x14ac:dyDescent="0.25">
      <c r="A279" s="11"/>
      <c r="B279" s="2"/>
      <c r="C279" s="2"/>
      <c r="E279" s="12"/>
      <c r="H279" s="63"/>
      <c r="N279" s="15"/>
      <c r="O279" s="15"/>
      <c r="P279" s="15"/>
    </row>
    <row r="280" spans="1:16" s="3" customFormat="1" x14ac:dyDescent="0.25">
      <c r="A280" s="11"/>
      <c r="B280" s="2"/>
      <c r="C280" s="2"/>
      <c r="E280" s="12"/>
      <c r="H280" s="63"/>
      <c r="N280" s="15"/>
      <c r="O280" s="15"/>
      <c r="P280" s="15"/>
    </row>
    <row r="281" spans="1:16" s="3" customFormat="1" x14ac:dyDescent="0.25">
      <c r="A281" s="11"/>
      <c r="B281" s="2"/>
      <c r="C281" s="2"/>
      <c r="E281" s="12"/>
      <c r="H281" s="63"/>
      <c r="N281" s="15"/>
      <c r="O281" s="15"/>
      <c r="P281" s="15"/>
    </row>
    <row r="282" spans="1:16" s="3" customFormat="1" x14ac:dyDescent="0.25">
      <c r="A282" s="11"/>
      <c r="B282" s="2"/>
      <c r="C282" s="2"/>
      <c r="E282" s="12"/>
      <c r="H282" s="63"/>
      <c r="N282" s="15"/>
      <c r="O282" s="15"/>
      <c r="P282" s="15"/>
    </row>
    <row r="283" spans="1:16" s="3" customFormat="1" x14ac:dyDescent="0.25">
      <c r="A283" s="11"/>
      <c r="B283" s="2"/>
      <c r="C283" s="2"/>
      <c r="E283" s="12"/>
      <c r="H283" s="63"/>
      <c r="N283" s="15"/>
      <c r="O283" s="15"/>
      <c r="P283" s="15"/>
    </row>
    <row r="284" spans="1:16" s="3" customFormat="1" x14ac:dyDescent="0.25">
      <c r="A284" s="11"/>
      <c r="B284" s="2"/>
      <c r="C284" s="2"/>
      <c r="E284" s="12"/>
      <c r="H284" s="63"/>
      <c r="N284" s="15"/>
      <c r="O284" s="15"/>
      <c r="P284" s="15"/>
    </row>
    <row r="285" spans="1:16" s="3" customFormat="1" x14ac:dyDescent="0.25">
      <c r="A285" s="11"/>
      <c r="B285" s="2"/>
      <c r="C285" s="2"/>
      <c r="E285" s="12"/>
      <c r="H285" s="63"/>
      <c r="N285" s="15"/>
      <c r="O285" s="15"/>
      <c r="P285" s="15"/>
    </row>
    <row r="286" spans="1:16" s="3" customFormat="1" x14ac:dyDescent="0.25">
      <c r="A286" s="11"/>
      <c r="B286" s="2"/>
      <c r="C286" s="2"/>
      <c r="E286" s="12"/>
      <c r="H286" s="63"/>
      <c r="N286" s="15"/>
      <c r="O286" s="15"/>
      <c r="P286" s="15"/>
    </row>
    <row r="287" spans="1:16" s="3" customFormat="1" x14ac:dyDescent="0.25">
      <c r="A287" s="11"/>
      <c r="B287" s="2"/>
      <c r="C287" s="2"/>
      <c r="E287" s="12"/>
      <c r="H287" s="63"/>
      <c r="N287" s="15"/>
      <c r="O287" s="15"/>
      <c r="P287" s="15"/>
    </row>
    <row r="288" spans="1:16" s="3" customFormat="1" x14ac:dyDescent="0.25">
      <c r="A288" s="11"/>
      <c r="B288" s="2"/>
      <c r="C288" s="2"/>
      <c r="E288" s="12"/>
      <c r="H288" s="63"/>
      <c r="N288" s="15"/>
      <c r="O288" s="15"/>
      <c r="P288" s="15"/>
    </row>
    <row r="289" spans="1:16" s="3" customFormat="1" x14ac:dyDescent="0.25">
      <c r="A289" s="11"/>
      <c r="B289" s="2"/>
      <c r="C289" s="2"/>
      <c r="E289" s="12"/>
      <c r="H289" s="63"/>
      <c r="N289" s="15"/>
      <c r="O289" s="15"/>
      <c r="P289" s="15"/>
    </row>
    <row r="290" spans="1:16" s="3" customFormat="1" x14ac:dyDescent="0.25">
      <c r="A290" s="11"/>
      <c r="B290" s="2"/>
      <c r="C290" s="2"/>
      <c r="E290" s="12"/>
      <c r="H290" s="63"/>
      <c r="N290" s="15"/>
      <c r="O290" s="15"/>
      <c r="P290" s="15"/>
    </row>
  </sheetData>
  <mergeCells count="2">
    <mergeCell ref="A270:L270"/>
    <mergeCell ref="O270:P270"/>
  </mergeCells>
  <conditionalFormatting sqref="B3:B226">
    <cfRule type="duplicateValues" dxfId="701" priority="2"/>
  </conditionalFormatting>
  <conditionalFormatting sqref="B227">
    <cfRule type="duplicateValues" dxfId="700" priority="1"/>
  </conditionalFormatting>
  <conditionalFormatting sqref="B228:B269">
    <cfRule type="duplicateValues" dxfId="699" priority="43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rgb="FF92D050"/>
  </sheetPr>
  <dimension ref="A1:P50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N29" sqref="N3:N29"/>
    </sheetView>
  </sheetViews>
  <sheetFormatPr defaultRowHeight="15" x14ac:dyDescent="0.2"/>
  <cols>
    <col min="1" max="1" width="8" style="4" customWidth="1"/>
    <col min="2" max="2" width="19.5703125" style="2" customWidth="1"/>
    <col min="3" max="3" width="14.5703125" style="2" customWidth="1"/>
    <col min="4" max="4" width="10.85546875" style="3" customWidth="1"/>
    <col min="5" max="5" width="8" style="12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5" customWidth="1"/>
    <col min="15" max="15" width="8.140625" style="15" customWidth="1"/>
    <col min="16" max="16" width="12.28515625" style="15" customWidth="1"/>
    <col min="17" max="16384" width="9.140625" style="4"/>
  </cols>
  <sheetData>
    <row r="1" spans="1:16" x14ac:dyDescent="0.2">
      <c r="H1" s="5"/>
    </row>
    <row r="2" spans="1:16" ht="25.5" x14ac:dyDescent="0.2">
      <c r="A2" s="59" t="s">
        <v>44</v>
      </c>
      <c r="B2" s="7" t="s">
        <v>7</v>
      </c>
      <c r="C2" s="7" t="s">
        <v>0</v>
      </c>
      <c r="D2" s="7" t="s">
        <v>1</v>
      </c>
      <c r="E2" s="60" t="s">
        <v>4</v>
      </c>
      <c r="F2" s="7" t="s">
        <v>3</v>
      </c>
      <c r="G2" s="7" t="s">
        <v>5</v>
      </c>
      <c r="H2" s="60" t="s">
        <v>2</v>
      </c>
      <c r="I2" s="7" t="s">
        <v>39</v>
      </c>
      <c r="J2" s="7" t="s">
        <v>40</v>
      </c>
      <c r="K2" s="7" t="s">
        <v>41</v>
      </c>
      <c r="L2" s="61" t="s">
        <v>45</v>
      </c>
      <c r="M2" s="61" t="s">
        <v>46</v>
      </c>
      <c r="N2" s="61" t="s">
        <v>6</v>
      </c>
      <c r="O2" s="61" t="s">
        <v>47</v>
      </c>
      <c r="P2" s="61" t="s">
        <v>48</v>
      </c>
    </row>
    <row r="3" spans="1:16" ht="26.25" customHeight="1" x14ac:dyDescent="0.2">
      <c r="A3" s="83">
        <v>403977</v>
      </c>
      <c r="B3" s="74" t="s">
        <v>1815</v>
      </c>
      <c r="C3" s="9" t="s">
        <v>1816</v>
      </c>
      <c r="D3" s="76" t="s">
        <v>127</v>
      </c>
      <c r="E3" s="13">
        <v>44550</v>
      </c>
      <c r="F3" s="76" t="s">
        <v>128</v>
      </c>
      <c r="G3" s="13">
        <v>44554</v>
      </c>
      <c r="H3" s="10" t="s">
        <v>1543</v>
      </c>
      <c r="I3" s="1">
        <v>58</v>
      </c>
      <c r="J3" s="1">
        <v>50</v>
      </c>
      <c r="K3" s="1">
        <v>40</v>
      </c>
      <c r="L3" s="1">
        <v>15</v>
      </c>
      <c r="M3" s="80">
        <v>29</v>
      </c>
      <c r="N3" s="8">
        <v>29</v>
      </c>
      <c r="O3" s="64">
        <v>2530</v>
      </c>
      <c r="P3" s="65">
        <f>Table224578910112345678910111213141516[[#This Row],[PEMBULATAN]]*O3</f>
        <v>73370</v>
      </c>
    </row>
    <row r="4" spans="1:16" ht="26.25" customHeight="1" x14ac:dyDescent="0.2">
      <c r="A4" s="14"/>
      <c r="B4" s="75"/>
      <c r="C4" s="9" t="s">
        <v>1817</v>
      </c>
      <c r="D4" s="76" t="s">
        <v>127</v>
      </c>
      <c r="E4" s="13">
        <v>44550</v>
      </c>
      <c r="F4" s="76" t="s">
        <v>128</v>
      </c>
      <c r="G4" s="13">
        <v>44554</v>
      </c>
      <c r="H4" s="10" t="s">
        <v>1543</v>
      </c>
      <c r="I4" s="1">
        <v>60</v>
      </c>
      <c r="J4" s="1">
        <v>33</v>
      </c>
      <c r="K4" s="1">
        <v>25</v>
      </c>
      <c r="L4" s="1">
        <v>6</v>
      </c>
      <c r="M4" s="80">
        <v>12.375</v>
      </c>
      <c r="N4" s="8">
        <v>13</v>
      </c>
      <c r="O4" s="64">
        <v>2530</v>
      </c>
      <c r="P4" s="65">
        <f>Table224578910112345678910111213141516[[#This Row],[PEMBULATAN]]*O4</f>
        <v>32890</v>
      </c>
    </row>
    <row r="5" spans="1:16" ht="26.25" customHeight="1" x14ac:dyDescent="0.2">
      <c r="A5" s="14"/>
      <c r="B5" s="14"/>
      <c r="C5" s="9" t="s">
        <v>1818</v>
      </c>
      <c r="D5" s="76" t="s">
        <v>127</v>
      </c>
      <c r="E5" s="13">
        <v>44550</v>
      </c>
      <c r="F5" s="76" t="s">
        <v>128</v>
      </c>
      <c r="G5" s="13">
        <v>44554</v>
      </c>
      <c r="H5" s="10" t="s">
        <v>1543</v>
      </c>
      <c r="I5" s="1">
        <v>76</v>
      </c>
      <c r="J5" s="1">
        <v>53</v>
      </c>
      <c r="K5" s="1">
        <v>24</v>
      </c>
      <c r="L5" s="1">
        <v>10</v>
      </c>
      <c r="M5" s="80">
        <v>24.167999999999999</v>
      </c>
      <c r="N5" s="96">
        <v>24.167999999999999</v>
      </c>
      <c r="O5" s="64">
        <v>2530</v>
      </c>
      <c r="P5" s="65">
        <f>Table224578910112345678910111213141516[[#This Row],[PEMBULATAN]]*O5</f>
        <v>61145.04</v>
      </c>
    </row>
    <row r="6" spans="1:16" ht="26.25" customHeight="1" x14ac:dyDescent="0.2">
      <c r="A6" s="14"/>
      <c r="B6" s="14"/>
      <c r="C6" s="73" t="s">
        <v>1819</v>
      </c>
      <c r="D6" s="78" t="s">
        <v>127</v>
      </c>
      <c r="E6" s="13">
        <v>44550</v>
      </c>
      <c r="F6" s="76" t="s">
        <v>128</v>
      </c>
      <c r="G6" s="13">
        <v>44554</v>
      </c>
      <c r="H6" s="77" t="s">
        <v>1543</v>
      </c>
      <c r="I6" s="16">
        <v>85</v>
      </c>
      <c r="J6" s="16">
        <v>54</v>
      </c>
      <c r="K6" s="16">
        <v>17</v>
      </c>
      <c r="L6" s="16">
        <v>4</v>
      </c>
      <c r="M6" s="81">
        <v>19.5075</v>
      </c>
      <c r="N6" s="96">
        <v>19.5075</v>
      </c>
      <c r="O6" s="64">
        <v>2530</v>
      </c>
      <c r="P6" s="65">
        <f>Table224578910112345678910111213141516[[#This Row],[PEMBULATAN]]*O6</f>
        <v>49353.974999999999</v>
      </c>
    </row>
    <row r="7" spans="1:16" ht="26.25" customHeight="1" x14ac:dyDescent="0.2">
      <c r="A7" s="14"/>
      <c r="B7" s="14"/>
      <c r="C7" s="73" t="s">
        <v>1820</v>
      </c>
      <c r="D7" s="78" t="s">
        <v>127</v>
      </c>
      <c r="E7" s="13">
        <v>44550</v>
      </c>
      <c r="F7" s="76" t="s">
        <v>128</v>
      </c>
      <c r="G7" s="13">
        <v>44554</v>
      </c>
      <c r="H7" s="77" t="s">
        <v>1543</v>
      </c>
      <c r="I7" s="16">
        <v>50</v>
      </c>
      <c r="J7" s="16">
        <v>48</v>
      </c>
      <c r="K7" s="16">
        <v>21</v>
      </c>
      <c r="L7" s="16">
        <v>5</v>
      </c>
      <c r="M7" s="81">
        <v>12.6</v>
      </c>
      <c r="N7" s="96">
        <v>12.6</v>
      </c>
      <c r="O7" s="64">
        <v>2530</v>
      </c>
      <c r="P7" s="65">
        <f>Table224578910112345678910111213141516[[#This Row],[PEMBULATAN]]*O7</f>
        <v>31878</v>
      </c>
    </row>
    <row r="8" spans="1:16" ht="26.25" customHeight="1" x14ac:dyDescent="0.2">
      <c r="A8" s="14"/>
      <c r="B8" s="14"/>
      <c r="C8" s="73" t="s">
        <v>1821</v>
      </c>
      <c r="D8" s="78" t="s">
        <v>127</v>
      </c>
      <c r="E8" s="13">
        <v>44550</v>
      </c>
      <c r="F8" s="76" t="s">
        <v>128</v>
      </c>
      <c r="G8" s="13">
        <v>44554</v>
      </c>
      <c r="H8" s="77" t="s">
        <v>1543</v>
      </c>
      <c r="I8" s="16">
        <v>95</v>
      </c>
      <c r="J8" s="16">
        <v>46</v>
      </c>
      <c r="K8" s="16">
        <v>15</v>
      </c>
      <c r="L8" s="16">
        <v>7</v>
      </c>
      <c r="M8" s="81">
        <v>16.387499999999999</v>
      </c>
      <c r="N8" s="96">
        <v>17</v>
      </c>
      <c r="O8" s="64">
        <v>2530</v>
      </c>
      <c r="P8" s="65">
        <f>Table224578910112345678910111213141516[[#This Row],[PEMBULATAN]]*O8</f>
        <v>43010</v>
      </c>
    </row>
    <row r="9" spans="1:16" ht="26.25" customHeight="1" x14ac:dyDescent="0.2">
      <c r="A9" s="14"/>
      <c r="B9" s="14"/>
      <c r="C9" s="73" t="s">
        <v>1822</v>
      </c>
      <c r="D9" s="78" t="s">
        <v>127</v>
      </c>
      <c r="E9" s="13">
        <v>44550</v>
      </c>
      <c r="F9" s="76" t="s">
        <v>128</v>
      </c>
      <c r="G9" s="13">
        <v>44554</v>
      </c>
      <c r="H9" s="77" t="s">
        <v>1543</v>
      </c>
      <c r="I9" s="16">
        <v>68</v>
      </c>
      <c r="J9" s="16">
        <v>54</v>
      </c>
      <c r="K9" s="16">
        <v>12</v>
      </c>
      <c r="L9" s="16">
        <v>5</v>
      </c>
      <c r="M9" s="81">
        <v>11.016</v>
      </c>
      <c r="N9" s="96">
        <v>11.016</v>
      </c>
      <c r="O9" s="64">
        <v>2530</v>
      </c>
      <c r="P9" s="65">
        <f>Table224578910112345678910111213141516[[#This Row],[PEMBULATAN]]*O9</f>
        <v>27870.48</v>
      </c>
    </row>
    <row r="10" spans="1:16" ht="26.25" customHeight="1" x14ac:dyDescent="0.2">
      <c r="A10" s="14"/>
      <c r="B10" s="14"/>
      <c r="C10" s="73" t="s">
        <v>1823</v>
      </c>
      <c r="D10" s="78" t="s">
        <v>127</v>
      </c>
      <c r="E10" s="13">
        <v>44550</v>
      </c>
      <c r="F10" s="76" t="s">
        <v>128</v>
      </c>
      <c r="G10" s="13">
        <v>44554</v>
      </c>
      <c r="H10" s="77" t="s">
        <v>1543</v>
      </c>
      <c r="I10" s="16">
        <v>52</v>
      </c>
      <c r="J10" s="16">
        <v>38</v>
      </c>
      <c r="K10" s="16">
        <v>12</v>
      </c>
      <c r="L10" s="16">
        <v>3</v>
      </c>
      <c r="M10" s="81">
        <v>5.9279999999999999</v>
      </c>
      <c r="N10" s="96">
        <v>5.9279999999999999</v>
      </c>
      <c r="O10" s="64">
        <v>2530</v>
      </c>
      <c r="P10" s="65">
        <f>Table224578910112345678910111213141516[[#This Row],[PEMBULATAN]]*O10</f>
        <v>14997.84</v>
      </c>
    </row>
    <row r="11" spans="1:16" ht="26.25" customHeight="1" x14ac:dyDescent="0.2">
      <c r="A11" s="14"/>
      <c r="B11" s="14"/>
      <c r="C11" s="73" t="s">
        <v>1824</v>
      </c>
      <c r="D11" s="78" t="s">
        <v>127</v>
      </c>
      <c r="E11" s="13">
        <v>44550</v>
      </c>
      <c r="F11" s="76" t="s">
        <v>128</v>
      </c>
      <c r="G11" s="13">
        <v>44554</v>
      </c>
      <c r="H11" s="77" t="s">
        <v>1543</v>
      </c>
      <c r="I11" s="16">
        <v>98</v>
      </c>
      <c r="J11" s="16">
        <v>53</v>
      </c>
      <c r="K11" s="16">
        <v>42</v>
      </c>
      <c r="L11" s="16">
        <v>30</v>
      </c>
      <c r="M11" s="81">
        <v>54.536999999999999</v>
      </c>
      <c r="N11" s="96">
        <v>54.536999999999999</v>
      </c>
      <c r="O11" s="64">
        <v>2530</v>
      </c>
      <c r="P11" s="65">
        <f>Table224578910112345678910111213141516[[#This Row],[PEMBULATAN]]*O11</f>
        <v>137978.60999999999</v>
      </c>
    </row>
    <row r="12" spans="1:16" ht="26.25" customHeight="1" x14ac:dyDescent="0.2">
      <c r="A12" s="14"/>
      <c r="B12" s="14"/>
      <c r="C12" s="73" t="s">
        <v>1825</v>
      </c>
      <c r="D12" s="78" t="s">
        <v>127</v>
      </c>
      <c r="E12" s="13">
        <v>44550</v>
      </c>
      <c r="F12" s="76" t="s">
        <v>128</v>
      </c>
      <c r="G12" s="13">
        <v>44554</v>
      </c>
      <c r="H12" s="77" t="s">
        <v>1543</v>
      </c>
      <c r="I12" s="16">
        <v>77</v>
      </c>
      <c r="J12" s="16">
        <v>45</v>
      </c>
      <c r="K12" s="16">
        <v>26</v>
      </c>
      <c r="L12" s="16">
        <v>17</v>
      </c>
      <c r="M12" s="81">
        <v>22.522500000000001</v>
      </c>
      <c r="N12" s="96">
        <v>22.522500000000001</v>
      </c>
      <c r="O12" s="64">
        <v>2530</v>
      </c>
      <c r="P12" s="65">
        <f>Table224578910112345678910111213141516[[#This Row],[PEMBULATAN]]*O12</f>
        <v>56981.925000000003</v>
      </c>
    </row>
    <row r="13" spans="1:16" ht="26.25" customHeight="1" x14ac:dyDescent="0.2">
      <c r="A13" s="14"/>
      <c r="B13" s="14"/>
      <c r="C13" s="73" t="s">
        <v>1826</v>
      </c>
      <c r="D13" s="78" t="s">
        <v>127</v>
      </c>
      <c r="E13" s="13">
        <v>44550</v>
      </c>
      <c r="F13" s="76" t="s">
        <v>128</v>
      </c>
      <c r="G13" s="13">
        <v>44554</v>
      </c>
      <c r="H13" s="77" t="s">
        <v>1543</v>
      </c>
      <c r="I13" s="16">
        <v>72</v>
      </c>
      <c r="J13" s="16">
        <v>48</v>
      </c>
      <c r="K13" s="16">
        <v>26</v>
      </c>
      <c r="L13" s="16">
        <v>12</v>
      </c>
      <c r="M13" s="81">
        <v>22.463999999999999</v>
      </c>
      <c r="N13" s="96">
        <v>23</v>
      </c>
      <c r="O13" s="64">
        <v>2530</v>
      </c>
      <c r="P13" s="65">
        <f>Table224578910112345678910111213141516[[#This Row],[PEMBULATAN]]*O13</f>
        <v>58190</v>
      </c>
    </row>
    <row r="14" spans="1:16" ht="26.25" customHeight="1" x14ac:dyDescent="0.2">
      <c r="A14" s="14"/>
      <c r="B14" s="14"/>
      <c r="C14" s="73" t="s">
        <v>1827</v>
      </c>
      <c r="D14" s="78" t="s">
        <v>127</v>
      </c>
      <c r="E14" s="13">
        <v>44550</v>
      </c>
      <c r="F14" s="76" t="s">
        <v>128</v>
      </c>
      <c r="G14" s="13">
        <v>44554</v>
      </c>
      <c r="H14" s="77" t="s">
        <v>1543</v>
      </c>
      <c r="I14" s="16">
        <v>140</v>
      </c>
      <c r="J14" s="16">
        <v>54</v>
      </c>
      <c r="K14" s="16">
        <v>30</v>
      </c>
      <c r="L14" s="16">
        <v>7</v>
      </c>
      <c r="M14" s="81">
        <v>56.7</v>
      </c>
      <c r="N14" s="96">
        <v>56.7</v>
      </c>
      <c r="O14" s="64">
        <v>2530</v>
      </c>
      <c r="P14" s="65">
        <f>Table224578910112345678910111213141516[[#This Row],[PEMBULATAN]]*O14</f>
        <v>143451</v>
      </c>
    </row>
    <row r="15" spans="1:16" ht="26.25" customHeight="1" x14ac:dyDescent="0.2">
      <c r="A15" s="14"/>
      <c r="B15" s="14"/>
      <c r="C15" s="73" t="s">
        <v>1828</v>
      </c>
      <c r="D15" s="78" t="s">
        <v>127</v>
      </c>
      <c r="E15" s="13">
        <v>44550</v>
      </c>
      <c r="F15" s="76" t="s">
        <v>128</v>
      </c>
      <c r="G15" s="13">
        <v>44554</v>
      </c>
      <c r="H15" s="77" t="s">
        <v>1543</v>
      </c>
      <c r="I15" s="16">
        <v>123</v>
      </c>
      <c r="J15" s="16">
        <v>54</v>
      </c>
      <c r="K15" s="16">
        <v>20</v>
      </c>
      <c r="L15" s="16">
        <v>20</v>
      </c>
      <c r="M15" s="81">
        <v>33.21</v>
      </c>
      <c r="N15" s="96">
        <v>33.21</v>
      </c>
      <c r="O15" s="64">
        <v>2530</v>
      </c>
      <c r="P15" s="65">
        <f>Table224578910112345678910111213141516[[#This Row],[PEMBULATAN]]*O15</f>
        <v>84021.3</v>
      </c>
    </row>
    <row r="16" spans="1:16" ht="26.25" customHeight="1" x14ac:dyDescent="0.2">
      <c r="A16" s="14"/>
      <c r="B16" s="14"/>
      <c r="C16" s="73" t="s">
        <v>1829</v>
      </c>
      <c r="D16" s="78" t="s">
        <v>127</v>
      </c>
      <c r="E16" s="13">
        <v>44550</v>
      </c>
      <c r="F16" s="76" t="s">
        <v>128</v>
      </c>
      <c r="G16" s="13">
        <v>44554</v>
      </c>
      <c r="H16" s="77" t="s">
        <v>1543</v>
      </c>
      <c r="I16" s="16">
        <v>110</v>
      </c>
      <c r="J16" s="16">
        <v>54</v>
      </c>
      <c r="K16" s="16">
        <v>34</v>
      </c>
      <c r="L16" s="16">
        <v>7</v>
      </c>
      <c r="M16" s="81">
        <v>50.49</v>
      </c>
      <c r="N16" s="96">
        <v>51</v>
      </c>
      <c r="O16" s="64">
        <v>2530</v>
      </c>
      <c r="P16" s="65">
        <f>Table224578910112345678910111213141516[[#This Row],[PEMBULATAN]]*O16</f>
        <v>129030</v>
      </c>
    </row>
    <row r="17" spans="1:16" ht="26.25" customHeight="1" x14ac:dyDescent="0.2">
      <c r="A17" s="14"/>
      <c r="B17" s="14"/>
      <c r="C17" s="73" t="s">
        <v>1830</v>
      </c>
      <c r="D17" s="78" t="s">
        <v>127</v>
      </c>
      <c r="E17" s="13">
        <v>44550</v>
      </c>
      <c r="F17" s="76" t="s">
        <v>128</v>
      </c>
      <c r="G17" s="13">
        <v>44554</v>
      </c>
      <c r="H17" s="77" t="s">
        <v>1543</v>
      </c>
      <c r="I17" s="16">
        <v>85</v>
      </c>
      <c r="J17" s="16">
        <v>52</v>
      </c>
      <c r="K17" s="16">
        <v>24</v>
      </c>
      <c r="L17" s="16">
        <v>20</v>
      </c>
      <c r="M17" s="81">
        <v>26.52</v>
      </c>
      <c r="N17" s="96">
        <v>26.52</v>
      </c>
      <c r="O17" s="64">
        <v>2530</v>
      </c>
      <c r="P17" s="65">
        <f>Table224578910112345678910111213141516[[#This Row],[PEMBULATAN]]*O17</f>
        <v>67095.600000000006</v>
      </c>
    </row>
    <row r="18" spans="1:16" ht="26.25" customHeight="1" x14ac:dyDescent="0.2">
      <c r="A18" s="14"/>
      <c r="B18" s="14"/>
      <c r="C18" s="73" t="s">
        <v>1831</v>
      </c>
      <c r="D18" s="78" t="s">
        <v>127</v>
      </c>
      <c r="E18" s="13">
        <v>44550</v>
      </c>
      <c r="F18" s="76" t="s">
        <v>128</v>
      </c>
      <c r="G18" s="13">
        <v>44554</v>
      </c>
      <c r="H18" s="77" t="s">
        <v>1543</v>
      </c>
      <c r="I18" s="16">
        <v>100</v>
      </c>
      <c r="J18" s="16">
        <v>57</v>
      </c>
      <c r="K18" s="16">
        <v>38</v>
      </c>
      <c r="L18" s="16">
        <v>31</v>
      </c>
      <c r="M18" s="81">
        <v>54.15</v>
      </c>
      <c r="N18" s="96">
        <v>54.15</v>
      </c>
      <c r="O18" s="64">
        <v>2530</v>
      </c>
      <c r="P18" s="65">
        <f>Table224578910112345678910111213141516[[#This Row],[PEMBULATAN]]*O18</f>
        <v>136999.5</v>
      </c>
    </row>
    <row r="19" spans="1:16" ht="26.25" customHeight="1" x14ac:dyDescent="0.2">
      <c r="A19" s="14"/>
      <c r="B19" s="14"/>
      <c r="C19" s="73" t="s">
        <v>1832</v>
      </c>
      <c r="D19" s="78" t="s">
        <v>127</v>
      </c>
      <c r="E19" s="13">
        <v>44550</v>
      </c>
      <c r="F19" s="76" t="s">
        <v>128</v>
      </c>
      <c r="G19" s="13">
        <v>44554</v>
      </c>
      <c r="H19" s="77" t="s">
        <v>1543</v>
      </c>
      <c r="I19" s="16">
        <v>84</v>
      </c>
      <c r="J19" s="16">
        <v>55</v>
      </c>
      <c r="K19" s="16">
        <v>22</v>
      </c>
      <c r="L19" s="16">
        <v>10</v>
      </c>
      <c r="M19" s="81">
        <v>25.41</v>
      </c>
      <c r="N19" s="96">
        <v>26</v>
      </c>
      <c r="O19" s="64">
        <v>2530</v>
      </c>
      <c r="P19" s="65">
        <f>Table224578910112345678910111213141516[[#This Row],[PEMBULATAN]]*O19</f>
        <v>65780</v>
      </c>
    </row>
    <row r="20" spans="1:16" ht="26.25" customHeight="1" x14ac:dyDescent="0.2">
      <c r="A20" s="14"/>
      <c r="B20" s="14"/>
      <c r="C20" s="73" t="s">
        <v>1833</v>
      </c>
      <c r="D20" s="78" t="s">
        <v>127</v>
      </c>
      <c r="E20" s="13">
        <v>44550</v>
      </c>
      <c r="F20" s="76" t="s">
        <v>128</v>
      </c>
      <c r="G20" s="13">
        <v>44554</v>
      </c>
      <c r="H20" s="77" t="s">
        <v>1543</v>
      </c>
      <c r="I20" s="16">
        <v>42</v>
      </c>
      <c r="J20" s="16">
        <v>42</v>
      </c>
      <c r="K20" s="16">
        <v>8</v>
      </c>
      <c r="L20" s="16">
        <v>2</v>
      </c>
      <c r="M20" s="81">
        <v>3.528</v>
      </c>
      <c r="N20" s="96">
        <v>3.528</v>
      </c>
      <c r="O20" s="64">
        <v>2530</v>
      </c>
      <c r="P20" s="65">
        <f>Table224578910112345678910111213141516[[#This Row],[PEMBULATAN]]*O20</f>
        <v>8925.84</v>
      </c>
    </row>
    <row r="21" spans="1:16" ht="26.25" customHeight="1" x14ac:dyDescent="0.2">
      <c r="A21" s="14"/>
      <c r="B21" s="14"/>
      <c r="C21" s="73" t="s">
        <v>1834</v>
      </c>
      <c r="D21" s="78" t="s">
        <v>127</v>
      </c>
      <c r="E21" s="13">
        <v>44550</v>
      </c>
      <c r="F21" s="76" t="s">
        <v>128</v>
      </c>
      <c r="G21" s="13">
        <v>44554</v>
      </c>
      <c r="H21" s="77" t="s">
        <v>1543</v>
      </c>
      <c r="I21" s="16">
        <v>92</v>
      </c>
      <c r="J21" s="16">
        <v>56</v>
      </c>
      <c r="K21" s="16">
        <v>41</v>
      </c>
      <c r="L21" s="16">
        <v>16</v>
      </c>
      <c r="M21" s="81">
        <v>52.808</v>
      </c>
      <c r="N21" s="96">
        <v>52.808</v>
      </c>
      <c r="O21" s="64">
        <v>2530</v>
      </c>
      <c r="P21" s="65">
        <f>Table224578910112345678910111213141516[[#This Row],[PEMBULATAN]]*O21</f>
        <v>133604.24</v>
      </c>
    </row>
    <row r="22" spans="1:16" ht="26.25" customHeight="1" x14ac:dyDescent="0.2">
      <c r="A22" s="14"/>
      <c r="B22" s="14"/>
      <c r="C22" s="73" t="s">
        <v>1835</v>
      </c>
      <c r="D22" s="78" t="s">
        <v>127</v>
      </c>
      <c r="E22" s="13">
        <v>44550</v>
      </c>
      <c r="F22" s="76" t="s">
        <v>128</v>
      </c>
      <c r="G22" s="13">
        <v>44554</v>
      </c>
      <c r="H22" s="77" t="s">
        <v>1543</v>
      </c>
      <c r="I22" s="16">
        <v>77</v>
      </c>
      <c r="J22" s="16">
        <v>45</v>
      </c>
      <c r="K22" s="16">
        <v>33</v>
      </c>
      <c r="L22" s="16">
        <v>19</v>
      </c>
      <c r="M22" s="81">
        <v>28.58625</v>
      </c>
      <c r="N22" s="96">
        <v>28.58625</v>
      </c>
      <c r="O22" s="64">
        <v>2530</v>
      </c>
      <c r="P22" s="65">
        <f>Table224578910112345678910111213141516[[#This Row],[PEMBULATAN]]*O22</f>
        <v>72323.212499999994</v>
      </c>
    </row>
    <row r="23" spans="1:16" ht="26.25" customHeight="1" x14ac:dyDescent="0.2">
      <c r="A23" s="14"/>
      <c r="B23" s="14"/>
      <c r="C23" s="73" t="s">
        <v>1836</v>
      </c>
      <c r="D23" s="78" t="s">
        <v>127</v>
      </c>
      <c r="E23" s="13">
        <v>44550</v>
      </c>
      <c r="F23" s="76" t="s">
        <v>128</v>
      </c>
      <c r="G23" s="13">
        <v>44554</v>
      </c>
      <c r="H23" s="77" t="s">
        <v>1543</v>
      </c>
      <c r="I23" s="16">
        <v>68</v>
      </c>
      <c r="J23" s="16">
        <v>48</v>
      </c>
      <c r="K23" s="16">
        <v>28</v>
      </c>
      <c r="L23" s="16">
        <v>16</v>
      </c>
      <c r="M23" s="81">
        <v>22.847999999999999</v>
      </c>
      <c r="N23" s="96">
        <v>22.847999999999999</v>
      </c>
      <c r="O23" s="64">
        <v>2530</v>
      </c>
      <c r="P23" s="65">
        <f>Table224578910112345678910111213141516[[#This Row],[PEMBULATAN]]*O23</f>
        <v>57805.439999999995</v>
      </c>
    </row>
    <row r="24" spans="1:16" ht="26.25" customHeight="1" x14ac:dyDescent="0.2">
      <c r="A24" s="14"/>
      <c r="B24" s="14"/>
      <c r="C24" s="73" t="s">
        <v>1837</v>
      </c>
      <c r="D24" s="78" t="s">
        <v>127</v>
      </c>
      <c r="E24" s="13">
        <v>44550</v>
      </c>
      <c r="F24" s="76" t="s">
        <v>128</v>
      </c>
      <c r="G24" s="13">
        <v>44554</v>
      </c>
      <c r="H24" s="77" t="s">
        <v>1543</v>
      </c>
      <c r="I24" s="16">
        <v>71</v>
      </c>
      <c r="J24" s="16">
        <v>54</v>
      </c>
      <c r="K24" s="16">
        <v>31</v>
      </c>
      <c r="L24" s="16">
        <v>9</v>
      </c>
      <c r="M24" s="81">
        <v>29.7135</v>
      </c>
      <c r="N24" s="96">
        <v>29.7135</v>
      </c>
      <c r="O24" s="64">
        <v>2530</v>
      </c>
      <c r="P24" s="65">
        <f>Table224578910112345678910111213141516[[#This Row],[PEMBULATAN]]*O24</f>
        <v>75175.154999999999</v>
      </c>
    </row>
    <row r="25" spans="1:16" ht="26.25" customHeight="1" x14ac:dyDescent="0.2">
      <c r="A25" s="14"/>
      <c r="B25" s="14"/>
      <c r="C25" s="73" t="s">
        <v>1838</v>
      </c>
      <c r="D25" s="78" t="s">
        <v>127</v>
      </c>
      <c r="E25" s="13">
        <v>44550</v>
      </c>
      <c r="F25" s="76" t="s">
        <v>128</v>
      </c>
      <c r="G25" s="13">
        <v>44554</v>
      </c>
      <c r="H25" s="77" t="s">
        <v>1543</v>
      </c>
      <c r="I25" s="16">
        <v>92</v>
      </c>
      <c r="J25" s="16">
        <v>52</v>
      </c>
      <c r="K25" s="16">
        <v>42</v>
      </c>
      <c r="L25" s="16">
        <v>26</v>
      </c>
      <c r="M25" s="81">
        <v>50.231999999999999</v>
      </c>
      <c r="N25" s="96">
        <v>50.231999999999999</v>
      </c>
      <c r="O25" s="64">
        <v>2530</v>
      </c>
      <c r="P25" s="65">
        <f>Table224578910112345678910111213141516[[#This Row],[PEMBULATAN]]*O25</f>
        <v>127086.95999999999</v>
      </c>
    </row>
    <row r="26" spans="1:16" ht="26.25" customHeight="1" x14ac:dyDescent="0.2">
      <c r="A26" s="14"/>
      <c r="B26" s="14"/>
      <c r="C26" s="73" t="s">
        <v>1839</v>
      </c>
      <c r="D26" s="78" t="s">
        <v>127</v>
      </c>
      <c r="E26" s="13">
        <v>44550</v>
      </c>
      <c r="F26" s="76" t="s">
        <v>128</v>
      </c>
      <c r="G26" s="13">
        <v>44554</v>
      </c>
      <c r="H26" s="77" t="s">
        <v>1543</v>
      </c>
      <c r="I26" s="16">
        <v>44</v>
      </c>
      <c r="J26" s="16">
        <v>36</v>
      </c>
      <c r="K26" s="16">
        <v>15</v>
      </c>
      <c r="L26" s="16">
        <v>8</v>
      </c>
      <c r="M26" s="81">
        <v>5.94</v>
      </c>
      <c r="N26" s="96">
        <v>8</v>
      </c>
      <c r="O26" s="64">
        <v>2530</v>
      </c>
      <c r="P26" s="65">
        <f>Table224578910112345678910111213141516[[#This Row],[PEMBULATAN]]*O26</f>
        <v>20240</v>
      </c>
    </row>
    <row r="27" spans="1:16" ht="26.25" customHeight="1" x14ac:dyDescent="0.2">
      <c r="A27" s="14"/>
      <c r="B27" s="100"/>
      <c r="C27" s="73" t="s">
        <v>1840</v>
      </c>
      <c r="D27" s="78" t="s">
        <v>127</v>
      </c>
      <c r="E27" s="13">
        <v>44550</v>
      </c>
      <c r="F27" s="76" t="s">
        <v>128</v>
      </c>
      <c r="G27" s="13">
        <v>44554</v>
      </c>
      <c r="H27" s="77" t="s">
        <v>1543</v>
      </c>
      <c r="I27" s="16">
        <v>94</v>
      </c>
      <c r="J27" s="16">
        <v>53</v>
      </c>
      <c r="K27" s="16">
        <v>30</v>
      </c>
      <c r="L27" s="16">
        <v>16</v>
      </c>
      <c r="M27" s="81">
        <v>37.365000000000002</v>
      </c>
      <c r="N27" s="96">
        <v>38</v>
      </c>
      <c r="O27" s="64">
        <v>2530</v>
      </c>
      <c r="P27" s="65">
        <f>Table224578910112345678910111213141516[[#This Row],[PEMBULATAN]]*O27</f>
        <v>96140</v>
      </c>
    </row>
    <row r="28" spans="1:16" ht="26.25" customHeight="1" x14ac:dyDescent="0.2">
      <c r="A28" s="14"/>
      <c r="B28" s="14" t="s">
        <v>1841</v>
      </c>
      <c r="C28" s="73" t="s">
        <v>1842</v>
      </c>
      <c r="D28" s="78" t="s">
        <v>127</v>
      </c>
      <c r="E28" s="13">
        <v>44550</v>
      </c>
      <c r="F28" s="76" t="s">
        <v>128</v>
      </c>
      <c r="G28" s="13">
        <v>44554</v>
      </c>
      <c r="H28" s="77" t="s">
        <v>1543</v>
      </c>
      <c r="I28" s="16">
        <v>45</v>
      </c>
      <c r="J28" s="16">
        <v>22</v>
      </c>
      <c r="K28" s="16">
        <v>11</v>
      </c>
      <c r="L28" s="16">
        <v>3</v>
      </c>
      <c r="M28" s="81">
        <v>2.7225000000000001</v>
      </c>
      <c r="N28" s="96">
        <v>3</v>
      </c>
      <c r="O28" s="64">
        <v>2530</v>
      </c>
      <c r="P28" s="65">
        <f>Table224578910112345678910111213141516[[#This Row],[PEMBULATAN]]*O28</f>
        <v>7590</v>
      </c>
    </row>
    <row r="29" spans="1:16" ht="26.25" customHeight="1" x14ac:dyDescent="0.2">
      <c r="A29" s="14"/>
      <c r="B29" s="14"/>
      <c r="C29" s="73" t="s">
        <v>1843</v>
      </c>
      <c r="D29" s="78" t="s">
        <v>127</v>
      </c>
      <c r="E29" s="13">
        <v>44550</v>
      </c>
      <c r="F29" s="76" t="s">
        <v>128</v>
      </c>
      <c r="G29" s="13">
        <v>44554</v>
      </c>
      <c r="H29" s="77" t="s">
        <v>1543</v>
      </c>
      <c r="I29" s="16">
        <v>57</v>
      </c>
      <c r="J29" s="16">
        <v>41</v>
      </c>
      <c r="K29" s="16">
        <v>36</v>
      </c>
      <c r="L29" s="16">
        <v>10</v>
      </c>
      <c r="M29" s="81">
        <v>21.033000000000001</v>
      </c>
      <c r="N29" s="96">
        <v>21.033000000000001</v>
      </c>
      <c r="O29" s="64">
        <v>2530</v>
      </c>
      <c r="P29" s="65">
        <f>Table224578910112345678910111213141516[[#This Row],[PEMBULATAN]]*O29</f>
        <v>53213.490000000005</v>
      </c>
    </row>
    <row r="30" spans="1:16" ht="22.5" customHeight="1" x14ac:dyDescent="0.2">
      <c r="A30" s="123" t="s">
        <v>30</v>
      </c>
      <c r="B30" s="124"/>
      <c r="C30" s="124"/>
      <c r="D30" s="124"/>
      <c r="E30" s="124"/>
      <c r="F30" s="124"/>
      <c r="G30" s="124"/>
      <c r="H30" s="124"/>
      <c r="I30" s="124"/>
      <c r="J30" s="124"/>
      <c r="K30" s="124"/>
      <c r="L30" s="125"/>
      <c r="M30" s="79">
        <f>SUBTOTAL(109,Table224578910112345678910111213141516[KG VOLUME])</f>
        <v>731.76174999999989</v>
      </c>
      <c r="N30" s="68">
        <f>SUM(N3:N29)</f>
        <v>737.6077499999999</v>
      </c>
      <c r="O30" s="126">
        <f>SUM(P3:P29)</f>
        <v>1866147.6074999999</v>
      </c>
      <c r="P30" s="127"/>
    </row>
    <row r="31" spans="1:16" ht="18" customHeight="1" x14ac:dyDescent="0.2">
      <c r="A31" s="86"/>
      <c r="B31" s="56" t="s">
        <v>42</v>
      </c>
      <c r="C31" s="55"/>
      <c r="D31" s="57" t="s">
        <v>43</v>
      </c>
      <c r="E31" s="86"/>
      <c r="F31" s="86"/>
      <c r="G31" s="86"/>
      <c r="H31" s="86"/>
      <c r="I31" s="86"/>
      <c r="J31" s="86"/>
      <c r="K31" s="86"/>
      <c r="L31" s="86"/>
      <c r="M31" s="87"/>
      <c r="N31" s="88" t="s">
        <v>51</v>
      </c>
      <c r="O31" s="89"/>
      <c r="P31" s="89">
        <f>O30*10%</f>
        <v>186614.76075000002</v>
      </c>
    </row>
    <row r="32" spans="1:16" ht="18" customHeight="1" thickBot="1" x14ac:dyDescent="0.25">
      <c r="A32" s="86"/>
      <c r="B32" s="56"/>
      <c r="C32" s="55"/>
      <c r="D32" s="57"/>
      <c r="E32" s="86"/>
      <c r="F32" s="86"/>
      <c r="G32" s="86"/>
      <c r="H32" s="86"/>
      <c r="I32" s="86"/>
      <c r="J32" s="86"/>
      <c r="K32" s="86"/>
      <c r="L32" s="86"/>
      <c r="M32" s="87"/>
      <c r="N32" s="90" t="s">
        <v>52</v>
      </c>
      <c r="O32" s="91"/>
      <c r="P32" s="91">
        <f>O30-P31</f>
        <v>1679532.84675</v>
      </c>
    </row>
    <row r="33" spans="1:16" ht="18" customHeight="1" x14ac:dyDescent="0.2">
      <c r="A33" s="11"/>
      <c r="H33" s="63"/>
      <c r="N33" s="62" t="s">
        <v>31</v>
      </c>
      <c r="P33" s="69">
        <f>P32*1%</f>
        <v>16795.3284675</v>
      </c>
    </row>
    <row r="34" spans="1:16" ht="18" customHeight="1" thickBot="1" x14ac:dyDescent="0.25">
      <c r="A34" s="11"/>
      <c r="H34" s="63"/>
      <c r="N34" s="62" t="s">
        <v>53</v>
      </c>
      <c r="P34" s="71">
        <f>P32*2%</f>
        <v>33590.656934999999</v>
      </c>
    </row>
    <row r="35" spans="1:16" ht="18" customHeight="1" x14ac:dyDescent="0.2">
      <c r="A35" s="11"/>
      <c r="H35" s="63"/>
      <c r="N35" s="66" t="s">
        <v>32</v>
      </c>
      <c r="O35" s="67"/>
      <c r="P35" s="70">
        <f>P32+P33-P34</f>
        <v>1662737.5182824999</v>
      </c>
    </row>
    <row r="37" spans="1:16" x14ac:dyDescent="0.2">
      <c r="A37" s="11"/>
      <c r="H37" s="63"/>
      <c r="P37" s="71"/>
    </row>
    <row r="38" spans="1:16" x14ac:dyDescent="0.2">
      <c r="A38" s="11"/>
      <c r="H38" s="63"/>
      <c r="O38" s="58"/>
      <c r="P38" s="71"/>
    </row>
    <row r="39" spans="1:16" s="3" customFormat="1" x14ac:dyDescent="0.25">
      <c r="A39" s="11"/>
      <c r="B39" s="2"/>
      <c r="C39" s="2"/>
      <c r="E39" s="12"/>
      <c r="H39" s="63"/>
      <c r="N39" s="15"/>
      <c r="O39" s="15"/>
      <c r="P39" s="15"/>
    </row>
    <row r="40" spans="1:16" s="3" customFormat="1" x14ac:dyDescent="0.25">
      <c r="A40" s="11"/>
      <c r="B40" s="2"/>
      <c r="C40" s="2"/>
      <c r="E40" s="12"/>
      <c r="H40" s="63"/>
      <c r="N40" s="15"/>
      <c r="O40" s="15"/>
      <c r="P40" s="15"/>
    </row>
    <row r="41" spans="1:16" s="3" customFormat="1" x14ac:dyDescent="0.25">
      <c r="A41" s="11"/>
      <c r="B41" s="2"/>
      <c r="C41" s="2"/>
      <c r="E41" s="12"/>
      <c r="H41" s="63"/>
      <c r="N41" s="15"/>
      <c r="O41" s="15"/>
      <c r="P41" s="15"/>
    </row>
    <row r="42" spans="1:16" s="3" customFormat="1" x14ac:dyDescent="0.25">
      <c r="A42" s="11"/>
      <c r="B42" s="2"/>
      <c r="C42" s="2"/>
      <c r="E42" s="12"/>
      <c r="H42" s="63"/>
      <c r="N42" s="15"/>
      <c r="O42" s="15"/>
      <c r="P42" s="15"/>
    </row>
    <row r="43" spans="1:16" s="3" customFormat="1" x14ac:dyDescent="0.25">
      <c r="A43" s="11"/>
      <c r="B43" s="2"/>
      <c r="C43" s="2"/>
      <c r="E43" s="12"/>
      <c r="H43" s="63"/>
      <c r="N43" s="15"/>
      <c r="O43" s="15"/>
      <c r="P43" s="15"/>
    </row>
    <row r="44" spans="1:16" s="3" customFormat="1" x14ac:dyDescent="0.25">
      <c r="A44" s="11"/>
      <c r="B44" s="2"/>
      <c r="C44" s="2"/>
      <c r="E44" s="12"/>
      <c r="H44" s="63"/>
      <c r="N44" s="15"/>
      <c r="O44" s="15"/>
      <c r="P44" s="15"/>
    </row>
    <row r="45" spans="1:16" s="3" customFormat="1" x14ac:dyDescent="0.25">
      <c r="A45" s="11"/>
      <c r="B45" s="2"/>
      <c r="C45" s="2"/>
      <c r="E45" s="12"/>
      <c r="H45" s="63"/>
      <c r="N45" s="15"/>
      <c r="O45" s="15"/>
      <c r="P45" s="15"/>
    </row>
    <row r="46" spans="1:16" s="3" customFormat="1" x14ac:dyDescent="0.25">
      <c r="A46" s="11"/>
      <c r="B46" s="2"/>
      <c r="C46" s="2"/>
      <c r="E46" s="12"/>
      <c r="H46" s="63"/>
      <c r="N46" s="15"/>
      <c r="O46" s="15"/>
      <c r="P46" s="15"/>
    </row>
    <row r="47" spans="1:16" s="3" customFormat="1" x14ac:dyDescent="0.25">
      <c r="A47" s="11"/>
      <c r="B47" s="2"/>
      <c r="C47" s="2"/>
      <c r="E47" s="12"/>
      <c r="H47" s="63"/>
      <c r="N47" s="15"/>
      <c r="O47" s="15"/>
      <c r="P47" s="15"/>
    </row>
    <row r="48" spans="1:16" s="3" customFormat="1" x14ac:dyDescent="0.25">
      <c r="A48" s="11"/>
      <c r="B48" s="2"/>
      <c r="C48" s="2"/>
      <c r="E48" s="12"/>
      <c r="H48" s="63"/>
      <c r="N48" s="15"/>
      <c r="O48" s="15"/>
      <c r="P48" s="15"/>
    </row>
    <row r="49" spans="1:16" s="3" customFormat="1" x14ac:dyDescent="0.25">
      <c r="A49" s="11"/>
      <c r="B49" s="2"/>
      <c r="C49" s="2"/>
      <c r="E49" s="12"/>
      <c r="H49" s="63"/>
      <c r="N49" s="15"/>
      <c r="O49" s="15"/>
      <c r="P49" s="15"/>
    </row>
    <row r="50" spans="1:16" s="3" customFormat="1" x14ac:dyDescent="0.25">
      <c r="A50" s="11"/>
      <c r="B50" s="2"/>
      <c r="C50" s="2"/>
      <c r="E50" s="12"/>
      <c r="H50" s="63"/>
      <c r="N50" s="15"/>
      <c r="O50" s="15"/>
      <c r="P50" s="15"/>
    </row>
  </sheetData>
  <mergeCells count="2">
    <mergeCell ref="A30:L30"/>
    <mergeCell ref="O30:P30"/>
  </mergeCells>
  <conditionalFormatting sqref="B3">
    <cfRule type="duplicateValues" dxfId="683" priority="2"/>
  </conditionalFormatting>
  <conditionalFormatting sqref="B4">
    <cfRule type="duplicateValues" dxfId="682" priority="1"/>
  </conditionalFormatting>
  <conditionalFormatting sqref="B5:B29">
    <cfRule type="duplicateValues" dxfId="681" priority="44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tabColor rgb="FF92D050"/>
  </sheetPr>
  <dimension ref="A1:P43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N22" sqref="N3:N22"/>
    </sheetView>
  </sheetViews>
  <sheetFormatPr defaultRowHeight="15" x14ac:dyDescent="0.2"/>
  <cols>
    <col min="1" max="1" width="8" style="4" customWidth="1"/>
    <col min="2" max="2" width="19.5703125" style="2" customWidth="1"/>
    <col min="3" max="3" width="14.5703125" style="2" customWidth="1"/>
    <col min="4" max="4" width="10.5703125" style="3" customWidth="1"/>
    <col min="5" max="5" width="8" style="12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5" customWidth="1"/>
    <col min="15" max="15" width="8.140625" style="15" customWidth="1"/>
    <col min="16" max="16" width="12.28515625" style="15" customWidth="1"/>
    <col min="17" max="16384" width="9.140625" style="4"/>
  </cols>
  <sheetData>
    <row r="1" spans="1:16" x14ac:dyDescent="0.2">
      <c r="H1" s="5"/>
    </row>
    <row r="2" spans="1:16" ht="25.5" x14ac:dyDescent="0.2">
      <c r="A2" s="59" t="s">
        <v>44</v>
      </c>
      <c r="B2" s="7" t="s">
        <v>7</v>
      </c>
      <c r="C2" s="7" t="s">
        <v>0</v>
      </c>
      <c r="D2" s="7" t="s">
        <v>1</v>
      </c>
      <c r="E2" s="60" t="s">
        <v>4</v>
      </c>
      <c r="F2" s="7" t="s">
        <v>3</v>
      </c>
      <c r="G2" s="7" t="s">
        <v>5</v>
      </c>
      <c r="H2" s="60" t="s">
        <v>2</v>
      </c>
      <c r="I2" s="7" t="s">
        <v>39</v>
      </c>
      <c r="J2" s="7" t="s">
        <v>40</v>
      </c>
      <c r="K2" s="7" t="s">
        <v>41</v>
      </c>
      <c r="L2" s="61" t="s">
        <v>45</v>
      </c>
      <c r="M2" s="61" t="s">
        <v>46</v>
      </c>
      <c r="N2" s="61" t="s">
        <v>6</v>
      </c>
      <c r="O2" s="61" t="s">
        <v>47</v>
      </c>
      <c r="P2" s="61" t="s">
        <v>48</v>
      </c>
    </row>
    <row r="3" spans="1:16" ht="26.25" customHeight="1" x14ac:dyDescent="0.2">
      <c r="A3" s="83">
        <v>403918</v>
      </c>
      <c r="B3" s="74" t="s">
        <v>1844</v>
      </c>
      <c r="C3" s="9" t="s">
        <v>1845</v>
      </c>
      <c r="D3" s="76" t="s">
        <v>127</v>
      </c>
      <c r="E3" s="13">
        <v>44550</v>
      </c>
      <c r="F3" s="76" t="s">
        <v>128</v>
      </c>
      <c r="G3" s="13">
        <v>44554</v>
      </c>
      <c r="H3" s="10" t="s">
        <v>1543</v>
      </c>
      <c r="I3" s="1">
        <v>71</v>
      </c>
      <c r="J3" s="1">
        <v>55</v>
      </c>
      <c r="K3" s="1">
        <v>37</v>
      </c>
      <c r="L3" s="1">
        <v>17</v>
      </c>
      <c r="M3" s="80">
        <v>36.121250000000003</v>
      </c>
      <c r="N3" s="96">
        <v>36.121250000000003</v>
      </c>
      <c r="O3" s="64">
        <v>2530</v>
      </c>
      <c r="P3" s="65">
        <f>Table22457891011234567891011121314151617[[#This Row],[PEMBULATAN]]*O3</f>
        <v>91386.762500000012</v>
      </c>
    </row>
    <row r="4" spans="1:16" ht="26.25" customHeight="1" x14ac:dyDescent="0.2">
      <c r="A4" s="14"/>
      <c r="B4" s="75"/>
      <c r="C4" s="9" t="s">
        <v>1846</v>
      </c>
      <c r="D4" s="76" t="s">
        <v>127</v>
      </c>
      <c r="E4" s="13">
        <v>44550</v>
      </c>
      <c r="F4" s="76" t="s">
        <v>128</v>
      </c>
      <c r="G4" s="13">
        <v>44554</v>
      </c>
      <c r="H4" s="10" t="s">
        <v>1543</v>
      </c>
      <c r="I4" s="1">
        <v>42</v>
      </c>
      <c r="J4" s="1">
        <v>44</v>
      </c>
      <c r="K4" s="1">
        <v>11</v>
      </c>
      <c r="L4" s="1">
        <v>2</v>
      </c>
      <c r="M4" s="80">
        <v>5.0819999999999999</v>
      </c>
      <c r="N4" s="96">
        <v>5.0819999999999999</v>
      </c>
      <c r="O4" s="64">
        <v>2530</v>
      </c>
      <c r="P4" s="65">
        <f>Table22457891011234567891011121314151617[[#This Row],[PEMBULATAN]]*O4</f>
        <v>12857.46</v>
      </c>
    </row>
    <row r="5" spans="1:16" ht="26.25" customHeight="1" x14ac:dyDescent="0.2">
      <c r="A5" s="14"/>
      <c r="B5" s="14"/>
      <c r="C5" s="9" t="s">
        <v>1847</v>
      </c>
      <c r="D5" s="76" t="s">
        <v>127</v>
      </c>
      <c r="E5" s="13">
        <v>44550</v>
      </c>
      <c r="F5" s="76" t="s">
        <v>128</v>
      </c>
      <c r="G5" s="13">
        <v>44554</v>
      </c>
      <c r="H5" s="10" t="s">
        <v>1543</v>
      </c>
      <c r="I5" s="1">
        <v>80</v>
      </c>
      <c r="J5" s="1">
        <v>60</v>
      </c>
      <c r="K5" s="1">
        <v>24</v>
      </c>
      <c r="L5" s="1">
        <v>15</v>
      </c>
      <c r="M5" s="80">
        <v>28.8</v>
      </c>
      <c r="N5" s="96">
        <v>28.8</v>
      </c>
      <c r="O5" s="64">
        <v>2530</v>
      </c>
      <c r="P5" s="65">
        <f>Table22457891011234567891011121314151617[[#This Row],[PEMBULATAN]]*O5</f>
        <v>72864</v>
      </c>
    </row>
    <row r="6" spans="1:16" ht="26.25" customHeight="1" x14ac:dyDescent="0.2">
      <c r="A6" s="14"/>
      <c r="B6" s="14"/>
      <c r="C6" s="73" t="s">
        <v>1848</v>
      </c>
      <c r="D6" s="78" t="s">
        <v>127</v>
      </c>
      <c r="E6" s="13">
        <v>44550</v>
      </c>
      <c r="F6" s="76" t="s">
        <v>128</v>
      </c>
      <c r="G6" s="13">
        <v>44554</v>
      </c>
      <c r="H6" s="77" t="s">
        <v>1543</v>
      </c>
      <c r="I6" s="16">
        <v>76</v>
      </c>
      <c r="J6" s="16">
        <v>62</v>
      </c>
      <c r="K6" s="16">
        <v>20</v>
      </c>
      <c r="L6" s="16">
        <v>4</v>
      </c>
      <c r="M6" s="81">
        <v>23.56</v>
      </c>
      <c r="N6" s="96">
        <v>23.56</v>
      </c>
      <c r="O6" s="64">
        <v>2530</v>
      </c>
      <c r="P6" s="65">
        <f>Table22457891011234567891011121314151617[[#This Row],[PEMBULATAN]]*O6</f>
        <v>59606.799999999996</v>
      </c>
    </row>
    <row r="7" spans="1:16" ht="26.25" customHeight="1" x14ac:dyDescent="0.2">
      <c r="A7" s="14"/>
      <c r="B7" s="14"/>
      <c r="C7" s="73" t="s">
        <v>1849</v>
      </c>
      <c r="D7" s="78" t="s">
        <v>127</v>
      </c>
      <c r="E7" s="13">
        <v>44550</v>
      </c>
      <c r="F7" s="76" t="s">
        <v>128</v>
      </c>
      <c r="G7" s="13">
        <v>44554</v>
      </c>
      <c r="H7" s="77" t="s">
        <v>1543</v>
      </c>
      <c r="I7" s="16">
        <v>75</v>
      </c>
      <c r="J7" s="16">
        <v>41</v>
      </c>
      <c r="K7" s="16">
        <v>11</v>
      </c>
      <c r="L7" s="16">
        <v>3</v>
      </c>
      <c r="M7" s="81">
        <v>8.4562500000000007</v>
      </c>
      <c r="N7" s="96">
        <v>9</v>
      </c>
      <c r="O7" s="64">
        <v>2530</v>
      </c>
      <c r="P7" s="65">
        <f>Table22457891011234567891011121314151617[[#This Row],[PEMBULATAN]]*O7</f>
        <v>22770</v>
      </c>
    </row>
    <row r="8" spans="1:16" ht="26.25" customHeight="1" x14ac:dyDescent="0.2">
      <c r="A8" s="14"/>
      <c r="B8" s="14"/>
      <c r="C8" s="73" t="s">
        <v>1850</v>
      </c>
      <c r="D8" s="78" t="s">
        <v>127</v>
      </c>
      <c r="E8" s="13">
        <v>44550</v>
      </c>
      <c r="F8" s="76" t="s">
        <v>128</v>
      </c>
      <c r="G8" s="13">
        <v>44554</v>
      </c>
      <c r="H8" s="77" t="s">
        <v>1543</v>
      </c>
      <c r="I8" s="16">
        <v>55</v>
      </c>
      <c r="J8" s="16">
        <v>55</v>
      </c>
      <c r="K8" s="16">
        <v>22</v>
      </c>
      <c r="L8" s="16">
        <v>6</v>
      </c>
      <c r="M8" s="81">
        <v>16.637499999999999</v>
      </c>
      <c r="N8" s="96">
        <v>16.637499999999999</v>
      </c>
      <c r="O8" s="64">
        <v>2530</v>
      </c>
      <c r="P8" s="65">
        <f>Table22457891011234567891011121314151617[[#This Row],[PEMBULATAN]]*O8</f>
        <v>42092.875</v>
      </c>
    </row>
    <row r="9" spans="1:16" ht="26.25" customHeight="1" x14ac:dyDescent="0.2">
      <c r="A9" s="14"/>
      <c r="B9" s="14"/>
      <c r="C9" s="73" t="s">
        <v>1851</v>
      </c>
      <c r="D9" s="78" t="s">
        <v>127</v>
      </c>
      <c r="E9" s="13">
        <v>44550</v>
      </c>
      <c r="F9" s="76" t="s">
        <v>128</v>
      </c>
      <c r="G9" s="13">
        <v>44554</v>
      </c>
      <c r="H9" s="77" t="s">
        <v>1543</v>
      </c>
      <c r="I9" s="16">
        <v>44</v>
      </c>
      <c r="J9" s="16">
        <v>40</v>
      </c>
      <c r="K9" s="16">
        <v>22</v>
      </c>
      <c r="L9" s="16">
        <v>1</v>
      </c>
      <c r="M9" s="81">
        <v>9.68</v>
      </c>
      <c r="N9" s="96">
        <v>9.68</v>
      </c>
      <c r="O9" s="64">
        <v>2530</v>
      </c>
      <c r="P9" s="65">
        <f>Table22457891011234567891011121314151617[[#This Row],[PEMBULATAN]]*O9</f>
        <v>24490.399999999998</v>
      </c>
    </row>
    <row r="10" spans="1:16" ht="26.25" customHeight="1" x14ac:dyDescent="0.2">
      <c r="A10" s="14"/>
      <c r="B10" s="14"/>
      <c r="C10" s="73" t="s">
        <v>1852</v>
      </c>
      <c r="D10" s="78" t="s">
        <v>127</v>
      </c>
      <c r="E10" s="13">
        <v>44550</v>
      </c>
      <c r="F10" s="76" t="s">
        <v>128</v>
      </c>
      <c r="G10" s="13">
        <v>44554</v>
      </c>
      <c r="H10" s="77" t="s">
        <v>1543</v>
      </c>
      <c r="I10" s="16">
        <v>37</v>
      </c>
      <c r="J10" s="16">
        <v>27</v>
      </c>
      <c r="K10" s="16">
        <v>17</v>
      </c>
      <c r="L10" s="16">
        <v>2</v>
      </c>
      <c r="M10" s="81">
        <v>4.2457500000000001</v>
      </c>
      <c r="N10" s="96">
        <v>4.2457500000000001</v>
      </c>
      <c r="O10" s="64">
        <v>2530</v>
      </c>
      <c r="P10" s="65">
        <f>Table22457891011234567891011121314151617[[#This Row],[PEMBULATAN]]*O10</f>
        <v>10741.747499999999</v>
      </c>
    </row>
    <row r="11" spans="1:16" ht="26.25" customHeight="1" x14ac:dyDescent="0.2">
      <c r="A11" s="14"/>
      <c r="B11" s="14"/>
      <c r="C11" s="73" t="s">
        <v>1853</v>
      </c>
      <c r="D11" s="78" t="s">
        <v>127</v>
      </c>
      <c r="E11" s="13">
        <v>44550</v>
      </c>
      <c r="F11" s="76" t="s">
        <v>128</v>
      </c>
      <c r="G11" s="13">
        <v>44554</v>
      </c>
      <c r="H11" s="77" t="s">
        <v>1543</v>
      </c>
      <c r="I11" s="16">
        <v>37</v>
      </c>
      <c r="J11" s="16">
        <v>45</v>
      </c>
      <c r="K11" s="16">
        <v>11</v>
      </c>
      <c r="L11" s="16">
        <v>2</v>
      </c>
      <c r="M11" s="81">
        <v>4.5787500000000003</v>
      </c>
      <c r="N11" s="96">
        <v>4.5787500000000003</v>
      </c>
      <c r="O11" s="64">
        <v>2530</v>
      </c>
      <c r="P11" s="65">
        <f>Table22457891011234567891011121314151617[[#This Row],[PEMBULATAN]]*O11</f>
        <v>11584.237500000001</v>
      </c>
    </row>
    <row r="12" spans="1:16" ht="26.25" customHeight="1" x14ac:dyDescent="0.2">
      <c r="A12" s="14"/>
      <c r="B12" s="14"/>
      <c r="C12" s="73" t="s">
        <v>1854</v>
      </c>
      <c r="D12" s="78" t="s">
        <v>127</v>
      </c>
      <c r="E12" s="13">
        <v>44550</v>
      </c>
      <c r="F12" s="76" t="s">
        <v>128</v>
      </c>
      <c r="G12" s="13">
        <v>44554</v>
      </c>
      <c r="H12" s="77" t="s">
        <v>1543</v>
      </c>
      <c r="I12" s="16">
        <v>38</v>
      </c>
      <c r="J12" s="16">
        <v>31</v>
      </c>
      <c r="K12" s="16">
        <v>11</v>
      </c>
      <c r="L12" s="16">
        <v>1</v>
      </c>
      <c r="M12" s="81">
        <v>3.2395</v>
      </c>
      <c r="N12" s="96">
        <v>3.2395</v>
      </c>
      <c r="O12" s="64">
        <v>2530</v>
      </c>
      <c r="P12" s="65">
        <f>Table22457891011234567891011121314151617[[#This Row],[PEMBULATAN]]*O12</f>
        <v>8195.9349999999995</v>
      </c>
    </row>
    <row r="13" spans="1:16" ht="26.25" customHeight="1" x14ac:dyDescent="0.2">
      <c r="A13" s="14"/>
      <c r="B13" s="14"/>
      <c r="C13" s="73" t="s">
        <v>1855</v>
      </c>
      <c r="D13" s="78" t="s">
        <v>127</v>
      </c>
      <c r="E13" s="13">
        <v>44550</v>
      </c>
      <c r="F13" s="76" t="s">
        <v>128</v>
      </c>
      <c r="G13" s="13">
        <v>44554</v>
      </c>
      <c r="H13" s="77" t="s">
        <v>1543</v>
      </c>
      <c r="I13" s="16">
        <v>26</v>
      </c>
      <c r="J13" s="16">
        <v>29</v>
      </c>
      <c r="K13" s="16">
        <v>5</v>
      </c>
      <c r="L13" s="16">
        <v>1</v>
      </c>
      <c r="M13" s="81">
        <v>0.9425</v>
      </c>
      <c r="N13" s="96">
        <v>1</v>
      </c>
      <c r="O13" s="64">
        <v>2530</v>
      </c>
      <c r="P13" s="65">
        <f>Table22457891011234567891011121314151617[[#This Row],[PEMBULATAN]]*O13</f>
        <v>2530</v>
      </c>
    </row>
    <row r="14" spans="1:16" ht="26.25" customHeight="1" x14ac:dyDescent="0.2">
      <c r="A14" s="14"/>
      <c r="B14" s="14"/>
      <c r="C14" s="73" t="s">
        <v>1856</v>
      </c>
      <c r="D14" s="78" t="s">
        <v>127</v>
      </c>
      <c r="E14" s="13">
        <v>44550</v>
      </c>
      <c r="F14" s="76" t="s">
        <v>128</v>
      </c>
      <c r="G14" s="13">
        <v>44554</v>
      </c>
      <c r="H14" s="77" t="s">
        <v>1543</v>
      </c>
      <c r="I14" s="16">
        <v>52</v>
      </c>
      <c r="J14" s="16">
        <v>44</v>
      </c>
      <c r="K14" s="16">
        <v>17</v>
      </c>
      <c r="L14" s="16">
        <v>3</v>
      </c>
      <c r="M14" s="81">
        <v>9.7240000000000002</v>
      </c>
      <c r="N14" s="96">
        <v>9.7240000000000002</v>
      </c>
      <c r="O14" s="64">
        <v>2530</v>
      </c>
      <c r="P14" s="65">
        <f>Table22457891011234567891011121314151617[[#This Row],[PEMBULATAN]]*O14</f>
        <v>24601.72</v>
      </c>
    </row>
    <row r="15" spans="1:16" ht="26.25" customHeight="1" x14ac:dyDescent="0.2">
      <c r="A15" s="14"/>
      <c r="B15" s="14"/>
      <c r="C15" s="73" t="s">
        <v>1857</v>
      </c>
      <c r="D15" s="78" t="s">
        <v>127</v>
      </c>
      <c r="E15" s="13">
        <v>44550</v>
      </c>
      <c r="F15" s="76" t="s">
        <v>128</v>
      </c>
      <c r="G15" s="13">
        <v>44554</v>
      </c>
      <c r="H15" s="77" t="s">
        <v>1543</v>
      </c>
      <c r="I15" s="16">
        <v>32</v>
      </c>
      <c r="J15" s="16">
        <v>35</v>
      </c>
      <c r="K15" s="16">
        <v>16</v>
      </c>
      <c r="L15" s="16">
        <v>6</v>
      </c>
      <c r="M15" s="81">
        <v>4.4800000000000004</v>
      </c>
      <c r="N15" s="96">
        <v>7</v>
      </c>
      <c r="O15" s="64">
        <v>2530</v>
      </c>
      <c r="P15" s="65">
        <f>Table22457891011234567891011121314151617[[#This Row],[PEMBULATAN]]*O15</f>
        <v>17710</v>
      </c>
    </row>
    <row r="16" spans="1:16" ht="26.25" customHeight="1" x14ac:dyDescent="0.2">
      <c r="A16" s="14"/>
      <c r="B16" s="14"/>
      <c r="C16" s="73" t="s">
        <v>1858</v>
      </c>
      <c r="D16" s="78" t="s">
        <v>127</v>
      </c>
      <c r="E16" s="13">
        <v>44550</v>
      </c>
      <c r="F16" s="76" t="s">
        <v>128</v>
      </c>
      <c r="G16" s="13">
        <v>44554</v>
      </c>
      <c r="H16" s="77" t="s">
        <v>1543</v>
      </c>
      <c r="I16" s="16">
        <v>55</v>
      </c>
      <c r="J16" s="16">
        <v>51</v>
      </c>
      <c r="K16" s="16">
        <v>24</v>
      </c>
      <c r="L16" s="16">
        <v>4</v>
      </c>
      <c r="M16" s="81">
        <v>16.829999999999998</v>
      </c>
      <c r="N16" s="96">
        <v>16.829999999999998</v>
      </c>
      <c r="O16" s="64">
        <v>2530</v>
      </c>
      <c r="P16" s="65">
        <f>Table22457891011234567891011121314151617[[#This Row],[PEMBULATAN]]*O16</f>
        <v>42579.899999999994</v>
      </c>
    </row>
    <row r="17" spans="1:16" ht="26.25" customHeight="1" x14ac:dyDescent="0.2">
      <c r="A17" s="14"/>
      <c r="B17" s="14"/>
      <c r="C17" s="73" t="s">
        <v>1859</v>
      </c>
      <c r="D17" s="78" t="s">
        <v>127</v>
      </c>
      <c r="E17" s="13">
        <v>44550</v>
      </c>
      <c r="F17" s="76" t="s">
        <v>128</v>
      </c>
      <c r="G17" s="13">
        <v>44554</v>
      </c>
      <c r="H17" s="77" t="s">
        <v>1543</v>
      </c>
      <c r="I17" s="16">
        <v>72</v>
      </c>
      <c r="J17" s="16">
        <v>26</v>
      </c>
      <c r="K17" s="16">
        <v>17</v>
      </c>
      <c r="L17" s="16">
        <v>4</v>
      </c>
      <c r="M17" s="81">
        <v>7.9560000000000004</v>
      </c>
      <c r="N17" s="96">
        <v>7.9560000000000004</v>
      </c>
      <c r="O17" s="64">
        <v>2530</v>
      </c>
      <c r="P17" s="65">
        <f>Table22457891011234567891011121314151617[[#This Row],[PEMBULATAN]]*O17</f>
        <v>20128.68</v>
      </c>
    </row>
    <row r="18" spans="1:16" ht="26.25" customHeight="1" x14ac:dyDescent="0.2">
      <c r="A18" s="14"/>
      <c r="B18" s="14"/>
      <c r="C18" s="73" t="s">
        <v>1860</v>
      </c>
      <c r="D18" s="78" t="s">
        <v>127</v>
      </c>
      <c r="E18" s="13">
        <v>44550</v>
      </c>
      <c r="F18" s="76" t="s">
        <v>128</v>
      </c>
      <c r="G18" s="13">
        <v>44554</v>
      </c>
      <c r="H18" s="77" t="s">
        <v>1543</v>
      </c>
      <c r="I18" s="16">
        <v>90</v>
      </c>
      <c r="J18" s="16">
        <v>44</v>
      </c>
      <c r="K18" s="16">
        <v>13</v>
      </c>
      <c r="L18" s="16">
        <v>3</v>
      </c>
      <c r="M18" s="81">
        <v>12.87</v>
      </c>
      <c r="N18" s="96">
        <v>12.87</v>
      </c>
      <c r="O18" s="64">
        <v>2530</v>
      </c>
      <c r="P18" s="65">
        <f>Table22457891011234567891011121314151617[[#This Row],[PEMBULATAN]]*O18</f>
        <v>32561.1</v>
      </c>
    </row>
    <row r="19" spans="1:16" ht="26.25" customHeight="1" x14ac:dyDescent="0.2">
      <c r="A19" s="14"/>
      <c r="B19" s="14"/>
      <c r="C19" s="73" t="s">
        <v>1861</v>
      </c>
      <c r="D19" s="78" t="s">
        <v>127</v>
      </c>
      <c r="E19" s="13">
        <v>44550</v>
      </c>
      <c r="F19" s="76" t="s">
        <v>128</v>
      </c>
      <c r="G19" s="13">
        <v>44554</v>
      </c>
      <c r="H19" s="77" t="s">
        <v>1543</v>
      </c>
      <c r="I19" s="16">
        <v>67</v>
      </c>
      <c r="J19" s="16">
        <v>50</v>
      </c>
      <c r="K19" s="16">
        <v>22</v>
      </c>
      <c r="L19" s="16">
        <v>5</v>
      </c>
      <c r="M19" s="81">
        <v>18.425000000000001</v>
      </c>
      <c r="N19" s="96">
        <v>19</v>
      </c>
      <c r="O19" s="64">
        <v>2530</v>
      </c>
      <c r="P19" s="65">
        <f>Table22457891011234567891011121314151617[[#This Row],[PEMBULATAN]]*O19</f>
        <v>48070</v>
      </c>
    </row>
    <row r="20" spans="1:16" ht="26.25" customHeight="1" x14ac:dyDescent="0.2">
      <c r="A20" s="14"/>
      <c r="B20" s="14"/>
      <c r="C20" s="73" t="s">
        <v>1862</v>
      </c>
      <c r="D20" s="78" t="s">
        <v>127</v>
      </c>
      <c r="E20" s="13">
        <v>44550</v>
      </c>
      <c r="F20" s="76" t="s">
        <v>128</v>
      </c>
      <c r="G20" s="13">
        <v>44554</v>
      </c>
      <c r="H20" s="77" t="s">
        <v>1543</v>
      </c>
      <c r="I20" s="16">
        <v>82</v>
      </c>
      <c r="J20" s="16">
        <v>64</v>
      </c>
      <c r="K20" s="16">
        <v>30</v>
      </c>
      <c r="L20" s="16">
        <v>16</v>
      </c>
      <c r="M20" s="81">
        <v>39.36</v>
      </c>
      <c r="N20" s="96">
        <v>40</v>
      </c>
      <c r="O20" s="64">
        <v>2530</v>
      </c>
      <c r="P20" s="65">
        <f>Table22457891011234567891011121314151617[[#This Row],[PEMBULATAN]]*O20</f>
        <v>101200</v>
      </c>
    </row>
    <row r="21" spans="1:16" ht="26.25" customHeight="1" x14ac:dyDescent="0.2">
      <c r="A21" s="14"/>
      <c r="B21" s="14"/>
      <c r="C21" s="73" t="s">
        <v>1863</v>
      </c>
      <c r="D21" s="78" t="s">
        <v>127</v>
      </c>
      <c r="E21" s="13">
        <v>44550</v>
      </c>
      <c r="F21" s="76" t="s">
        <v>128</v>
      </c>
      <c r="G21" s="13">
        <v>44554</v>
      </c>
      <c r="H21" s="77" t="s">
        <v>1543</v>
      </c>
      <c r="I21" s="16">
        <v>82</v>
      </c>
      <c r="J21" s="16">
        <v>50</v>
      </c>
      <c r="K21" s="16">
        <v>27</v>
      </c>
      <c r="L21" s="16">
        <v>10</v>
      </c>
      <c r="M21" s="81">
        <v>27.675000000000001</v>
      </c>
      <c r="N21" s="96">
        <v>27.675000000000001</v>
      </c>
      <c r="O21" s="64">
        <v>2530</v>
      </c>
      <c r="P21" s="65">
        <f>Table22457891011234567891011121314151617[[#This Row],[PEMBULATAN]]*O21</f>
        <v>70017.75</v>
      </c>
    </row>
    <row r="22" spans="1:16" ht="26.25" customHeight="1" x14ac:dyDescent="0.2">
      <c r="A22" s="14"/>
      <c r="B22" s="14"/>
      <c r="C22" s="73" t="s">
        <v>1864</v>
      </c>
      <c r="D22" s="78" t="s">
        <v>127</v>
      </c>
      <c r="E22" s="13">
        <v>44550</v>
      </c>
      <c r="F22" s="76" t="s">
        <v>128</v>
      </c>
      <c r="G22" s="13">
        <v>44554</v>
      </c>
      <c r="H22" s="77" t="s">
        <v>1543</v>
      </c>
      <c r="I22" s="16">
        <v>45</v>
      </c>
      <c r="J22" s="16">
        <v>47</v>
      </c>
      <c r="K22" s="16">
        <v>45</v>
      </c>
      <c r="L22" s="16">
        <v>12</v>
      </c>
      <c r="M22" s="81">
        <v>23.793749999999999</v>
      </c>
      <c r="N22" s="96">
        <v>23.793749999999999</v>
      </c>
      <c r="O22" s="64">
        <v>2530</v>
      </c>
      <c r="P22" s="65">
        <f>Table22457891011234567891011121314151617[[#This Row],[PEMBULATAN]]*O22</f>
        <v>60198.1875</v>
      </c>
    </row>
    <row r="23" spans="1:16" ht="22.5" customHeight="1" x14ac:dyDescent="0.2">
      <c r="A23" s="123" t="s">
        <v>30</v>
      </c>
      <c r="B23" s="124"/>
      <c r="C23" s="124"/>
      <c r="D23" s="124"/>
      <c r="E23" s="124"/>
      <c r="F23" s="124"/>
      <c r="G23" s="124"/>
      <c r="H23" s="124"/>
      <c r="I23" s="124"/>
      <c r="J23" s="124"/>
      <c r="K23" s="124"/>
      <c r="L23" s="125"/>
      <c r="M23" s="79">
        <f>SUBTOTAL(109,Table22457891011234567891011121314151617[KG VOLUME])</f>
        <v>302.45724999999999</v>
      </c>
      <c r="N23" s="68">
        <f>SUM(N3:N22)</f>
        <v>306.79349999999994</v>
      </c>
      <c r="O23" s="126">
        <f>SUM(P3:P22)</f>
        <v>776187.55499999993</v>
      </c>
      <c r="P23" s="127"/>
    </row>
    <row r="24" spans="1:16" ht="18" customHeight="1" x14ac:dyDescent="0.2">
      <c r="A24" s="86"/>
      <c r="B24" s="56" t="s">
        <v>42</v>
      </c>
      <c r="C24" s="55"/>
      <c r="D24" s="57" t="s">
        <v>43</v>
      </c>
      <c r="E24" s="86"/>
      <c r="F24" s="86"/>
      <c r="G24" s="86"/>
      <c r="H24" s="86"/>
      <c r="I24" s="86"/>
      <c r="J24" s="86"/>
      <c r="K24" s="86"/>
      <c r="L24" s="86"/>
      <c r="M24" s="87"/>
      <c r="N24" s="88" t="s">
        <v>51</v>
      </c>
      <c r="O24" s="89"/>
      <c r="P24" s="89">
        <f>O23*10%</f>
        <v>77618.755499999999</v>
      </c>
    </row>
    <row r="25" spans="1:16" ht="18" customHeight="1" thickBot="1" x14ac:dyDescent="0.25">
      <c r="A25" s="86"/>
      <c r="B25" s="56"/>
      <c r="C25" s="55"/>
      <c r="D25" s="57"/>
      <c r="E25" s="86"/>
      <c r="F25" s="86"/>
      <c r="G25" s="86"/>
      <c r="H25" s="86"/>
      <c r="I25" s="86"/>
      <c r="J25" s="86"/>
      <c r="K25" s="86"/>
      <c r="L25" s="86"/>
      <c r="M25" s="87"/>
      <c r="N25" s="90" t="s">
        <v>52</v>
      </c>
      <c r="O25" s="91"/>
      <c r="P25" s="91">
        <f>O23-P24</f>
        <v>698568.79949999996</v>
      </c>
    </row>
    <row r="26" spans="1:16" ht="18" customHeight="1" x14ac:dyDescent="0.2">
      <c r="A26" s="11"/>
      <c r="H26" s="63"/>
      <c r="N26" s="62" t="s">
        <v>31</v>
      </c>
      <c r="P26" s="69">
        <f>P25*1%</f>
        <v>6985.6879950000002</v>
      </c>
    </row>
    <row r="27" spans="1:16" ht="18" customHeight="1" thickBot="1" x14ac:dyDescent="0.25">
      <c r="A27" s="11"/>
      <c r="H27" s="63"/>
      <c r="N27" s="62" t="s">
        <v>53</v>
      </c>
      <c r="P27" s="71">
        <f>P25*2%</f>
        <v>13971.37599</v>
      </c>
    </row>
    <row r="28" spans="1:16" ht="18" customHeight="1" x14ac:dyDescent="0.2">
      <c r="A28" s="11"/>
      <c r="H28" s="63"/>
      <c r="N28" s="66" t="s">
        <v>32</v>
      </c>
      <c r="O28" s="67"/>
      <c r="P28" s="70">
        <f>P25+P26-P27</f>
        <v>691583.11150500004</v>
      </c>
    </row>
    <row r="30" spans="1:16" x14ac:dyDescent="0.2">
      <c r="A30" s="11"/>
      <c r="H30" s="63"/>
      <c r="P30" s="71"/>
    </row>
    <row r="31" spans="1:16" x14ac:dyDescent="0.2">
      <c r="A31" s="11"/>
      <c r="H31" s="63"/>
      <c r="O31" s="58"/>
      <c r="P31" s="71"/>
    </row>
    <row r="32" spans="1:16" s="3" customFormat="1" x14ac:dyDescent="0.25">
      <c r="A32" s="11"/>
      <c r="B32" s="2"/>
      <c r="C32" s="2"/>
      <c r="E32" s="12"/>
      <c r="H32" s="63"/>
      <c r="N32" s="15"/>
      <c r="O32" s="15"/>
      <c r="P32" s="15"/>
    </row>
    <row r="33" spans="1:16" s="3" customFormat="1" x14ac:dyDescent="0.25">
      <c r="A33" s="11"/>
      <c r="B33" s="2"/>
      <c r="C33" s="2"/>
      <c r="E33" s="12"/>
      <c r="H33" s="63"/>
      <c r="N33" s="15"/>
      <c r="O33" s="15"/>
      <c r="P33" s="15"/>
    </row>
    <row r="34" spans="1:16" s="3" customFormat="1" x14ac:dyDescent="0.25">
      <c r="A34" s="11"/>
      <c r="B34" s="2"/>
      <c r="C34" s="2"/>
      <c r="E34" s="12"/>
      <c r="H34" s="63"/>
      <c r="N34" s="15"/>
      <c r="O34" s="15"/>
      <c r="P34" s="15"/>
    </row>
    <row r="35" spans="1:16" s="3" customFormat="1" x14ac:dyDescent="0.25">
      <c r="A35" s="11"/>
      <c r="B35" s="2"/>
      <c r="C35" s="2"/>
      <c r="E35" s="12"/>
      <c r="H35" s="63"/>
      <c r="N35" s="15"/>
      <c r="O35" s="15"/>
      <c r="P35" s="15"/>
    </row>
    <row r="36" spans="1:16" s="3" customFormat="1" x14ac:dyDescent="0.25">
      <c r="A36" s="11"/>
      <c r="B36" s="2"/>
      <c r="C36" s="2"/>
      <c r="E36" s="12"/>
      <c r="H36" s="63"/>
      <c r="N36" s="15"/>
      <c r="O36" s="15"/>
      <c r="P36" s="15"/>
    </row>
    <row r="37" spans="1:16" s="3" customFormat="1" x14ac:dyDescent="0.25">
      <c r="A37" s="11"/>
      <c r="B37" s="2"/>
      <c r="C37" s="2"/>
      <c r="E37" s="12"/>
      <c r="H37" s="63"/>
      <c r="N37" s="15"/>
      <c r="O37" s="15"/>
      <c r="P37" s="15"/>
    </row>
    <row r="38" spans="1:16" s="3" customFormat="1" x14ac:dyDescent="0.25">
      <c r="A38" s="11"/>
      <c r="B38" s="2"/>
      <c r="C38" s="2"/>
      <c r="E38" s="12"/>
      <c r="H38" s="63"/>
      <c r="N38" s="15"/>
      <c r="O38" s="15"/>
      <c r="P38" s="15"/>
    </row>
    <row r="39" spans="1:16" s="3" customFormat="1" x14ac:dyDescent="0.25">
      <c r="A39" s="11"/>
      <c r="B39" s="2"/>
      <c r="C39" s="2"/>
      <c r="E39" s="12"/>
      <c r="H39" s="63"/>
      <c r="N39" s="15"/>
      <c r="O39" s="15"/>
      <c r="P39" s="15"/>
    </row>
    <row r="40" spans="1:16" s="3" customFormat="1" x14ac:dyDescent="0.25">
      <c r="A40" s="11"/>
      <c r="B40" s="2"/>
      <c r="C40" s="2"/>
      <c r="E40" s="12"/>
      <c r="H40" s="63"/>
      <c r="N40" s="15"/>
      <c r="O40" s="15"/>
      <c r="P40" s="15"/>
    </row>
    <row r="41" spans="1:16" s="3" customFormat="1" x14ac:dyDescent="0.25">
      <c r="A41" s="11"/>
      <c r="B41" s="2"/>
      <c r="C41" s="2"/>
      <c r="E41" s="12"/>
      <c r="H41" s="63"/>
      <c r="N41" s="15"/>
      <c r="O41" s="15"/>
      <c r="P41" s="15"/>
    </row>
    <row r="42" spans="1:16" s="3" customFormat="1" x14ac:dyDescent="0.25">
      <c r="A42" s="11"/>
      <c r="B42" s="2"/>
      <c r="C42" s="2"/>
      <c r="E42" s="12"/>
      <c r="H42" s="63"/>
      <c r="N42" s="15"/>
      <c r="O42" s="15"/>
      <c r="P42" s="15"/>
    </row>
    <row r="43" spans="1:16" s="3" customFormat="1" x14ac:dyDescent="0.25">
      <c r="A43" s="11"/>
      <c r="B43" s="2"/>
      <c r="C43" s="2"/>
      <c r="E43" s="12"/>
      <c r="H43" s="63"/>
      <c r="N43" s="15"/>
      <c r="O43" s="15"/>
      <c r="P43" s="15"/>
    </row>
  </sheetData>
  <mergeCells count="2">
    <mergeCell ref="A23:L23"/>
    <mergeCell ref="O23:P23"/>
  </mergeCells>
  <conditionalFormatting sqref="B3">
    <cfRule type="duplicateValues" dxfId="665" priority="2"/>
  </conditionalFormatting>
  <conditionalFormatting sqref="B4">
    <cfRule type="duplicateValues" dxfId="664" priority="1"/>
  </conditionalFormatting>
  <conditionalFormatting sqref="B5:B22">
    <cfRule type="duplicateValues" dxfId="663" priority="45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tabColor rgb="FF92D050"/>
  </sheetPr>
  <dimension ref="A1:P143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N122" sqref="N3:N122"/>
    </sheetView>
  </sheetViews>
  <sheetFormatPr defaultRowHeight="15" x14ac:dyDescent="0.2"/>
  <cols>
    <col min="1" max="1" width="8" style="4" customWidth="1"/>
    <col min="2" max="2" width="19.5703125" style="2" customWidth="1"/>
    <col min="3" max="3" width="14.5703125" style="2" customWidth="1"/>
    <col min="4" max="4" width="10.140625" style="3" customWidth="1"/>
    <col min="5" max="5" width="8" style="12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5" customWidth="1"/>
    <col min="15" max="15" width="8.140625" style="15" customWidth="1"/>
    <col min="16" max="16" width="12.28515625" style="15" customWidth="1"/>
    <col min="17" max="16384" width="9.140625" style="4"/>
  </cols>
  <sheetData>
    <row r="1" spans="1:16" x14ac:dyDescent="0.2">
      <c r="H1" s="5"/>
    </row>
    <row r="2" spans="1:16" ht="25.5" x14ac:dyDescent="0.2">
      <c r="A2" s="59" t="s">
        <v>44</v>
      </c>
      <c r="B2" s="7" t="s">
        <v>7</v>
      </c>
      <c r="C2" s="7" t="s">
        <v>0</v>
      </c>
      <c r="D2" s="7" t="s">
        <v>1</v>
      </c>
      <c r="E2" s="60" t="s">
        <v>4</v>
      </c>
      <c r="F2" s="7" t="s">
        <v>3</v>
      </c>
      <c r="G2" s="7" t="s">
        <v>5</v>
      </c>
      <c r="H2" s="60" t="s">
        <v>2</v>
      </c>
      <c r="I2" s="7" t="s">
        <v>39</v>
      </c>
      <c r="J2" s="7" t="s">
        <v>40</v>
      </c>
      <c r="K2" s="7" t="s">
        <v>41</v>
      </c>
      <c r="L2" s="61" t="s">
        <v>45</v>
      </c>
      <c r="M2" s="61" t="s">
        <v>46</v>
      </c>
      <c r="N2" s="61" t="s">
        <v>6</v>
      </c>
      <c r="O2" s="61" t="s">
        <v>47</v>
      </c>
      <c r="P2" s="61" t="s">
        <v>48</v>
      </c>
    </row>
    <row r="3" spans="1:16" ht="26.25" customHeight="1" x14ac:dyDescent="0.2">
      <c r="A3" s="83">
        <v>402698</v>
      </c>
      <c r="B3" s="74" t="s">
        <v>1865</v>
      </c>
      <c r="C3" s="9" t="s">
        <v>1866</v>
      </c>
      <c r="D3" s="76" t="s">
        <v>127</v>
      </c>
      <c r="E3" s="13">
        <v>44550</v>
      </c>
      <c r="F3" s="76" t="s">
        <v>128</v>
      </c>
      <c r="G3" s="13">
        <v>44554</v>
      </c>
      <c r="H3" s="10" t="s">
        <v>1543</v>
      </c>
      <c r="I3" s="1">
        <v>67</v>
      </c>
      <c r="J3" s="1">
        <v>34</v>
      </c>
      <c r="K3" s="1">
        <v>32</v>
      </c>
      <c r="L3" s="1">
        <v>4</v>
      </c>
      <c r="M3" s="80">
        <v>18.224</v>
      </c>
      <c r="N3" s="96">
        <v>18.224</v>
      </c>
      <c r="O3" s="64">
        <v>2530</v>
      </c>
      <c r="P3" s="65">
        <f>Table2245789101123456789101112131415161718[[#This Row],[PEMBULATAN]]*O3</f>
        <v>46106.720000000001</v>
      </c>
    </row>
    <row r="4" spans="1:16" ht="26.25" customHeight="1" x14ac:dyDescent="0.2">
      <c r="A4" s="14"/>
      <c r="B4" s="98"/>
      <c r="C4" s="73" t="s">
        <v>1867</v>
      </c>
      <c r="D4" s="78" t="s">
        <v>127</v>
      </c>
      <c r="E4" s="13">
        <v>44550</v>
      </c>
      <c r="F4" s="76" t="s">
        <v>128</v>
      </c>
      <c r="G4" s="13">
        <v>44554</v>
      </c>
      <c r="H4" s="77" t="s">
        <v>1543</v>
      </c>
      <c r="I4" s="16">
        <v>98</v>
      </c>
      <c r="J4" s="16">
        <v>56</v>
      </c>
      <c r="K4" s="16">
        <v>34</v>
      </c>
      <c r="L4" s="16">
        <v>16</v>
      </c>
      <c r="M4" s="81">
        <v>46.648000000000003</v>
      </c>
      <c r="N4" s="96">
        <v>46.648000000000003</v>
      </c>
      <c r="O4" s="64">
        <v>2530</v>
      </c>
      <c r="P4" s="65">
        <f>Table2245789101123456789101112131415161718[[#This Row],[PEMBULATAN]]*O4</f>
        <v>118019.44</v>
      </c>
    </row>
    <row r="5" spans="1:16" ht="26.25" customHeight="1" x14ac:dyDescent="0.2">
      <c r="A5" s="14"/>
      <c r="B5" s="75" t="s">
        <v>1868</v>
      </c>
      <c r="C5" s="73" t="s">
        <v>1869</v>
      </c>
      <c r="D5" s="78" t="s">
        <v>127</v>
      </c>
      <c r="E5" s="13">
        <v>44550</v>
      </c>
      <c r="F5" s="76" t="s">
        <v>128</v>
      </c>
      <c r="G5" s="13">
        <v>44554</v>
      </c>
      <c r="H5" s="77" t="s">
        <v>1543</v>
      </c>
      <c r="I5" s="16">
        <v>100</v>
      </c>
      <c r="J5" s="16">
        <v>39</v>
      </c>
      <c r="K5" s="16">
        <v>5</v>
      </c>
      <c r="L5" s="16">
        <v>7</v>
      </c>
      <c r="M5" s="81">
        <v>4.875</v>
      </c>
      <c r="N5" s="96">
        <v>7</v>
      </c>
      <c r="O5" s="64">
        <v>2530</v>
      </c>
      <c r="P5" s="65">
        <f>Table2245789101123456789101112131415161718[[#This Row],[PEMBULATAN]]*O5</f>
        <v>17710</v>
      </c>
    </row>
    <row r="6" spans="1:16" ht="26.25" customHeight="1" x14ac:dyDescent="0.2">
      <c r="A6" s="14"/>
      <c r="B6" s="75"/>
      <c r="C6" s="73" t="s">
        <v>1870</v>
      </c>
      <c r="D6" s="78" t="s">
        <v>127</v>
      </c>
      <c r="E6" s="13">
        <v>44550</v>
      </c>
      <c r="F6" s="76" t="s">
        <v>128</v>
      </c>
      <c r="G6" s="13">
        <v>44554</v>
      </c>
      <c r="H6" s="77" t="s">
        <v>1543</v>
      </c>
      <c r="I6" s="16">
        <v>50</v>
      </c>
      <c r="J6" s="16">
        <v>34</v>
      </c>
      <c r="K6" s="16">
        <v>18</v>
      </c>
      <c r="L6" s="16">
        <v>5</v>
      </c>
      <c r="M6" s="81">
        <v>7.65</v>
      </c>
      <c r="N6" s="96">
        <v>7.65</v>
      </c>
      <c r="O6" s="64">
        <v>2530</v>
      </c>
      <c r="P6" s="65">
        <f>Table2245789101123456789101112131415161718[[#This Row],[PEMBULATAN]]*O6</f>
        <v>19354.5</v>
      </c>
    </row>
    <row r="7" spans="1:16" ht="26.25" customHeight="1" x14ac:dyDescent="0.2">
      <c r="A7" s="14"/>
      <c r="B7" s="75"/>
      <c r="C7" s="73" t="s">
        <v>1871</v>
      </c>
      <c r="D7" s="78" t="s">
        <v>127</v>
      </c>
      <c r="E7" s="13">
        <v>44550</v>
      </c>
      <c r="F7" s="76" t="s">
        <v>128</v>
      </c>
      <c r="G7" s="13">
        <v>44554</v>
      </c>
      <c r="H7" s="77" t="s">
        <v>1543</v>
      </c>
      <c r="I7" s="16">
        <v>48</v>
      </c>
      <c r="J7" s="16">
        <v>37</v>
      </c>
      <c r="K7" s="16">
        <v>28</v>
      </c>
      <c r="L7" s="16">
        <v>5</v>
      </c>
      <c r="M7" s="81">
        <v>12.432</v>
      </c>
      <c r="N7" s="96">
        <v>13</v>
      </c>
      <c r="O7" s="64">
        <v>2530</v>
      </c>
      <c r="P7" s="65">
        <f>Table2245789101123456789101112131415161718[[#This Row],[PEMBULATAN]]*O7</f>
        <v>32890</v>
      </c>
    </row>
    <row r="8" spans="1:16" ht="26.25" customHeight="1" x14ac:dyDescent="0.2">
      <c r="A8" s="14"/>
      <c r="B8" s="75"/>
      <c r="C8" s="73" t="s">
        <v>1872</v>
      </c>
      <c r="D8" s="78" t="s">
        <v>127</v>
      </c>
      <c r="E8" s="13">
        <v>44550</v>
      </c>
      <c r="F8" s="76" t="s">
        <v>128</v>
      </c>
      <c r="G8" s="13">
        <v>44554</v>
      </c>
      <c r="H8" s="77" t="s">
        <v>1543</v>
      </c>
      <c r="I8" s="16">
        <v>100</v>
      </c>
      <c r="J8" s="16">
        <v>53</v>
      </c>
      <c r="K8" s="16">
        <v>27</v>
      </c>
      <c r="L8" s="16">
        <v>17</v>
      </c>
      <c r="M8" s="81">
        <v>35.774999999999999</v>
      </c>
      <c r="N8" s="96">
        <v>35.774999999999999</v>
      </c>
      <c r="O8" s="64">
        <v>2530</v>
      </c>
      <c r="P8" s="65">
        <f>Table2245789101123456789101112131415161718[[#This Row],[PEMBULATAN]]*O8</f>
        <v>90510.75</v>
      </c>
    </row>
    <row r="9" spans="1:16" ht="26.25" customHeight="1" x14ac:dyDescent="0.2">
      <c r="A9" s="14"/>
      <c r="B9" s="75"/>
      <c r="C9" s="73" t="s">
        <v>1873</v>
      </c>
      <c r="D9" s="78" t="s">
        <v>127</v>
      </c>
      <c r="E9" s="13">
        <v>44550</v>
      </c>
      <c r="F9" s="76" t="s">
        <v>128</v>
      </c>
      <c r="G9" s="13">
        <v>44554</v>
      </c>
      <c r="H9" s="77" t="s">
        <v>1543</v>
      </c>
      <c r="I9" s="16">
        <v>65</v>
      </c>
      <c r="J9" s="16">
        <v>57</v>
      </c>
      <c r="K9" s="16">
        <v>15</v>
      </c>
      <c r="L9" s="16">
        <v>9</v>
      </c>
      <c r="M9" s="81">
        <v>13.893750000000001</v>
      </c>
      <c r="N9" s="96">
        <v>13.893750000000001</v>
      </c>
      <c r="O9" s="64">
        <v>2530</v>
      </c>
      <c r="P9" s="65">
        <f>Table2245789101123456789101112131415161718[[#This Row],[PEMBULATAN]]*O9</f>
        <v>35151.1875</v>
      </c>
    </row>
    <row r="10" spans="1:16" ht="26.25" customHeight="1" x14ac:dyDescent="0.2">
      <c r="A10" s="14"/>
      <c r="B10" s="75"/>
      <c r="C10" s="73" t="s">
        <v>1874</v>
      </c>
      <c r="D10" s="78" t="s">
        <v>127</v>
      </c>
      <c r="E10" s="13">
        <v>44550</v>
      </c>
      <c r="F10" s="76" t="s">
        <v>128</v>
      </c>
      <c r="G10" s="13">
        <v>44554</v>
      </c>
      <c r="H10" s="77" t="s">
        <v>1543</v>
      </c>
      <c r="I10" s="16">
        <v>67</v>
      </c>
      <c r="J10" s="16">
        <v>60</v>
      </c>
      <c r="K10" s="16">
        <v>18</v>
      </c>
      <c r="L10" s="16">
        <v>46</v>
      </c>
      <c r="M10" s="81">
        <v>18.09</v>
      </c>
      <c r="N10" s="96">
        <v>46</v>
      </c>
      <c r="O10" s="64">
        <v>2530</v>
      </c>
      <c r="P10" s="65">
        <f>Table2245789101123456789101112131415161718[[#This Row],[PEMBULATAN]]*O10</f>
        <v>116380</v>
      </c>
    </row>
    <row r="11" spans="1:16" ht="26.25" customHeight="1" x14ac:dyDescent="0.2">
      <c r="A11" s="14"/>
      <c r="B11" s="75"/>
      <c r="C11" s="73" t="s">
        <v>1875</v>
      </c>
      <c r="D11" s="78" t="s">
        <v>127</v>
      </c>
      <c r="E11" s="13">
        <v>44550</v>
      </c>
      <c r="F11" s="76" t="s">
        <v>128</v>
      </c>
      <c r="G11" s="13">
        <v>44554</v>
      </c>
      <c r="H11" s="77" t="s">
        <v>1543</v>
      </c>
      <c r="I11" s="16">
        <v>68</v>
      </c>
      <c r="J11" s="16">
        <v>44</v>
      </c>
      <c r="K11" s="16">
        <v>24</v>
      </c>
      <c r="L11" s="16">
        <v>1</v>
      </c>
      <c r="M11" s="81">
        <v>17.952000000000002</v>
      </c>
      <c r="N11" s="96">
        <v>17.952000000000002</v>
      </c>
      <c r="O11" s="64">
        <v>2530</v>
      </c>
      <c r="P11" s="65">
        <f>Table2245789101123456789101112131415161718[[#This Row],[PEMBULATAN]]*O11</f>
        <v>45418.560000000005</v>
      </c>
    </row>
    <row r="12" spans="1:16" ht="26.25" customHeight="1" x14ac:dyDescent="0.2">
      <c r="A12" s="14"/>
      <c r="B12" s="75"/>
      <c r="C12" s="73" t="s">
        <v>1876</v>
      </c>
      <c r="D12" s="78" t="s">
        <v>127</v>
      </c>
      <c r="E12" s="13">
        <v>44550</v>
      </c>
      <c r="F12" s="76" t="s">
        <v>128</v>
      </c>
      <c r="G12" s="13">
        <v>44554</v>
      </c>
      <c r="H12" s="77" t="s">
        <v>1543</v>
      </c>
      <c r="I12" s="16">
        <v>62</v>
      </c>
      <c r="J12" s="16">
        <v>42</v>
      </c>
      <c r="K12" s="16">
        <v>22</v>
      </c>
      <c r="L12" s="16">
        <v>1</v>
      </c>
      <c r="M12" s="81">
        <v>14.321999999999999</v>
      </c>
      <c r="N12" s="96">
        <v>15</v>
      </c>
      <c r="O12" s="64">
        <v>2530</v>
      </c>
      <c r="P12" s="65">
        <f>Table2245789101123456789101112131415161718[[#This Row],[PEMBULATAN]]*O12</f>
        <v>37950</v>
      </c>
    </row>
    <row r="13" spans="1:16" ht="26.25" customHeight="1" x14ac:dyDescent="0.2">
      <c r="A13" s="14"/>
      <c r="B13" s="75"/>
      <c r="C13" s="73" t="s">
        <v>1877</v>
      </c>
      <c r="D13" s="78" t="s">
        <v>127</v>
      </c>
      <c r="E13" s="13">
        <v>44550</v>
      </c>
      <c r="F13" s="76" t="s">
        <v>128</v>
      </c>
      <c r="G13" s="13">
        <v>44554</v>
      </c>
      <c r="H13" s="77" t="s">
        <v>1543</v>
      </c>
      <c r="I13" s="16">
        <v>74</v>
      </c>
      <c r="J13" s="16">
        <v>60</v>
      </c>
      <c r="K13" s="16">
        <v>30</v>
      </c>
      <c r="L13" s="16">
        <v>17</v>
      </c>
      <c r="M13" s="81">
        <v>33.299999999999997</v>
      </c>
      <c r="N13" s="96">
        <v>34</v>
      </c>
      <c r="O13" s="64">
        <v>2530</v>
      </c>
      <c r="P13" s="65">
        <f>Table2245789101123456789101112131415161718[[#This Row],[PEMBULATAN]]*O13</f>
        <v>86020</v>
      </c>
    </row>
    <row r="14" spans="1:16" ht="26.25" customHeight="1" x14ac:dyDescent="0.2">
      <c r="A14" s="14"/>
      <c r="B14" s="75"/>
      <c r="C14" s="73" t="s">
        <v>1878</v>
      </c>
      <c r="D14" s="78" t="s">
        <v>127</v>
      </c>
      <c r="E14" s="13">
        <v>44550</v>
      </c>
      <c r="F14" s="76" t="s">
        <v>128</v>
      </c>
      <c r="G14" s="13">
        <v>44554</v>
      </c>
      <c r="H14" s="77" t="s">
        <v>1543</v>
      </c>
      <c r="I14" s="16">
        <v>100</v>
      </c>
      <c r="J14" s="16">
        <v>64</v>
      </c>
      <c r="K14" s="16">
        <v>13</v>
      </c>
      <c r="L14" s="16">
        <v>18</v>
      </c>
      <c r="M14" s="81">
        <v>20.8</v>
      </c>
      <c r="N14" s="96">
        <v>20.8</v>
      </c>
      <c r="O14" s="64">
        <v>2530</v>
      </c>
      <c r="P14" s="65">
        <f>Table2245789101123456789101112131415161718[[#This Row],[PEMBULATAN]]*O14</f>
        <v>52624</v>
      </c>
    </row>
    <row r="15" spans="1:16" ht="26.25" customHeight="1" x14ac:dyDescent="0.2">
      <c r="A15" s="14"/>
      <c r="B15" s="75"/>
      <c r="C15" s="73" t="s">
        <v>1879</v>
      </c>
      <c r="D15" s="78" t="s">
        <v>127</v>
      </c>
      <c r="E15" s="13">
        <v>44550</v>
      </c>
      <c r="F15" s="76" t="s">
        <v>128</v>
      </c>
      <c r="G15" s="13">
        <v>44554</v>
      </c>
      <c r="H15" s="77" t="s">
        <v>1543</v>
      </c>
      <c r="I15" s="16">
        <v>96</v>
      </c>
      <c r="J15" s="16">
        <v>52</v>
      </c>
      <c r="K15" s="16">
        <v>42</v>
      </c>
      <c r="L15" s="16">
        <v>27</v>
      </c>
      <c r="M15" s="81">
        <v>52.415999999999997</v>
      </c>
      <c r="N15" s="96">
        <v>53</v>
      </c>
      <c r="O15" s="64">
        <v>2530</v>
      </c>
      <c r="P15" s="65">
        <f>Table2245789101123456789101112131415161718[[#This Row],[PEMBULATAN]]*O15</f>
        <v>134090</v>
      </c>
    </row>
    <row r="16" spans="1:16" ht="26.25" customHeight="1" x14ac:dyDescent="0.2">
      <c r="A16" s="14"/>
      <c r="B16" s="75"/>
      <c r="C16" s="73" t="s">
        <v>1880</v>
      </c>
      <c r="D16" s="78" t="s">
        <v>127</v>
      </c>
      <c r="E16" s="13">
        <v>44550</v>
      </c>
      <c r="F16" s="76" t="s">
        <v>128</v>
      </c>
      <c r="G16" s="13">
        <v>44554</v>
      </c>
      <c r="H16" s="77" t="s">
        <v>1543</v>
      </c>
      <c r="I16" s="16">
        <v>62</v>
      </c>
      <c r="J16" s="16">
        <v>47</v>
      </c>
      <c r="K16" s="16">
        <v>24</v>
      </c>
      <c r="L16" s="16">
        <v>5</v>
      </c>
      <c r="M16" s="81">
        <v>17.484000000000002</v>
      </c>
      <c r="N16" s="96">
        <v>18</v>
      </c>
      <c r="O16" s="64">
        <v>2530</v>
      </c>
      <c r="P16" s="65">
        <f>Table2245789101123456789101112131415161718[[#This Row],[PEMBULATAN]]*O16</f>
        <v>45540</v>
      </c>
    </row>
    <row r="17" spans="1:16" ht="26.25" customHeight="1" x14ac:dyDescent="0.2">
      <c r="A17" s="14"/>
      <c r="B17" s="75"/>
      <c r="C17" s="73" t="s">
        <v>1881</v>
      </c>
      <c r="D17" s="78" t="s">
        <v>127</v>
      </c>
      <c r="E17" s="13">
        <v>44550</v>
      </c>
      <c r="F17" s="76" t="s">
        <v>128</v>
      </c>
      <c r="G17" s="13">
        <v>44554</v>
      </c>
      <c r="H17" s="77" t="s">
        <v>1543</v>
      </c>
      <c r="I17" s="16">
        <v>57</v>
      </c>
      <c r="J17" s="16">
        <v>60</v>
      </c>
      <c r="K17" s="16">
        <v>20</v>
      </c>
      <c r="L17" s="16">
        <v>5</v>
      </c>
      <c r="M17" s="81">
        <v>17.100000000000001</v>
      </c>
      <c r="N17" s="96">
        <v>17.100000000000001</v>
      </c>
      <c r="O17" s="64">
        <v>2530</v>
      </c>
      <c r="P17" s="65">
        <f>Table2245789101123456789101112131415161718[[#This Row],[PEMBULATAN]]*O17</f>
        <v>43263</v>
      </c>
    </row>
    <row r="18" spans="1:16" ht="26.25" customHeight="1" x14ac:dyDescent="0.2">
      <c r="A18" s="14"/>
      <c r="B18" s="75"/>
      <c r="C18" s="73" t="s">
        <v>1882</v>
      </c>
      <c r="D18" s="78" t="s">
        <v>127</v>
      </c>
      <c r="E18" s="13">
        <v>44550</v>
      </c>
      <c r="F18" s="76" t="s">
        <v>128</v>
      </c>
      <c r="G18" s="13">
        <v>44554</v>
      </c>
      <c r="H18" s="77" t="s">
        <v>1543</v>
      </c>
      <c r="I18" s="16">
        <v>90</v>
      </c>
      <c r="J18" s="16">
        <v>53</v>
      </c>
      <c r="K18" s="16">
        <v>37</v>
      </c>
      <c r="L18" s="16">
        <v>24</v>
      </c>
      <c r="M18" s="81">
        <v>44.122500000000002</v>
      </c>
      <c r="N18" s="96">
        <v>44.122500000000002</v>
      </c>
      <c r="O18" s="64">
        <v>2530</v>
      </c>
      <c r="P18" s="65">
        <f>Table2245789101123456789101112131415161718[[#This Row],[PEMBULATAN]]*O18</f>
        <v>111629.925</v>
      </c>
    </row>
    <row r="19" spans="1:16" ht="26.25" customHeight="1" x14ac:dyDescent="0.2">
      <c r="A19" s="14"/>
      <c r="B19" s="75"/>
      <c r="C19" s="73" t="s">
        <v>1883</v>
      </c>
      <c r="D19" s="78" t="s">
        <v>127</v>
      </c>
      <c r="E19" s="13">
        <v>44550</v>
      </c>
      <c r="F19" s="76" t="s">
        <v>128</v>
      </c>
      <c r="G19" s="13">
        <v>44554</v>
      </c>
      <c r="H19" s="77" t="s">
        <v>1543</v>
      </c>
      <c r="I19" s="16">
        <v>75</v>
      </c>
      <c r="J19" s="16">
        <v>58</v>
      </c>
      <c r="K19" s="16">
        <v>41</v>
      </c>
      <c r="L19" s="16">
        <v>14</v>
      </c>
      <c r="M19" s="81">
        <v>44.587499999999999</v>
      </c>
      <c r="N19" s="96">
        <v>44.587499999999999</v>
      </c>
      <c r="O19" s="64">
        <v>2530</v>
      </c>
      <c r="P19" s="65">
        <f>Table2245789101123456789101112131415161718[[#This Row],[PEMBULATAN]]*O19</f>
        <v>112806.375</v>
      </c>
    </row>
    <row r="20" spans="1:16" ht="26.25" customHeight="1" x14ac:dyDescent="0.2">
      <c r="A20" s="14"/>
      <c r="B20" s="75"/>
      <c r="C20" s="73" t="s">
        <v>1884</v>
      </c>
      <c r="D20" s="78" t="s">
        <v>127</v>
      </c>
      <c r="E20" s="13">
        <v>44550</v>
      </c>
      <c r="F20" s="76" t="s">
        <v>128</v>
      </c>
      <c r="G20" s="13">
        <v>44554</v>
      </c>
      <c r="H20" s="77" t="s">
        <v>1543</v>
      </c>
      <c r="I20" s="16">
        <v>80</v>
      </c>
      <c r="J20" s="16">
        <v>50</v>
      </c>
      <c r="K20" s="16">
        <v>32</v>
      </c>
      <c r="L20" s="16">
        <v>9</v>
      </c>
      <c r="M20" s="81">
        <v>32</v>
      </c>
      <c r="N20" s="96">
        <v>32</v>
      </c>
      <c r="O20" s="64">
        <v>2530</v>
      </c>
      <c r="P20" s="65">
        <f>Table2245789101123456789101112131415161718[[#This Row],[PEMBULATAN]]*O20</f>
        <v>80960</v>
      </c>
    </row>
    <row r="21" spans="1:16" ht="26.25" customHeight="1" x14ac:dyDescent="0.2">
      <c r="A21" s="14"/>
      <c r="B21" s="75"/>
      <c r="C21" s="73" t="s">
        <v>1885</v>
      </c>
      <c r="D21" s="78" t="s">
        <v>127</v>
      </c>
      <c r="E21" s="13">
        <v>44550</v>
      </c>
      <c r="F21" s="76" t="s">
        <v>128</v>
      </c>
      <c r="G21" s="13">
        <v>44554</v>
      </c>
      <c r="H21" s="77" t="s">
        <v>1543</v>
      </c>
      <c r="I21" s="16">
        <v>62</v>
      </c>
      <c r="J21" s="16">
        <v>54</v>
      </c>
      <c r="K21" s="16">
        <v>27</v>
      </c>
      <c r="L21" s="16">
        <v>7</v>
      </c>
      <c r="M21" s="81">
        <v>22.599</v>
      </c>
      <c r="N21" s="96">
        <v>22.599</v>
      </c>
      <c r="O21" s="64">
        <v>2530</v>
      </c>
      <c r="P21" s="65">
        <f>Table2245789101123456789101112131415161718[[#This Row],[PEMBULATAN]]*O21</f>
        <v>57175.47</v>
      </c>
    </row>
    <row r="22" spans="1:16" ht="26.25" customHeight="1" x14ac:dyDescent="0.2">
      <c r="A22" s="14"/>
      <c r="B22" s="75"/>
      <c r="C22" s="73" t="s">
        <v>1886</v>
      </c>
      <c r="D22" s="78" t="s">
        <v>127</v>
      </c>
      <c r="E22" s="13">
        <v>44550</v>
      </c>
      <c r="F22" s="76" t="s">
        <v>128</v>
      </c>
      <c r="G22" s="13">
        <v>44554</v>
      </c>
      <c r="H22" s="77" t="s">
        <v>1543</v>
      </c>
      <c r="I22" s="16">
        <v>92</v>
      </c>
      <c r="J22" s="16">
        <v>50</v>
      </c>
      <c r="K22" s="16">
        <v>37</v>
      </c>
      <c r="L22" s="16">
        <v>21</v>
      </c>
      <c r="M22" s="81">
        <v>42.55</v>
      </c>
      <c r="N22" s="96">
        <v>42.55</v>
      </c>
      <c r="O22" s="64">
        <v>2530</v>
      </c>
      <c r="P22" s="65">
        <f>Table2245789101123456789101112131415161718[[#This Row],[PEMBULATAN]]*O22</f>
        <v>107651.5</v>
      </c>
    </row>
    <row r="23" spans="1:16" ht="26.25" customHeight="1" x14ac:dyDescent="0.2">
      <c r="A23" s="14"/>
      <c r="B23" s="75"/>
      <c r="C23" s="73" t="s">
        <v>1887</v>
      </c>
      <c r="D23" s="78" t="s">
        <v>127</v>
      </c>
      <c r="E23" s="13">
        <v>44550</v>
      </c>
      <c r="F23" s="76" t="s">
        <v>128</v>
      </c>
      <c r="G23" s="13">
        <v>44554</v>
      </c>
      <c r="H23" s="77" t="s">
        <v>1543</v>
      </c>
      <c r="I23" s="16">
        <v>84</v>
      </c>
      <c r="J23" s="16">
        <v>54</v>
      </c>
      <c r="K23" s="16">
        <v>41</v>
      </c>
      <c r="L23" s="16">
        <v>16</v>
      </c>
      <c r="M23" s="81">
        <v>46.494</v>
      </c>
      <c r="N23" s="96">
        <v>47</v>
      </c>
      <c r="O23" s="64">
        <v>2530</v>
      </c>
      <c r="P23" s="65">
        <f>Table2245789101123456789101112131415161718[[#This Row],[PEMBULATAN]]*O23</f>
        <v>118910</v>
      </c>
    </row>
    <row r="24" spans="1:16" ht="26.25" customHeight="1" x14ac:dyDescent="0.2">
      <c r="A24" s="14"/>
      <c r="B24" s="75"/>
      <c r="C24" s="73" t="s">
        <v>1888</v>
      </c>
      <c r="D24" s="78" t="s">
        <v>127</v>
      </c>
      <c r="E24" s="13">
        <v>44550</v>
      </c>
      <c r="F24" s="76" t="s">
        <v>128</v>
      </c>
      <c r="G24" s="13">
        <v>44554</v>
      </c>
      <c r="H24" s="77" t="s">
        <v>1543</v>
      </c>
      <c r="I24" s="16">
        <v>100</v>
      </c>
      <c r="J24" s="16">
        <v>52</v>
      </c>
      <c r="K24" s="16">
        <v>27</v>
      </c>
      <c r="L24" s="16">
        <v>25</v>
      </c>
      <c r="M24" s="81">
        <v>35.1</v>
      </c>
      <c r="N24" s="96">
        <v>35.1</v>
      </c>
      <c r="O24" s="64">
        <v>2530</v>
      </c>
      <c r="P24" s="65">
        <f>Table2245789101123456789101112131415161718[[#This Row],[PEMBULATAN]]*O24</f>
        <v>88803</v>
      </c>
    </row>
    <row r="25" spans="1:16" ht="26.25" customHeight="1" x14ac:dyDescent="0.2">
      <c r="A25" s="14"/>
      <c r="B25" s="75"/>
      <c r="C25" s="73" t="s">
        <v>1889</v>
      </c>
      <c r="D25" s="78" t="s">
        <v>127</v>
      </c>
      <c r="E25" s="13">
        <v>44550</v>
      </c>
      <c r="F25" s="76" t="s">
        <v>128</v>
      </c>
      <c r="G25" s="13">
        <v>44554</v>
      </c>
      <c r="H25" s="77" t="s">
        <v>1543</v>
      </c>
      <c r="I25" s="16">
        <v>57</v>
      </c>
      <c r="J25" s="16">
        <v>55</v>
      </c>
      <c r="K25" s="16">
        <v>12</v>
      </c>
      <c r="L25" s="16">
        <v>4</v>
      </c>
      <c r="M25" s="81">
        <v>9.4049999999999994</v>
      </c>
      <c r="N25" s="96">
        <v>10</v>
      </c>
      <c r="O25" s="64">
        <v>2530</v>
      </c>
      <c r="P25" s="65">
        <f>Table2245789101123456789101112131415161718[[#This Row],[PEMBULATAN]]*O25</f>
        <v>25300</v>
      </c>
    </row>
    <row r="26" spans="1:16" ht="26.25" customHeight="1" x14ac:dyDescent="0.2">
      <c r="A26" s="14"/>
      <c r="B26" s="75"/>
      <c r="C26" s="73" t="s">
        <v>1890</v>
      </c>
      <c r="D26" s="78" t="s">
        <v>127</v>
      </c>
      <c r="E26" s="13">
        <v>44550</v>
      </c>
      <c r="F26" s="76" t="s">
        <v>128</v>
      </c>
      <c r="G26" s="13">
        <v>44554</v>
      </c>
      <c r="H26" s="77" t="s">
        <v>1543</v>
      </c>
      <c r="I26" s="16">
        <v>94</v>
      </c>
      <c r="J26" s="16">
        <v>41</v>
      </c>
      <c r="K26" s="16">
        <v>10</v>
      </c>
      <c r="L26" s="16">
        <v>1</v>
      </c>
      <c r="M26" s="81">
        <v>9.6349999999999998</v>
      </c>
      <c r="N26" s="96">
        <v>9.6349999999999998</v>
      </c>
      <c r="O26" s="64">
        <v>2530</v>
      </c>
      <c r="P26" s="65">
        <f>Table2245789101123456789101112131415161718[[#This Row],[PEMBULATAN]]*O26</f>
        <v>24376.55</v>
      </c>
    </row>
    <row r="27" spans="1:16" ht="26.25" customHeight="1" x14ac:dyDescent="0.2">
      <c r="A27" s="14"/>
      <c r="B27" s="75"/>
      <c r="C27" s="73" t="s">
        <v>1891</v>
      </c>
      <c r="D27" s="78" t="s">
        <v>127</v>
      </c>
      <c r="E27" s="13">
        <v>44550</v>
      </c>
      <c r="F27" s="76" t="s">
        <v>128</v>
      </c>
      <c r="G27" s="13">
        <v>44554</v>
      </c>
      <c r="H27" s="77" t="s">
        <v>1543</v>
      </c>
      <c r="I27" s="16">
        <v>100</v>
      </c>
      <c r="J27" s="16">
        <v>63</v>
      </c>
      <c r="K27" s="16">
        <v>32</v>
      </c>
      <c r="L27" s="16">
        <v>23</v>
      </c>
      <c r="M27" s="81">
        <v>50.4</v>
      </c>
      <c r="N27" s="96">
        <v>51</v>
      </c>
      <c r="O27" s="64">
        <v>2530</v>
      </c>
      <c r="P27" s="65">
        <f>Table2245789101123456789101112131415161718[[#This Row],[PEMBULATAN]]*O27</f>
        <v>129030</v>
      </c>
    </row>
    <row r="28" spans="1:16" ht="26.25" customHeight="1" x14ac:dyDescent="0.2">
      <c r="A28" s="14"/>
      <c r="B28" s="75"/>
      <c r="C28" s="73" t="s">
        <v>1892</v>
      </c>
      <c r="D28" s="78" t="s">
        <v>127</v>
      </c>
      <c r="E28" s="13">
        <v>44550</v>
      </c>
      <c r="F28" s="76" t="s">
        <v>128</v>
      </c>
      <c r="G28" s="13">
        <v>44554</v>
      </c>
      <c r="H28" s="77" t="s">
        <v>1543</v>
      </c>
      <c r="I28" s="16">
        <v>92</v>
      </c>
      <c r="J28" s="16">
        <v>62</v>
      </c>
      <c r="K28" s="16">
        <v>22</v>
      </c>
      <c r="L28" s="16">
        <v>11</v>
      </c>
      <c r="M28" s="81">
        <v>31.372</v>
      </c>
      <c r="N28" s="96">
        <v>32</v>
      </c>
      <c r="O28" s="64">
        <v>2530</v>
      </c>
      <c r="P28" s="65">
        <f>Table2245789101123456789101112131415161718[[#This Row],[PEMBULATAN]]*O28</f>
        <v>80960</v>
      </c>
    </row>
    <row r="29" spans="1:16" ht="26.25" customHeight="1" x14ac:dyDescent="0.2">
      <c r="A29" s="14"/>
      <c r="B29" s="75"/>
      <c r="C29" s="73" t="s">
        <v>1893</v>
      </c>
      <c r="D29" s="78" t="s">
        <v>127</v>
      </c>
      <c r="E29" s="13">
        <v>44550</v>
      </c>
      <c r="F29" s="76" t="s">
        <v>128</v>
      </c>
      <c r="G29" s="13">
        <v>44554</v>
      </c>
      <c r="H29" s="77" t="s">
        <v>1543</v>
      </c>
      <c r="I29" s="16">
        <v>100</v>
      </c>
      <c r="J29" s="16">
        <v>58</v>
      </c>
      <c r="K29" s="16">
        <v>34</v>
      </c>
      <c r="L29" s="16">
        <v>16</v>
      </c>
      <c r="M29" s="81">
        <v>49.3</v>
      </c>
      <c r="N29" s="96">
        <v>50</v>
      </c>
      <c r="O29" s="64">
        <v>2530</v>
      </c>
      <c r="P29" s="65">
        <f>Table2245789101123456789101112131415161718[[#This Row],[PEMBULATAN]]*O29</f>
        <v>126500</v>
      </c>
    </row>
    <row r="30" spans="1:16" ht="26.25" customHeight="1" x14ac:dyDescent="0.2">
      <c r="A30" s="14"/>
      <c r="B30" s="75"/>
      <c r="C30" s="73" t="s">
        <v>1894</v>
      </c>
      <c r="D30" s="78" t="s">
        <v>127</v>
      </c>
      <c r="E30" s="13">
        <v>44550</v>
      </c>
      <c r="F30" s="76" t="s">
        <v>128</v>
      </c>
      <c r="G30" s="13">
        <v>44554</v>
      </c>
      <c r="H30" s="77" t="s">
        <v>1543</v>
      </c>
      <c r="I30" s="16">
        <v>47</v>
      </c>
      <c r="J30" s="16">
        <v>40</v>
      </c>
      <c r="K30" s="16">
        <v>34</v>
      </c>
      <c r="L30" s="16">
        <v>3</v>
      </c>
      <c r="M30" s="81">
        <v>15.98</v>
      </c>
      <c r="N30" s="96">
        <v>15.98</v>
      </c>
      <c r="O30" s="64">
        <v>2530</v>
      </c>
      <c r="P30" s="65">
        <f>Table2245789101123456789101112131415161718[[#This Row],[PEMBULATAN]]*O30</f>
        <v>40429.4</v>
      </c>
    </row>
    <row r="31" spans="1:16" ht="26.25" customHeight="1" x14ac:dyDescent="0.2">
      <c r="A31" s="14"/>
      <c r="B31" s="75"/>
      <c r="C31" s="73" t="s">
        <v>1895</v>
      </c>
      <c r="D31" s="78" t="s">
        <v>127</v>
      </c>
      <c r="E31" s="13">
        <v>44550</v>
      </c>
      <c r="F31" s="76" t="s">
        <v>128</v>
      </c>
      <c r="G31" s="13">
        <v>44554</v>
      </c>
      <c r="H31" s="77" t="s">
        <v>1543</v>
      </c>
      <c r="I31" s="16">
        <v>45</v>
      </c>
      <c r="J31" s="16">
        <v>27</v>
      </c>
      <c r="K31" s="16">
        <v>12</v>
      </c>
      <c r="L31" s="16">
        <v>2</v>
      </c>
      <c r="M31" s="81">
        <v>3.645</v>
      </c>
      <c r="N31" s="96">
        <v>3.645</v>
      </c>
      <c r="O31" s="64">
        <v>2530</v>
      </c>
      <c r="P31" s="65">
        <f>Table2245789101123456789101112131415161718[[#This Row],[PEMBULATAN]]*O31</f>
        <v>9221.85</v>
      </c>
    </row>
    <row r="32" spans="1:16" ht="26.25" customHeight="1" x14ac:dyDescent="0.2">
      <c r="A32" s="14"/>
      <c r="B32" s="75"/>
      <c r="C32" s="73" t="s">
        <v>1896</v>
      </c>
      <c r="D32" s="78" t="s">
        <v>127</v>
      </c>
      <c r="E32" s="13">
        <v>44550</v>
      </c>
      <c r="F32" s="76" t="s">
        <v>128</v>
      </c>
      <c r="G32" s="13">
        <v>44554</v>
      </c>
      <c r="H32" s="77" t="s">
        <v>1543</v>
      </c>
      <c r="I32" s="16">
        <v>120</v>
      </c>
      <c r="J32" s="16">
        <v>33</v>
      </c>
      <c r="K32" s="16">
        <v>12</v>
      </c>
      <c r="L32" s="16">
        <v>5</v>
      </c>
      <c r="M32" s="81">
        <v>11.88</v>
      </c>
      <c r="N32" s="96">
        <v>11.88</v>
      </c>
      <c r="O32" s="64">
        <v>2530</v>
      </c>
      <c r="P32" s="65">
        <f>Table2245789101123456789101112131415161718[[#This Row],[PEMBULATAN]]*O32</f>
        <v>30056.400000000001</v>
      </c>
    </row>
    <row r="33" spans="1:16" ht="26.25" customHeight="1" x14ac:dyDescent="0.2">
      <c r="A33" s="14"/>
      <c r="B33" s="75"/>
      <c r="C33" s="73" t="s">
        <v>1897</v>
      </c>
      <c r="D33" s="78" t="s">
        <v>127</v>
      </c>
      <c r="E33" s="13">
        <v>44550</v>
      </c>
      <c r="F33" s="76" t="s">
        <v>128</v>
      </c>
      <c r="G33" s="13">
        <v>44554</v>
      </c>
      <c r="H33" s="77" t="s">
        <v>1543</v>
      </c>
      <c r="I33" s="16">
        <v>111</v>
      </c>
      <c r="J33" s="16">
        <v>23</v>
      </c>
      <c r="K33" s="16">
        <v>7</v>
      </c>
      <c r="L33" s="16">
        <v>4</v>
      </c>
      <c r="M33" s="81">
        <v>4.4677499999999997</v>
      </c>
      <c r="N33" s="96">
        <v>5</v>
      </c>
      <c r="O33" s="64">
        <v>2530</v>
      </c>
      <c r="P33" s="65">
        <f>Table2245789101123456789101112131415161718[[#This Row],[PEMBULATAN]]*O33</f>
        <v>12650</v>
      </c>
    </row>
    <row r="34" spans="1:16" ht="26.25" customHeight="1" x14ac:dyDescent="0.2">
      <c r="A34" s="14"/>
      <c r="B34" s="75"/>
      <c r="C34" s="73" t="s">
        <v>1898</v>
      </c>
      <c r="D34" s="78" t="s">
        <v>127</v>
      </c>
      <c r="E34" s="13">
        <v>44550</v>
      </c>
      <c r="F34" s="76" t="s">
        <v>128</v>
      </c>
      <c r="G34" s="13">
        <v>44554</v>
      </c>
      <c r="H34" s="77" t="s">
        <v>1543</v>
      </c>
      <c r="I34" s="16">
        <v>104</v>
      </c>
      <c r="J34" s="16">
        <v>30</v>
      </c>
      <c r="K34" s="16">
        <v>25</v>
      </c>
      <c r="L34" s="16">
        <v>3</v>
      </c>
      <c r="M34" s="81">
        <v>19.5</v>
      </c>
      <c r="N34" s="96">
        <v>20</v>
      </c>
      <c r="O34" s="64">
        <v>2530</v>
      </c>
      <c r="P34" s="65">
        <f>Table2245789101123456789101112131415161718[[#This Row],[PEMBULATAN]]*O34</f>
        <v>50600</v>
      </c>
    </row>
    <row r="35" spans="1:16" ht="26.25" customHeight="1" x14ac:dyDescent="0.2">
      <c r="A35" s="14"/>
      <c r="B35" s="75"/>
      <c r="C35" s="73" t="s">
        <v>1899</v>
      </c>
      <c r="D35" s="78" t="s">
        <v>127</v>
      </c>
      <c r="E35" s="13">
        <v>44550</v>
      </c>
      <c r="F35" s="76" t="s">
        <v>128</v>
      </c>
      <c r="G35" s="13">
        <v>44554</v>
      </c>
      <c r="H35" s="77" t="s">
        <v>1543</v>
      </c>
      <c r="I35" s="16">
        <v>88</v>
      </c>
      <c r="J35" s="16">
        <v>64</v>
      </c>
      <c r="K35" s="16">
        <v>34</v>
      </c>
      <c r="L35" s="16">
        <v>19</v>
      </c>
      <c r="M35" s="81">
        <v>47.872</v>
      </c>
      <c r="N35" s="96">
        <v>47.872</v>
      </c>
      <c r="O35" s="64">
        <v>2530</v>
      </c>
      <c r="P35" s="65">
        <f>Table2245789101123456789101112131415161718[[#This Row],[PEMBULATAN]]*O35</f>
        <v>121116.16</v>
      </c>
    </row>
    <row r="36" spans="1:16" ht="26.25" customHeight="1" x14ac:dyDescent="0.2">
      <c r="A36" s="14"/>
      <c r="B36" s="75"/>
      <c r="C36" s="73" t="s">
        <v>1900</v>
      </c>
      <c r="D36" s="78" t="s">
        <v>127</v>
      </c>
      <c r="E36" s="13">
        <v>44550</v>
      </c>
      <c r="F36" s="76" t="s">
        <v>128</v>
      </c>
      <c r="G36" s="13">
        <v>44554</v>
      </c>
      <c r="H36" s="77" t="s">
        <v>1543</v>
      </c>
      <c r="I36" s="16">
        <v>62</v>
      </c>
      <c r="J36" s="16">
        <v>22</v>
      </c>
      <c r="K36" s="16">
        <v>22</v>
      </c>
      <c r="L36" s="16">
        <v>1</v>
      </c>
      <c r="M36" s="81">
        <v>7.5019999999999998</v>
      </c>
      <c r="N36" s="96">
        <v>9</v>
      </c>
      <c r="O36" s="64">
        <v>2530</v>
      </c>
      <c r="P36" s="65">
        <f>Table2245789101123456789101112131415161718[[#This Row],[PEMBULATAN]]*O36</f>
        <v>22770</v>
      </c>
    </row>
    <row r="37" spans="1:16" ht="26.25" customHeight="1" x14ac:dyDescent="0.2">
      <c r="A37" s="14"/>
      <c r="B37" s="75"/>
      <c r="C37" s="73" t="s">
        <v>1901</v>
      </c>
      <c r="D37" s="78" t="s">
        <v>127</v>
      </c>
      <c r="E37" s="13">
        <v>44550</v>
      </c>
      <c r="F37" s="76" t="s">
        <v>128</v>
      </c>
      <c r="G37" s="13">
        <v>44554</v>
      </c>
      <c r="H37" s="77" t="s">
        <v>1543</v>
      </c>
      <c r="I37" s="16">
        <v>77</v>
      </c>
      <c r="J37" s="16">
        <v>52</v>
      </c>
      <c r="K37" s="16">
        <v>24</v>
      </c>
      <c r="L37" s="16">
        <v>10</v>
      </c>
      <c r="M37" s="81">
        <v>24.024000000000001</v>
      </c>
      <c r="N37" s="96">
        <v>24.024000000000001</v>
      </c>
      <c r="O37" s="64">
        <v>2530</v>
      </c>
      <c r="P37" s="65">
        <f>Table2245789101123456789101112131415161718[[#This Row],[PEMBULATAN]]*O37</f>
        <v>60780.72</v>
      </c>
    </row>
    <row r="38" spans="1:16" ht="26.25" customHeight="1" x14ac:dyDescent="0.2">
      <c r="A38" s="14"/>
      <c r="B38" s="75"/>
      <c r="C38" s="73" t="s">
        <v>1902</v>
      </c>
      <c r="D38" s="78" t="s">
        <v>127</v>
      </c>
      <c r="E38" s="13">
        <v>44550</v>
      </c>
      <c r="F38" s="76" t="s">
        <v>128</v>
      </c>
      <c r="G38" s="13">
        <v>44554</v>
      </c>
      <c r="H38" s="77" t="s">
        <v>1543</v>
      </c>
      <c r="I38" s="16">
        <v>56</v>
      </c>
      <c r="J38" s="16">
        <v>55</v>
      </c>
      <c r="K38" s="16">
        <v>24</v>
      </c>
      <c r="L38" s="16">
        <v>8</v>
      </c>
      <c r="M38" s="81">
        <v>18.48</v>
      </c>
      <c r="N38" s="96">
        <v>19</v>
      </c>
      <c r="O38" s="64">
        <v>2530</v>
      </c>
      <c r="P38" s="65">
        <f>Table2245789101123456789101112131415161718[[#This Row],[PEMBULATAN]]*O38</f>
        <v>48070</v>
      </c>
    </row>
    <row r="39" spans="1:16" ht="26.25" customHeight="1" x14ac:dyDescent="0.2">
      <c r="A39" s="14"/>
      <c r="B39" s="75"/>
      <c r="C39" s="73" t="s">
        <v>1903</v>
      </c>
      <c r="D39" s="78" t="s">
        <v>127</v>
      </c>
      <c r="E39" s="13">
        <v>44550</v>
      </c>
      <c r="F39" s="76" t="s">
        <v>128</v>
      </c>
      <c r="G39" s="13">
        <v>44554</v>
      </c>
      <c r="H39" s="77" t="s">
        <v>1543</v>
      </c>
      <c r="I39" s="16">
        <v>29</v>
      </c>
      <c r="J39" s="16">
        <v>27</v>
      </c>
      <c r="K39" s="16">
        <v>20</v>
      </c>
      <c r="L39" s="16">
        <v>4</v>
      </c>
      <c r="M39" s="81">
        <v>3.915</v>
      </c>
      <c r="N39" s="96">
        <v>4</v>
      </c>
      <c r="O39" s="64">
        <v>2530</v>
      </c>
      <c r="P39" s="65">
        <f>Table2245789101123456789101112131415161718[[#This Row],[PEMBULATAN]]*O39</f>
        <v>10120</v>
      </c>
    </row>
    <row r="40" spans="1:16" ht="26.25" customHeight="1" x14ac:dyDescent="0.2">
      <c r="A40" s="14"/>
      <c r="B40" s="75"/>
      <c r="C40" s="73" t="s">
        <v>1904</v>
      </c>
      <c r="D40" s="78" t="s">
        <v>127</v>
      </c>
      <c r="E40" s="13">
        <v>44550</v>
      </c>
      <c r="F40" s="76" t="s">
        <v>128</v>
      </c>
      <c r="G40" s="13">
        <v>44554</v>
      </c>
      <c r="H40" s="77" t="s">
        <v>1543</v>
      </c>
      <c r="I40" s="16">
        <v>34</v>
      </c>
      <c r="J40" s="16">
        <v>24</v>
      </c>
      <c r="K40" s="16">
        <v>20</v>
      </c>
      <c r="L40" s="16">
        <v>11</v>
      </c>
      <c r="M40" s="81">
        <v>4.08</v>
      </c>
      <c r="N40" s="96">
        <v>11</v>
      </c>
      <c r="O40" s="64">
        <v>2530</v>
      </c>
      <c r="P40" s="65">
        <f>Table2245789101123456789101112131415161718[[#This Row],[PEMBULATAN]]*O40</f>
        <v>27830</v>
      </c>
    </row>
    <row r="41" spans="1:16" ht="26.25" customHeight="1" x14ac:dyDescent="0.2">
      <c r="A41" s="14"/>
      <c r="B41" s="75"/>
      <c r="C41" s="73" t="s">
        <v>1905</v>
      </c>
      <c r="D41" s="78" t="s">
        <v>127</v>
      </c>
      <c r="E41" s="13">
        <v>44550</v>
      </c>
      <c r="F41" s="76" t="s">
        <v>128</v>
      </c>
      <c r="G41" s="13">
        <v>44554</v>
      </c>
      <c r="H41" s="77" t="s">
        <v>1543</v>
      </c>
      <c r="I41" s="16">
        <v>65</v>
      </c>
      <c r="J41" s="16">
        <v>42</v>
      </c>
      <c r="K41" s="16">
        <v>21</v>
      </c>
      <c r="L41" s="16">
        <v>10</v>
      </c>
      <c r="M41" s="81">
        <v>14.3325</v>
      </c>
      <c r="N41" s="96">
        <v>15</v>
      </c>
      <c r="O41" s="64">
        <v>2530</v>
      </c>
      <c r="P41" s="65">
        <f>Table2245789101123456789101112131415161718[[#This Row],[PEMBULATAN]]*O41</f>
        <v>37950</v>
      </c>
    </row>
    <row r="42" spans="1:16" ht="26.25" customHeight="1" x14ac:dyDescent="0.2">
      <c r="A42" s="14"/>
      <c r="B42" s="75"/>
      <c r="C42" s="73" t="s">
        <v>1906</v>
      </c>
      <c r="D42" s="78" t="s">
        <v>127</v>
      </c>
      <c r="E42" s="13">
        <v>44550</v>
      </c>
      <c r="F42" s="76" t="s">
        <v>128</v>
      </c>
      <c r="G42" s="13">
        <v>44554</v>
      </c>
      <c r="H42" s="77" t="s">
        <v>1543</v>
      </c>
      <c r="I42" s="16">
        <v>53</v>
      </c>
      <c r="J42" s="16">
        <v>32</v>
      </c>
      <c r="K42" s="16">
        <v>12</v>
      </c>
      <c r="L42" s="16">
        <v>4</v>
      </c>
      <c r="M42" s="81">
        <v>5.0880000000000001</v>
      </c>
      <c r="N42" s="96">
        <v>5.0880000000000001</v>
      </c>
      <c r="O42" s="64">
        <v>2530</v>
      </c>
      <c r="P42" s="65">
        <f>Table2245789101123456789101112131415161718[[#This Row],[PEMBULATAN]]*O42</f>
        <v>12872.64</v>
      </c>
    </row>
    <row r="43" spans="1:16" ht="26.25" customHeight="1" x14ac:dyDescent="0.2">
      <c r="A43" s="14"/>
      <c r="B43" s="75"/>
      <c r="C43" s="73" t="s">
        <v>1907</v>
      </c>
      <c r="D43" s="78" t="s">
        <v>127</v>
      </c>
      <c r="E43" s="13">
        <v>44550</v>
      </c>
      <c r="F43" s="76" t="s">
        <v>128</v>
      </c>
      <c r="G43" s="13">
        <v>44554</v>
      </c>
      <c r="H43" s="77" t="s">
        <v>1543</v>
      </c>
      <c r="I43" s="16">
        <v>62</v>
      </c>
      <c r="J43" s="16">
        <v>37</v>
      </c>
      <c r="K43" s="16">
        <v>14</v>
      </c>
      <c r="L43" s="16">
        <v>5</v>
      </c>
      <c r="M43" s="81">
        <v>8.0289999999999999</v>
      </c>
      <c r="N43" s="96">
        <v>8.0289999999999999</v>
      </c>
      <c r="O43" s="64">
        <v>2530</v>
      </c>
      <c r="P43" s="65">
        <f>Table2245789101123456789101112131415161718[[#This Row],[PEMBULATAN]]*O43</f>
        <v>20313.37</v>
      </c>
    </row>
    <row r="44" spans="1:16" ht="26.25" customHeight="1" x14ac:dyDescent="0.2">
      <c r="A44" s="14"/>
      <c r="B44" s="75"/>
      <c r="C44" s="73" t="s">
        <v>1908</v>
      </c>
      <c r="D44" s="78" t="s">
        <v>127</v>
      </c>
      <c r="E44" s="13">
        <v>44550</v>
      </c>
      <c r="F44" s="76" t="s">
        <v>128</v>
      </c>
      <c r="G44" s="13">
        <v>44554</v>
      </c>
      <c r="H44" s="77" t="s">
        <v>1543</v>
      </c>
      <c r="I44" s="16">
        <v>52</v>
      </c>
      <c r="J44" s="16">
        <v>23</v>
      </c>
      <c r="K44" s="16">
        <v>17</v>
      </c>
      <c r="L44" s="16">
        <v>6</v>
      </c>
      <c r="M44" s="81">
        <v>5.0830000000000002</v>
      </c>
      <c r="N44" s="96">
        <v>6</v>
      </c>
      <c r="O44" s="64">
        <v>2530</v>
      </c>
      <c r="P44" s="65">
        <f>Table2245789101123456789101112131415161718[[#This Row],[PEMBULATAN]]*O44</f>
        <v>15180</v>
      </c>
    </row>
    <row r="45" spans="1:16" ht="26.25" customHeight="1" x14ac:dyDescent="0.2">
      <c r="A45" s="14"/>
      <c r="B45" s="75"/>
      <c r="C45" s="73" t="s">
        <v>1909</v>
      </c>
      <c r="D45" s="78" t="s">
        <v>127</v>
      </c>
      <c r="E45" s="13">
        <v>44550</v>
      </c>
      <c r="F45" s="76" t="s">
        <v>128</v>
      </c>
      <c r="G45" s="13">
        <v>44554</v>
      </c>
      <c r="H45" s="77" t="s">
        <v>1543</v>
      </c>
      <c r="I45" s="16">
        <v>87</v>
      </c>
      <c r="J45" s="16">
        <v>67</v>
      </c>
      <c r="K45" s="16">
        <v>22</v>
      </c>
      <c r="L45" s="16">
        <v>12</v>
      </c>
      <c r="M45" s="81">
        <v>32.0595</v>
      </c>
      <c r="N45" s="96">
        <v>32.0595</v>
      </c>
      <c r="O45" s="64">
        <v>2530</v>
      </c>
      <c r="P45" s="65">
        <f>Table2245789101123456789101112131415161718[[#This Row],[PEMBULATAN]]*O45</f>
        <v>81110.535000000003</v>
      </c>
    </row>
    <row r="46" spans="1:16" ht="26.25" customHeight="1" x14ac:dyDescent="0.2">
      <c r="A46" s="14"/>
      <c r="B46" s="75"/>
      <c r="C46" s="73" t="s">
        <v>1910</v>
      </c>
      <c r="D46" s="78" t="s">
        <v>127</v>
      </c>
      <c r="E46" s="13">
        <v>44550</v>
      </c>
      <c r="F46" s="76" t="s">
        <v>128</v>
      </c>
      <c r="G46" s="13">
        <v>44554</v>
      </c>
      <c r="H46" s="77" t="s">
        <v>1543</v>
      </c>
      <c r="I46" s="16">
        <v>83</v>
      </c>
      <c r="J46" s="16">
        <v>66</v>
      </c>
      <c r="K46" s="16">
        <v>23</v>
      </c>
      <c r="L46" s="16">
        <v>9</v>
      </c>
      <c r="M46" s="81">
        <v>31.4985</v>
      </c>
      <c r="N46" s="96">
        <v>32</v>
      </c>
      <c r="O46" s="64">
        <v>2530</v>
      </c>
      <c r="P46" s="65">
        <f>Table2245789101123456789101112131415161718[[#This Row],[PEMBULATAN]]*O46</f>
        <v>80960</v>
      </c>
    </row>
    <row r="47" spans="1:16" ht="26.25" customHeight="1" x14ac:dyDescent="0.2">
      <c r="A47" s="14"/>
      <c r="B47" s="75"/>
      <c r="C47" s="73" t="s">
        <v>1911</v>
      </c>
      <c r="D47" s="78" t="s">
        <v>127</v>
      </c>
      <c r="E47" s="13">
        <v>44550</v>
      </c>
      <c r="F47" s="76" t="s">
        <v>128</v>
      </c>
      <c r="G47" s="13">
        <v>44554</v>
      </c>
      <c r="H47" s="77" t="s">
        <v>1543</v>
      </c>
      <c r="I47" s="16">
        <v>43</v>
      </c>
      <c r="J47" s="16">
        <v>40</v>
      </c>
      <c r="K47" s="16">
        <v>17</v>
      </c>
      <c r="L47" s="16">
        <v>3</v>
      </c>
      <c r="M47" s="81">
        <v>7.31</v>
      </c>
      <c r="N47" s="96">
        <v>8</v>
      </c>
      <c r="O47" s="64">
        <v>2530</v>
      </c>
      <c r="P47" s="65">
        <f>Table2245789101123456789101112131415161718[[#This Row],[PEMBULATAN]]*O47</f>
        <v>20240</v>
      </c>
    </row>
    <row r="48" spans="1:16" ht="26.25" customHeight="1" x14ac:dyDescent="0.2">
      <c r="A48" s="14"/>
      <c r="B48" s="75"/>
      <c r="C48" s="73" t="s">
        <v>1912</v>
      </c>
      <c r="D48" s="78" t="s">
        <v>127</v>
      </c>
      <c r="E48" s="13">
        <v>44550</v>
      </c>
      <c r="F48" s="76" t="s">
        <v>128</v>
      </c>
      <c r="G48" s="13">
        <v>44554</v>
      </c>
      <c r="H48" s="77" t="s">
        <v>1543</v>
      </c>
      <c r="I48" s="16">
        <v>100</v>
      </c>
      <c r="J48" s="16">
        <v>62</v>
      </c>
      <c r="K48" s="16">
        <v>17</v>
      </c>
      <c r="L48" s="16">
        <v>11</v>
      </c>
      <c r="M48" s="81">
        <v>26.35</v>
      </c>
      <c r="N48" s="96">
        <v>27</v>
      </c>
      <c r="O48" s="64">
        <v>2530</v>
      </c>
      <c r="P48" s="65">
        <f>Table2245789101123456789101112131415161718[[#This Row],[PEMBULATAN]]*O48</f>
        <v>68310</v>
      </c>
    </row>
    <row r="49" spans="1:16" ht="26.25" customHeight="1" x14ac:dyDescent="0.2">
      <c r="A49" s="14"/>
      <c r="B49" s="75"/>
      <c r="C49" s="73" t="s">
        <v>1913</v>
      </c>
      <c r="D49" s="78" t="s">
        <v>127</v>
      </c>
      <c r="E49" s="13">
        <v>44550</v>
      </c>
      <c r="F49" s="76" t="s">
        <v>128</v>
      </c>
      <c r="G49" s="13">
        <v>44554</v>
      </c>
      <c r="H49" s="77" t="s">
        <v>1543</v>
      </c>
      <c r="I49" s="16">
        <v>50</v>
      </c>
      <c r="J49" s="16">
        <v>45</v>
      </c>
      <c r="K49" s="16">
        <v>24</v>
      </c>
      <c r="L49" s="16">
        <v>2</v>
      </c>
      <c r="M49" s="81">
        <v>13.5</v>
      </c>
      <c r="N49" s="96">
        <v>14</v>
      </c>
      <c r="O49" s="64">
        <v>2530</v>
      </c>
      <c r="P49" s="65">
        <f>Table2245789101123456789101112131415161718[[#This Row],[PEMBULATAN]]*O49</f>
        <v>35420</v>
      </c>
    </row>
    <row r="50" spans="1:16" ht="26.25" customHeight="1" x14ac:dyDescent="0.2">
      <c r="A50" s="14"/>
      <c r="B50" s="75"/>
      <c r="C50" s="73" t="s">
        <v>1914</v>
      </c>
      <c r="D50" s="78" t="s">
        <v>127</v>
      </c>
      <c r="E50" s="13">
        <v>44550</v>
      </c>
      <c r="F50" s="76" t="s">
        <v>128</v>
      </c>
      <c r="G50" s="13">
        <v>44554</v>
      </c>
      <c r="H50" s="77" t="s">
        <v>1543</v>
      </c>
      <c r="I50" s="16">
        <v>78</v>
      </c>
      <c r="J50" s="16">
        <v>14</v>
      </c>
      <c r="K50" s="16">
        <v>10</v>
      </c>
      <c r="L50" s="16">
        <v>2</v>
      </c>
      <c r="M50" s="81">
        <v>2.73</v>
      </c>
      <c r="N50" s="96">
        <v>2.73</v>
      </c>
      <c r="O50" s="64">
        <v>2530</v>
      </c>
      <c r="P50" s="65">
        <f>Table2245789101123456789101112131415161718[[#This Row],[PEMBULATAN]]*O50</f>
        <v>6906.9</v>
      </c>
    </row>
    <row r="51" spans="1:16" ht="26.25" customHeight="1" x14ac:dyDescent="0.2">
      <c r="A51" s="14"/>
      <c r="B51" s="75"/>
      <c r="C51" s="73" t="s">
        <v>1915</v>
      </c>
      <c r="D51" s="78" t="s">
        <v>127</v>
      </c>
      <c r="E51" s="13">
        <v>44550</v>
      </c>
      <c r="F51" s="76" t="s">
        <v>128</v>
      </c>
      <c r="G51" s="13">
        <v>44554</v>
      </c>
      <c r="H51" s="77" t="s">
        <v>1543</v>
      </c>
      <c r="I51" s="16">
        <v>68</v>
      </c>
      <c r="J51" s="16">
        <v>53</v>
      </c>
      <c r="K51" s="16">
        <v>20</v>
      </c>
      <c r="L51" s="16">
        <v>8</v>
      </c>
      <c r="M51" s="81">
        <v>18.02</v>
      </c>
      <c r="N51" s="96">
        <v>18.02</v>
      </c>
      <c r="O51" s="64">
        <v>2530</v>
      </c>
      <c r="P51" s="65">
        <f>Table2245789101123456789101112131415161718[[#This Row],[PEMBULATAN]]*O51</f>
        <v>45590.6</v>
      </c>
    </row>
    <row r="52" spans="1:16" ht="26.25" customHeight="1" x14ac:dyDescent="0.2">
      <c r="A52" s="14"/>
      <c r="B52" s="75"/>
      <c r="C52" s="73" t="s">
        <v>1916</v>
      </c>
      <c r="D52" s="78" t="s">
        <v>127</v>
      </c>
      <c r="E52" s="13">
        <v>44550</v>
      </c>
      <c r="F52" s="76" t="s">
        <v>128</v>
      </c>
      <c r="G52" s="13">
        <v>44554</v>
      </c>
      <c r="H52" s="77" t="s">
        <v>1543</v>
      </c>
      <c r="I52" s="16">
        <v>103</v>
      </c>
      <c r="J52" s="16">
        <v>54</v>
      </c>
      <c r="K52" s="16">
        <v>34</v>
      </c>
      <c r="L52" s="16">
        <v>16</v>
      </c>
      <c r="M52" s="81">
        <v>47.277000000000001</v>
      </c>
      <c r="N52" s="96">
        <v>47.277000000000001</v>
      </c>
      <c r="O52" s="64">
        <v>2530</v>
      </c>
      <c r="P52" s="65">
        <f>Table2245789101123456789101112131415161718[[#This Row],[PEMBULATAN]]*O52</f>
        <v>119610.81</v>
      </c>
    </row>
    <row r="53" spans="1:16" ht="26.25" customHeight="1" x14ac:dyDescent="0.2">
      <c r="A53" s="14"/>
      <c r="B53" s="75"/>
      <c r="C53" s="73" t="s">
        <v>1917</v>
      </c>
      <c r="D53" s="78" t="s">
        <v>127</v>
      </c>
      <c r="E53" s="13">
        <v>44550</v>
      </c>
      <c r="F53" s="76" t="s">
        <v>128</v>
      </c>
      <c r="G53" s="13">
        <v>44554</v>
      </c>
      <c r="H53" s="77" t="s">
        <v>1543</v>
      </c>
      <c r="I53" s="16">
        <v>85</v>
      </c>
      <c r="J53" s="16">
        <v>60</v>
      </c>
      <c r="K53" s="16">
        <v>22</v>
      </c>
      <c r="L53" s="16">
        <v>10</v>
      </c>
      <c r="M53" s="81">
        <v>28.05</v>
      </c>
      <c r="N53" s="96">
        <v>28.05</v>
      </c>
      <c r="O53" s="64">
        <v>2530</v>
      </c>
      <c r="P53" s="65">
        <f>Table2245789101123456789101112131415161718[[#This Row],[PEMBULATAN]]*O53</f>
        <v>70966.5</v>
      </c>
    </row>
    <row r="54" spans="1:16" ht="26.25" customHeight="1" x14ac:dyDescent="0.2">
      <c r="A54" s="14"/>
      <c r="B54" s="75"/>
      <c r="C54" s="73" t="s">
        <v>1918</v>
      </c>
      <c r="D54" s="78" t="s">
        <v>127</v>
      </c>
      <c r="E54" s="13">
        <v>44550</v>
      </c>
      <c r="F54" s="76" t="s">
        <v>128</v>
      </c>
      <c r="G54" s="13">
        <v>44554</v>
      </c>
      <c r="H54" s="77" t="s">
        <v>1543</v>
      </c>
      <c r="I54" s="16">
        <v>50</v>
      </c>
      <c r="J54" s="16">
        <v>34</v>
      </c>
      <c r="K54" s="16">
        <v>23</v>
      </c>
      <c r="L54" s="16">
        <v>3</v>
      </c>
      <c r="M54" s="81">
        <v>9.7750000000000004</v>
      </c>
      <c r="N54" s="96">
        <v>9.7750000000000004</v>
      </c>
      <c r="O54" s="64">
        <v>2530</v>
      </c>
      <c r="P54" s="65">
        <f>Table2245789101123456789101112131415161718[[#This Row],[PEMBULATAN]]*O54</f>
        <v>24730.75</v>
      </c>
    </row>
    <row r="55" spans="1:16" ht="26.25" customHeight="1" x14ac:dyDescent="0.2">
      <c r="A55" s="14"/>
      <c r="B55" s="75"/>
      <c r="C55" s="73" t="s">
        <v>1919</v>
      </c>
      <c r="D55" s="78" t="s">
        <v>127</v>
      </c>
      <c r="E55" s="13">
        <v>44550</v>
      </c>
      <c r="F55" s="76" t="s">
        <v>128</v>
      </c>
      <c r="G55" s="13">
        <v>44554</v>
      </c>
      <c r="H55" s="77" t="s">
        <v>1543</v>
      </c>
      <c r="I55" s="16">
        <v>47</v>
      </c>
      <c r="J55" s="16">
        <v>38</v>
      </c>
      <c r="K55" s="16">
        <v>22</v>
      </c>
      <c r="L55" s="16">
        <v>6</v>
      </c>
      <c r="M55" s="81">
        <v>9.8230000000000004</v>
      </c>
      <c r="N55" s="96">
        <v>9.8230000000000004</v>
      </c>
      <c r="O55" s="64">
        <v>2530</v>
      </c>
      <c r="P55" s="65">
        <f>Table2245789101123456789101112131415161718[[#This Row],[PEMBULATAN]]*O55</f>
        <v>24852.190000000002</v>
      </c>
    </row>
    <row r="56" spans="1:16" ht="26.25" customHeight="1" x14ac:dyDescent="0.2">
      <c r="A56" s="14"/>
      <c r="B56" s="75"/>
      <c r="C56" s="73" t="s">
        <v>1920</v>
      </c>
      <c r="D56" s="78" t="s">
        <v>127</v>
      </c>
      <c r="E56" s="13">
        <v>44550</v>
      </c>
      <c r="F56" s="76" t="s">
        <v>128</v>
      </c>
      <c r="G56" s="13">
        <v>44554</v>
      </c>
      <c r="H56" s="77" t="s">
        <v>1543</v>
      </c>
      <c r="I56" s="16">
        <v>52</v>
      </c>
      <c r="J56" s="16">
        <v>38</v>
      </c>
      <c r="K56" s="16">
        <v>22</v>
      </c>
      <c r="L56" s="16">
        <v>11</v>
      </c>
      <c r="M56" s="81">
        <v>10.868</v>
      </c>
      <c r="N56" s="96">
        <v>11</v>
      </c>
      <c r="O56" s="64">
        <v>2530</v>
      </c>
      <c r="P56" s="65">
        <f>Table2245789101123456789101112131415161718[[#This Row],[PEMBULATAN]]*O56</f>
        <v>27830</v>
      </c>
    </row>
    <row r="57" spans="1:16" ht="26.25" customHeight="1" x14ac:dyDescent="0.2">
      <c r="A57" s="14"/>
      <c r="B57" s="75"/>
      <c r="C57" s="73" t="s">
        <v>1921</v>
      </c>
      <c r="D57" s="78" t="s">
        <v>127</v>
      </c>
      <c r="E57" s="13">
        <v>44550</v>
      </c>
      <c r="F57" s="76" t="s">
        <v>128</v>
      </c>
      <c r="G57" s="13">
        <v>44554</v>
      </c>
      <c r="H57" s="77" t="s">
        <v>1543</v>
      </c>
      <c r="I57" s="16">
        <v>64</v>
      </c>
      <c r="J57" s="16">
        <v>24</v>
      </c>
      <c r="K57" s="16">
        <v>12</v>
      </c>
      <c r="L57" s="16">
        <v>3</v>
      </c>
      <c r="M57" s="81">
        <v>4.6079999999999997</v>
      </c>
      <c r="N57" s="96">
        <v>4.6079999999999997</v>
      </c>
      <c r="O57" s="64">
        <v>2530</v>
      </c>
      <c r="P57" s="65">
        <f>Table2245789101123456789101112131415161718[[#This Row],[PEMBULATAN]]*O57</f>
        <v>11658.24</v>
      </c>
    </row>
    <row r="58" spans="1:16" ht="26.25" customHeight="1" x14ac:dyDescent="0.2">
      <c r="A58" s="14"/>
      <c r="B58" s="75"/>
      <c r="C58" s="73" t="s">
        <v>1922</v>
      </c>
      <c r="D58" s="78" t="s">
        <v>127</v>
      </c>
      <c r="E58" s="13">
        <v>44550</v>
      </c>
      <c r="F58" s="76" t="s">
        <v>128</v>
      </c>
      <c r="G58" s="13">
        <v>44554</v>
      </c>
      <c r="H58" s="77" t="s">
        <v>1543</v>
      </c>
      <c r="I58" s="16">
        <v>98</v>
      </c>
      <c r="J58" s="16">
        <v>58</v>
      </c>
      <c r="K58" s="16">
        <v>27</v>
      </c>
      <c r="L58" s="16">
        <v>31</v>
      </c>
      <c r="M58" s="81">
        <v>38.366999999999997</v>
      </c>
      <c r="N58" s="96">
        <v>39</v>
      </c>
      <c r="O58" s="64">
        <v>2530</v>
      </c>
      <c r="P58" s="65">
        <f>Table2245789101123456789101112131415161718[[#This Row],[PEMBULATAN]]*O58</f>
        <v>98670</v>
      </c>
    </row>
    <row r="59" spans="1:16" ht="26.25" customHeight="1" x14ac:dyDescent="0.2">
      <c r="A59" s="14"/>
      <c r="B59" s="75"/>
      <c r="C59" s="73" t="s">
        <v>1923</v>
      </c>
      <c r="D59" s="78" t="s">
        <v>127</v>
      </c>
      <c r="E59" s="13">
        <v>44550</v>
      </c>
      <c r="F59" s="76" t="s">
        <v>128</v>
      </c>
      <c r="G59" s="13">
        <v>44554</v>
      </c>
      <c r="H59" s="77" t="s">
        <v>1543</v>
      </c>
      <c r="I59" s="16">
        <v>67</v>
      </c>
      <c r="J59" s="16">
        <v>62</v>
      </c>
      <c r="K59" s="16">
        <v>13</v>
      </c>
      <c r="L59" s="16">
        <v>9</v>
      </c>
      <c r="M59" s="81">
        <v>13.500500000000001</v>
      </c>
      <c r="N59" s="96">
        <v>15</v>
      </c>
      <c r="O59" s="64">
        <v>2530</v>
      </c>
      <c r="P59" s="65">
        <f>Table2245789101123456789101112131415161718[[#This Row],[PEMBULATAN]]*O59</f>
        <v>37950</v>
      </c>
    </row>
    <row r="60" spans="1:16" ht="26.25" customHeight="1" x14ac:dyDescent="0.2">
      <c r="A60" s="14"/>
      <c r="B60" s="75"/>
      <c r="C60" s="73" t="s">
        <v>1924</v>
      </c>
      <c r="D60" s="78" t="s">
        <v>127</v>
      </c>
      <c r="E60" s="13">
        <v>44550</v>
      </c>
      <c r="F60" s="76" t="s">
        <v>128</v>
      </c>
      <c r="G60" s="13">
        <v>44554</v>
      </c>
      <c r="H60" s="77" t="s">
        <v>1543</v>
      </c>
      <c r="I60" s="16">
        <v>75</v>
      </c>
      <c r="J60" s="16">
        <v>60</v>
      </c>
      <c r="K60" s="16">
        <v>24</v>
      </c>
      <c r="L60" s="16">
        <v>11</v>
      </c>
      <c r="M60" s="81">
        <v>27</v>
      </c>
      <c r="N60" s="96">
        <v>27</v>
      </c>
      <c r="O60" s="64">
        <v>2530</v>
      </c>
      <c r="P60" s="65">
        <f>Table2245789101123456789101112131415161718[[#This Row],[PEMBULATAN]]*O60</f>
        <v>68310</v>
      </c>
    </row>
    <row r="61" spans="1:16" ht="26.25" customHeight="1" x14ac:dyDescent="0.2">
      <c r="A61" s="14"/>
      <c r="B61" s="75"/>
      <c r="C61" s="73" t="s">
        <v>1925</v>
      </c>
      <c r="D61" s="78" t="s">
        <v>127</v>
      </c>
      <c r="E61" s="13">
        <v>44550</v>
      </c>
      <c r="F61" s="76" t="s">
        <v>128</v>
      </c>
      <c r="G61" s="13">
        <v>44554</v>
      </c>
      <c r="H61" s="77" t="s">
        <v>1543</v>
      </c>
      <c r="I61" s="16">
        <v>49</v>
      </c>
      <c r="J61" s="16">
        <v>49</v>
      </c>
      <c r="K61" s="16">
        <v>57</v>
      </c>
      <c r="L61" s="16">
        <v>20</v>
      </c>
      <c r="M61" s="81">
        <v>34.21425</v>
      </c>
      <c r="N61" s="96">
        <v>34.21425</v>
      </c>
      <c r="O61" s="64">
        <v>2530</v>
      </c>
      <c r="P61" s="65">
        <f>Table2245789101123456789101112131415161718[[#This Row],[PEMBULATAN]]*O61</f>
        <v>86562.052500000005</v>
      </c>
    </row>
    <row r="62" spans="1:16" ht="26.25" customHeight="1" x14ac:dyDescent="0.2">
      <c r="A62" s="14"/>
      <c r="B62" s="75"/>
      <c r="C62" s="73" t="s">
        <v>1926</v>
      </c>
      <c r="D62" s="78" t="s">
        <v>127</v>
      </c>
      <c r="E62" s="13">
        <v>44550</v>
      </c>
      <c r="F62" s="76" t="s">
        <v>128</v>
      </c>
      <c r="G62" s="13">
        <v>44554</v>
      </c>
      <c r="H62" s="77" t="s">
        <v>1543</v>
      </c>
      <c r="I62" s="16">
        <v>94</v>
      </c>
      <c r="J62" s="16">
        <v>45</v>
      </c>
      <c r="K62" s="16">
        <v>31</v>
      </c>
      <c r="L62" s="16">
        <v>25</v>
      </c>
      <c r="M62" s="81">
        <v>32.782499999999999</v>
      </c>
      <c r="N62" s="96">
        <v>32.782499999999999</v>
      </c>
      <c r="O62" s="64">
        <v>2530</v>
      </c>
      <c r="P62" s="65">
        <f>Table2245789101123456789101112131415161718[[#This Row],[PEMBULATAN]]*O62</f>
        <v>82939.724999999991</v>
      </c>
    </row>
    <row r="63" spans="1:16" ht="26.25" customHeight="1" x14ac:dyDescent="0.2">
      <c r="A63" s="14"/>
      <c r="B63" s="75"/>
      <c r="C63" s="73" t="s">
        <v>1927</v>
      </c>
      <c r="D63" s="78" t="s">
        <v>127</v>
      </c>
      <c r="E63" s="13">
        <v>44550</v>
      </c>
      <c r="F63" s="76" t="s">
        <v>128</v>
      </c>
      <c r="G63" s="13">
        <v>44554</v>
      </c>
      <c r="H63" s="77" t="s">
        <v>1543</v>
      </c>
      <c r="I63" s="16">
        <v>86</v>
      </c>
      <c r="J63" s="16">
        <v>65</v>
      </c>
      <c r="K63" s="16">
        <v>33</v>
      </c>
      <c r="L63" s="16">
        <v>17</v>
      </c>
      <c r="M63" s="81">
        <v>46.1175</v>
      </c>
      <c r="N63" s="96">
        <v>46.1175</v>
      </c>
      <c r="O63" s="64">
        <v>2530</v>
      </c>
      <c r="P63" s="65">
        <f>Table2245789101123456789101112131415161718[[#This Row],[PEMBULATAN]]*O63</f>
        <v>116677.27499999999</v>
      </c>
    </row>
    <row r="64" spans="1:16" ht="26.25" customHeight="1" x14ac:dyDescent="0.2">
      <c r="A64" s="14"/>
      <c r="B64" s="75"/>
      <c r="C64" s="73" t="s">
        <v>1928</v>
      </c>
      <c r="D64" s="78" t="s">
        <v>127</v>
      </c>
      <c r="E64" s="13">
        <v>44550</v>
      </c>
      <c r="F64" s="76" t="s">
        <v>128</v>
      </c>
      <c r="G64" s="13">
        <v>44554</v>
      </c>
      <c r="H64" s="77" t="s">
        <v>1543</v>
      </c>
      <c r="I64" s="16">
        <v>72</v>
      </c>
      <c r="J64" s="16">
        <v>62</v>
      </c>
      <c r="K64" s="16">
        <v>20</v>
      </c>
      <c r="L64" s="16">
        <v>11</v>
      </c>
      <c r="M64" s="81">
        <v>22.32</v>
      </c>
      <c r="N64" s="96">
        <v>23</v>
      </c>
      <c r="O64" s="64">
        <v>2530</v>
      </c>
      <c r="P64" s="65">
        <f>Table2245789101123456789101112131415161718[[#This Row],[PEMBULATAN]]*O64</f>
        <v>58190</v>
      </c>
    </row>
    <row r="65" spans="1:16" ht="26.25" customHeight="1" x14ac:dyDescent="0.2">
      <c r="A65" s="14"/>
      <c r="B65" s="75"/>
      <c r="C65" s="73" t="s">
        <v>1929</v>
      </c>
      <c r="D65" s="78" t="s">
        <v>127</v>
      </c>
      <c r="E65" s="13">
        <v>44550</v>
      </c>
      <c r="F65" s="76" t="s">
        <v>128</v>
      </c>
      <c r="G65" s="13">
        <v>44554</v>
      </c>
      <c r="H65" s="77" t="s">
        <v>1543</v>
      </c>
      <c r="I65" s="16">
        <v>60</v>
      </c>
      <c r="J65" s="16">
        <v>27</v>
      </c>
      <c r="K65" s="16">
        <v>15</v>
      </c>
      <c r="L65" s="16">
        <v>2</v>
      </c>
      <c r="M65" s="81">
        <v>6.0750000000000002</v>
      </c>
      <c r="N65" s="96">
        <v>6.0750000000000002</v>
      </c>
      <c r="O65" s="64">
        <v>2530</v>
      </c>
      <c r="P65" s="65">
        <f>Table2245789101123456789101112131415161718[[#This Row],[PEMBULATAN]]*O65</f>
        <v>15369.75</v>
      </c>
    </row>
    <row r="66" spans="1:16" ht="26.25" customHeight="1" x14ac:dyDescent="0.2">
      <c r="A66" s="14"/>
      <c r="B66" s="75"/>
      <c r="C66" s="73" t="s">
        <v>1930</v>
      </c>
      <c r="D66" s="78" t="s">
        <v>127</v>
      </c>
      <c r="E66" s="13">
        <v>44550</v>
      </c>
      <c r="F66" s="76" t="s">
        <v>128</v>
      </c>
      <c r="G66" s="13">
        <v>44554</v>
      </c>
      <c r="H66" s="77" t="s">
        <v>1543</v>
      </c>
      <c r="I66" s="16">
        <v>38</v>
      </c>
      <c r="J66" s="16">
        <v>30</v>
      </c>
      <c r="K66" s="16">
        <v>26</v>
      </c>
      <c r="L66" s="16">
        <v>5</v>
      </c>
      <c r="M66" s="81">
        <v>7.41</v>
      </c>
      <c r="N66" s="96">
        <v>8</v>
      </c>
      <c r="O66" s="64">
        <v>2530</v>
      </c>
      <c r="P66" s="65">
        <f>Table2245789101123456789101112131415161718[[#This Row],[PEMBULATAN]]*O66</f>
        <v>20240</v>
      </c>
    </row>
    <row r="67" spans="1:16" ht="26.25" customHeight="1" x14ac:dyDescent="0.2">
      <c r="A67" s="14"/>
      <c r="B67" s="75"/>
      <c r="C67" s="73" t="s">
        <v>1931</v>
      </c>
      <c r="D67" s="78" t="s">
        <v>127</v>
      </c>
      <c r="E67" s="13">
        <v>44550</v>
      </c>
      <c r="F67" s="76" t="s">
        <v>128</v>
      </c>
      <c r="G67" s="13">
        <v>44554</v>
      </c>
      <c r="H67" s="77" t="s">
        <v>1543</v>
      </c>
      <c r="I67" s="16">
        <v>58</v>
      </c>
      <c r="J67" s="16">
        <v>31</v>
      </c>
      <c r="K67" s="16">
        <v>30</v>
      </c>
      <c r="L67" s="16">
        <v>7</v>
      </c>
      <c r="M67" s="81">
        <v>13.484999999999999</v>
      </c>
      <c r="N67" s="96">
        <v>14</v>
      </c>
      <c r="O67" s="64">
        <v>2530</v>
      </c>
      <c r="P67" s="65">
        <f>Table2245789101123456789101112131415161718[[#This Row],[PEMBULATAN]]*O67</f>
        <v>35420</v>
      </c>
    </row>
    <row r="68" spans="1:16" ht="26.25" customHeight="1" x14ac:dyDescent="0.2">
      <c r="A68" s="14"/>
      <c r="B68" s="75"/>
      <c r="C68" s="73" t="s">
        <v>1932</v>
      </c>
      <c r="D68" s="78" t="s">
        <v>127</v>
      </c>
      <c r="E68" s="13">
        <v>44550</v>
      </c>
      <c r="F68" s="76" t="s">
        <v>128</v>
      </c>
      <c r="G68" s="13">
        <v>44554</v>
      </c>
      <c r="H68" s="77" t="s">
        <v>1543</v>
      </c>
      <c r="I68" s="16">
        <v>54</v>
      </c>
      <c r="J68" s="16">
        <v>48</v>
      </c>
      <c r="K68" s="16">
        <v>27</v>
      </c>
      <c r="L68" s="16">
        <v>7</v>
      </c>
      <c r="M68" s="81">
        <v>17.495999999999999</v>
      </c>
      <c r="N68" s="96">
        <v>18</v>
      </c>
      <c r="O68" s="64">
        <v>2530</v>
      </c>
      <c r="P68" s="65">
        <f>Table2245789101123456789101112131415161718[[#This Row],[PEMBULATAN]]*O68</f>
        <v>45540</v>
      </c>
    </row>
    <row r="69" spans="1:16" ht="26.25" customHeight="1" x14ac:dyDescent="0.2">
      <c r="A69" s="14"/>
      <c r="B69" s="75"/>
      <c r="C69" s="73" t="s">
        <v>1933</v>
      </c>
      <c r="D69" s="78" t="s">
        <v>127</v>
      </c>
      <c r="E69" s="13">
        <v>44550</v>
      </c>
      <c r="F69" s="76" t="s">
        <v>128</v>
      </c>
      <c r="G69" s="13">
        <v>44554</v>
      </c>
      <c r="H69" s="77" t="s">
        <v>1543</v>
      </c>
      <c r="I69" s="16">
        <v>49</v>
      </c>
      <c r="J69" s="16">
        <v>27</v>
      </c>
      <c r="K69" s="16">
        <v>18</v>
      </c>
      <c r="L69" s="16">
        <v>4</v>
      </c>
      <c r="M69" s="81">
        <v>5.9535</v>
      </c>
      <c r="N69" s="96">
        <v>5.9535</v>
      </c>
      <c r="O69" s="64">
        <v>2530</v>
      </c>
      <c r="P69" s="65">
        <f>Table2245789101123456789101112131415161718[[#This Row],[PEMBULATAN]]*O69</f>
        <v>15062.355</v>
      </c>
    </row>
    <row r="70" spans="1:16" ht="26.25" customHeight="1" x14ac:dyDescent="0.2">
      <c r="A70" s="14"/>
      <c r="B70" s="75"/>
      <c r="C70" s="73" t="s">
        <v>1934</v>
      </c>
      <c r="D70" s="78" t="s">
        <v>127</v>
      </c>
      <c r="E70" s="13">
        <v>44550</v>
      </c>
      <c r="F70" s="76" t="s">
        <v>128</v>
      </c>
      <c r="G70" s="13">
        <v>44554</v>
      </c>
      <c r="H70" s="77" t="s">
        <v>1543</v>
      </c>
      <c r="I70" s="16">
        <v>94</v>
      </c>
      <c r="J70" s="16">
        <v>61</v>
      </c>
      <c r="K70" s="16">
        <v>17</v>
      </c>
      <c r="L70" s="16">
        <v>21</v>
      </c>
      <c r="M70" s="81">
        <v>24.369499999999999</v>
      </c>
      <c r="N70" s="96">
        <v>25</v>
      </c>
      <c r="O70" s="64">
        <v>2530</v>
      </c>
      <c r="P70" s="65">
        <f>Table2245789101123456789101112131415161718[[#This Row],[PEMBULATAN]]*O70</f>
        <v>63250</v>
      </c>
    </row>
    <row r="71" spans="1:16" ht="26.25" customHeight="1" x14ac:dyDescent="0.2">
      <c r="A71" s="14"/>
      <c r="B71" s="75"/>
      <c r="C71" s="73" t="s">
        <v>1935</v>
      </c>
      <c r="D71" s="78" t="s">
        <v>127</v>
      </c>
      <c r="E71" s="13">
        <v>44550</v>
      </c>
      <c r="F71" s="76" t="s">
        <v>128</v>
      </c>
      <c r="G71" s="13">
        <v>44554</v>
      </c>
      <c r="H71" s="77" t="s">
        <v>1543</v>
      </c>
      <c r="I71" s="16">
        <v>42</v>
      </c>
      <c r="J71" s="16">
        <v>42</v>
      </c>
      <c r="K71" s="16">
        <v>42</v>
      </c>
      <c r="L71" s="16">
        <v>1</v>
      </c>
      <c r="M71" s="81">
        <v>18.521999999999998</v>
      </c>
      <c r="N71" s="96">
        <v>18.521999999999998</v>
      </c>
      <c r="O71" s="64">
        <v>2530</v>
      </c>
      <c r="P71" s="65">
        <f>Table2245789101123456789101112131415161718[[#This Row],[PEMBULATAN]]*O71</f>
        <v>46860.659999999996</v>
      </c>
    </row>
    <row r="72" spans="1:16" ht="26.25" customHeight="1" x14ac:dyDescent="0.2">
      <c r="A72" s="14"/>
      <c r="B72" s="75"/>
      <c r="C72" s="73" t="s">
        <v>1936</v>
      </c>
      <c r="D72" s="78" t="s">
        <v>127</v>
      </c>
      <c r="E72" s="13">
        <v>44550</v>
      </c>
      <c r="F72" s="76" t="s">
        <v>128</v>
      </c>
      <c r="G72" s="13">
        <v>44554</v>
      </c>
      <c r="H72" s="77" t="s">
        <v>1543</v>
      </c>
      <c r="I72" s="16">
        <v>34</v>
      </c>
      <c r="J72" s="16">
        <v>31</v>
      </c>
      <c r="K72" s="16">
        <v>17</v>
      </c>
      <c r="L72" s="16">
        <v>4</v>
      </c>
      <c r="M72" s="81">
        <v>4.4794999999999998</v>
      </c>
      <c r="N72" s="96">
        <v>5</v>
      </c>
      <c r="O72" s="64">
        <v>2530</v>
      </c>
      <c r="P72" s="65">
        <f>Table2245789101123456789101112131415161718[[#This Row],[PEMBULATAN]]*O72</f>
        <v>12650</v>
      </c>
    </row>
    <row r="73" spans="1:16" ht="26.25" customHeight="1" x14ac:dyDescent="0.2">
      <c r="A73" s="14"/>
      <c r="B73" s="75"/>
      <c r="C73" s="73" t="s">
        <v>1937</v>
      </c>
      <c r="D73" s="78" t="s">
        <v>127</v>
      </c>
      <c r="E73" s="13">
        <v>44550</v>
      </c>
      <c r="F73" s="76" t="s">
        <v>128</v>
      </c>
      <c r="G73" s="13">
        <v>44554</v>
      </c>
      <c r="H73" s="77" t="s">
        <v>1543</v>
      </c>
      <c r="I73" s="16">
        <v>32</v>
      </c>
      <c r="J73" s="16">
        <v>30</v>
      </c>
      <c r="K73" s="16">
        <v>20</v>
      </c>
      <c r="L73" s="16">
        <v>7</v>
      </c>
      <c r="M73" s="81">
        <v>4.8</v>
      </c>
      <c r="N73" s="96">
        <v>7</v>
      </c>
      <c r="O73" s="64">
        <v>2530</v>
      </c>
      <c r="P73" s="65">
        <f>Table2245789101123456789101112131415161718[[#This Row],[PEMBULATAN]]*O73</f>
        <v>17710</v>
      </c>
    </row>
    <row r="74" spans="1:16" ht="26.25" customHeight="1" x14ac:dyDescent="0.2">
      <c r="A74" s="14"/>
      <c r="B74" s="75"/>
      <c r="C74" s="73" t="s">
        <v>1938</v>
      </c>
      <c r="D74" s="78" t="s">
        <v>127</v>
      </c>
      <c r="E74" s="13">
        <v>44550</v>
      </c>
      <c r="F74" s="76" t="s">
        <v>128</v>
      </c>
      <c r="G74" s="13">
        <v>44554</v>
      </c>
      <c r="H74" s="77" t="s">
        <v>1543</v>
      </c>
      <c r="I74" s="16">
        <v>106</v>
      </c>
      <c r="J74" s="16">
        <v>62</v>
      </c>
      <c r="K74" s="16">
        <v>13</v>
      </c>
      <c r="L74" s="16">
        <v>27</v>
      </c>
      <c r="M74" s="81">
        <v>21.359000000000002</v>
      </c>
      <c r="N74" s="96">
        <v>28</v>
      </c>
      <c r="O74" s="64">
        <v>2530</v>
      </c>
      <c r="P74" s="65">
        <f>Table2245789101123456789101112131415161718[[#This Row],[PEMBULATAN]]*O74</f>
        <v>70840</v>
      </c>
    </row>
    <row r="75" spans="1:16" ht="26.25" customHeight="1" x14ac:dyDescent="0.2">
      <c r="A75" s="14"/>
      <c r="B75" s="75"/>
      <c r="C75" s="73" t="s">
        <v>1939</v>
      </c>
      <c r="D75" s="78" t="s">
        <v>127</v>
      </c>
      <c r="E75" s="13">
        <v>44550</v>
      </c>
      <c r="F75" s="76" t="s">
        <v>128</v>
      </c>
      <c r="G75" s="13">
        <v>44554</v>
      </c>
      <c r="H75" s="77" t="s">
        <v>1543</v>
      </c>
      <c r="I75" s="16">
        <v>82</v>
      </c>
      <c r="J75" s="16">
        <v>51</v>
      </c>
      <c r="K75" s="16">
        <v>35</v>
      </c>
      <c r="L75" s="16">
        <v>8</v>
      </c>
      <c r="M75" s="81">
        <v>36.592500000000001</v>
      </c>
      <c r="N75" s="96">
        <v>36.592500000000001</v>
      </c>
      <c r="O75" s="64">
        <v>2530</v>
      </c>
      <c r="P75" s="65">
        <f>Table2245789101123456789101112131415161718[[#This Row],[PEMBULATAN]]*O75</f>
        <v>92579.025000000009</v>
      </c>
    </row>
    <row r="76" spans="1:16" ht="26.25" customHeight="1" x14ac:dyDescent="0.2">
      <c r="A76" s="14"/>
      <c r="B76" s="75"/>
      <c r="C76" s="73" t="s">
        <v>1940</v>
      </c>
      <c r="D76" s="78" t="s">
        <v>127</v>
      </c>
      <c r="E76" s="13">
        <v>44550</v>
      </c>
      <c r="F76" s="76" t="s">
        <v>128</v>
      </c>
      <c r="G76" s="13">
        <v>44554</v>
      </c>
      <c r="H76" s="77" t="s">
        <v>1543</v>
      </c>
      <c r="I76" s="16">
        <v>100</v>
      </c>
      <c r="J76" s="16">
        <v>55</v>
      </c>
      <c r="K76" s="16">
        <v>34</v>
      </c>
      <c r="L76" s="16">
        <v>19</v>
      </c>
      <c r="M76" s="81">
        <v>46.75</v>
      </c>
      <c r="N76" s="96">
        <v>46.75</v>
      </c>
      <c r="O76" s="64">
        <v>2530</v>
      </c>
      <c r="P76" s="65">
        <f>Table2245789101123456789101112131415161718[[#This Row],[PEMBULATAN]]*O76</f>
        <v>118277.5</v>
      </c>
    </row>
    <row r="77" spans="1:16" ht="26.25" customHeight="1" x14ac:dyDescent="0.2">
      <c r="A77" s="14"/>
      <c r="B77" s="75"/>
      <c r="C77" s="73" t="s">
        <v>1941</v>
      </c>
      <c r="D77" s="78" t="s">
        <v>127</v>
      </c>
      <c r="E77" s="13">
        <v>44550</v>
      </c>
      <c r="F77" s="76" t="s">
        <v>128</v>
      </c>
      <c r="G77" s="13">
        <v>44554</v>
      </c>
      <c r="H77" s="77" t="s">
        <v>1543</v>
      </c>
      <c r="I77" s="16">
        <v>60</v>
      </c>
      <c r="J77" s="16">
        <v>61</v>
      </c>
      <c r="K77" s="16">
        <v>22</v>
      </c>
      <c r="L77" s="16">
        <v>9</v>
      </c>
      <c r="M77" s="81">
        <v>20.13</v>
      </c>
      <c r="N77" s="96">
        <v>20.13</v>
      </c>
      <c r="O77" s="64">
        <v>2530</v>
      </c>
      <c r="P77" s="65">
        <f>Table2245789101123456789101112131415161718[[#This Row],[PEMBULATAN]]*O77</f>
        <v>50928.899999999994</v>
      </c>
    </row>
    <row r="78" spans="1:16" ht="26.25" customHeight="1" x14ac:dyDescent="0.2">
      <c r="A78" s="14"/>
      <c r="B78" s="75"/>
      <c r="C78" s="73" t="s">
        <v>1942</v>
      </c>
      <c r="D78" s="78" t="s">
        <v>127</v>
      </c>
      <c r="E78" s="13">
        <v>44550</v>
      </c>
      <c r="F78" s="76" t="s">
        <v>128</v>
      </c>
      <c r="G78" s="13">
        <v>44554</v>
      </c>
      <c r="H78" s="77" t="s">
        <v>1543</v>
      </c>
      <c r="I78" s="16">
        <v>77</v>
      </c>
      <c r="J78" s="16">
        <v>56</v>
      </c>
      <c r="K78" s="16">
        <v>21</v>
      </c>
      <c r="L78" s="16">
        <v>11</v>
      </c>
      <c r="M78" s="81">
        <v>22.638000000000002</v>
      </c>
      <c r="N78" s="96">
        <v>22.638000000000002</v>
      </c>
      <c r="O78" s="64">
        <v>2530</v>
      </c>
      <c r="P78" s="65">
        <f>Table2245789101123456789101112131415161718[[#This Row],[PEMBULATAN]]*O78</f>
        <v>57274.140000000007</v>
      </c>
    </row>
    <row r="79" spans="1:16" ht="26.25" customHeight="1" x14ac:dyDescent="0.2">
      <c r="A79" s="14"/>
      <c r="B79" s="75"/>
      <c r="C79" s="73" t="s">
        <v>1943</v>
      </c>
      <c r="D79" s="78" t="s">
        <v>127</v>
      </c>
      <c r="E79" s="13">
        <v>44550</v>
      </c>
      <c r="F79" s="76" t="s">
        <v>128</v>
      </c>
      <c r="G79" s="13">
        <v>44554</v>
      </c>
      <c r="H79" s="77" t="s">
        <v>1543</v>
      </c>
      <c r="I79" s="16">
        <v>42</v>
      </c>
      <c r="J79" s="16">
        <v>30</v>
      </c>
      <c r="K79" s="16">
        <v>215</v>
      </c>
      <c r="L79" s="16">
        <v>4</v>
      </c>
      <c r="M79" s="81">
        <v>67.724999999999994</v>
      </c>
      <c r="N79" s="96">
        <v>67.724999999999994</v>
      </c>
      <c r="O79" s="64">
        <v>2530</v>
      </c>
      <c r="P79" s="65">
        <f>Table2245789101123456789101112131415161718[[#This Row],[PEMBULATAN]]*O79</f>
        <v>171344.25</v>
      </c>
    </row>
    <row r="80" spans="1:16" ht="26.25" customHeight="1" x14ac:dyDescent="0.2">
      <c r="A80" s="14"/>
      <c r="B80" s="75"/>
      <c r="C80" s="73" t="s">
        <v>1944</v>
      </c>
      <c r="D80" s="78" t="s">
        <v>127</v>
      </c>
      <c r="E80" s="13">
        <v>44550</v>
      </c>
      <c r="F80" s="76" t="s">
        <v>128</v>
      </c>
      <c r="G80" s="13">
        <v>44554</v>
      </c>
      <c r="H80" s="77" t="s">
        <v>1543</v>
      </c>
      <c r="I80" s="16">
        <v>57</v>
      </c>
      <c r="J80" s="16">
        <v>44</v>
      </c>
      <c r="K80" s="16">
        <v>22</v>
      </c>
      <c r="L80" s="16">
        <v>5</v>
      </c>
      <c r="M80" s="81">
        <v>13.794</v>
      </c>
      <c r="N80" s="96">
        <v>13.794</v>
      </c>
      <c r="O80" s="64">
        <v>2530</v>
      </c>
      <c r="P80" s="65">
        <f>Table2245789101123456789101112131415161718[[#This Row],[PEMBULATAN]]*O80</f>
        <v>34898.82</v>
      </c>
    </row>
    <row r="81" spans="1:16" ht="26.25" customHeight="1" x14ac:dyDescent="0.2">
      <c r="A81" s="14"/>
      <c r="B81" s="75"/>
      <c r="C81" s="73" t="s">
        <v>1945</v>
      </c>
      <c r="D81" s="78" t="s">
        <v>127</v>
      </c>
      <c r="E81" s="13">
        <v>44550</v>
      </c>
      <c r="F81" s="76" t="s">
        <v>128</v>
      </c>
      <c r="G81" s="13">
        <v>44554</v>
      </c>
      <c r="H81" s="77" t="s">
        <v>1543</v>
      </c>
      <c r="I81" s="16">
        <v>104</v>
      </c>
      <c r="J81" s="16">
        <v>58</v>
      </c>
      <c r="K81" s="16">
        <v>35</v>
      </c>
      <c r="L81" s="16">
        <v>31</v>
      </c>
      <c r="M81" s="81">
        <v>52.78</v>
      </c>
      <c r="N81" s="96">
        <v>52.78</v>
      </c>
      <c r="O81" s="64">
        <v>2530</v>
      </c>
      <c r="P81" s="65">
        <f>Table2245789101123456789101112131415161718[[#This Row],[PEMBULATAN]]*O81</f>
        <v>133533.4</v>
      </c>
    </row>
    <row r="82" spans="1:16" ht="26.25" customHeight="1" x14ac:dyDescent="0.2">
      <c r="A82" s="14"/>
      <c r="B82" s="75"/>
      <c r="C82" s="73" t="s">
        <v>1946</v>
      </c>
      <c r="D82" s="78" t="s">
        <v>127</v>
      </c>
      <c r="E82" s="13">
        <v>44550</v>
      </c>
      <c r="F82" s="76" t="s">
        <v>128</v>
      </c>
      <c r="G82" s="13">
        <v>44554</v>
      </c>
      <c r="H82" s="77" t="s">
        <v>1543</v>
      </c>
      <c r="I82" s="16">
        <v>92</v>
      </c>
      <c r="J82" s="16">
        <v>45</v>
      </c>
      <c r="K82" s="16">
        <v>10</v>
      </c>
      <c r="L82" s="16">
        <v>1</v>
      </c>
      <c r="M82" s="81">
        <v>10.35</v>
      </c>
      <c r="N82" s="96">
        <v>11</v>
      </c>
      <c r="O82" s="64">
        <v>2530</v>
      </c>
      <c r="P82" s="65">
        <f>Table2245789101123456789101112131415161718[[#This Row],[PEMBULATAN]]*O82</f>
        <v>27830</v>
      </c>
    </row>
    <row r="83" spans="1:16" ht="26.25" customHeight="1" x14ac:dyDescent="0.2">
      <c r="A83" s="14"/>
      <c r="B83" s="75"/>
      <c r="C83" s="73" t="s">
        <v>1947</v>
      </c>
      <c r="D83" s="78" t="s">
        <v>127</v>
      </c>
      <c r="E83" s="13">
        <v>44550</v>
      </c>
      <c r="F83" s="76" t="s">
        <v>128</v>
      </c>
      <c r="G83" s="13">
        <v>44554</v>
      </c>
      <c r="H83" s="77" t="s">
        <v>1543</v>
      </c>
      <c r="I83" s="16">
        <v>65</v>
      </c>
      <c r="J83" s="16">
        <v>21</v>
      </c>
      <c r="K83" s="16">
        <v>20</v>
      </c>
      <c r="L83" s="16">
        <v>1</v>
      </c>
      <c r="M83" s="81">
        <v>6.8250000000000002</v>
      </c>
      <c r="N83" s="96">
        <v>6.8250000000000002</v>
      </c>
      <c r="O83" s="64">
        <v>2530</v>
      </c>
      <c r="P83" s="65">
        <f>Table2245789101123456789101112131415161718[[#This Row],[PEMBULATAN]]*O83</f>
        <v>17267.25</v>
      </c>
    </row>
    <row r="84" spans="1:16" ht="26.25" customHeight="1" x14ac:dyDescent="0.2">
      <c r="A84" s="14"/>
      <c r="B84" s="75"/>
      <c r="C84" s="73" t="s">
        <v>1948</v>
      </c>
      <c r="D84" s="78" t="s">
        <v>127</v>
      </c>
      <c r="E84" s="13">
        <v>44550</v>
      </c>
      <c r="F84" s="76" t="s">
        <v>128</v>
      </c>
      <c r="G84" s="13">
        <v>44554</v>
      </c>
      <c r="H84" s="77" t="s">
        <v>1543</v>
      </c>
      <c r="I84" s="16">
        <v>55</v>
      </c>
      <c r="J84" s="16">
        <v>41</v>
      </c>
      <c r="K84" s="16">
        <v>15</v>
      </c>
      <c r="L84" s="16">
        <v>2</v>
      </c>
      <c r="M84" s="81">
        <v>8.4562500000000007</v>
      </c>
      <c r="N84" s="96">
        <v>9</v>
      </c>
      <c r="O84" s="64">
        <v>2530</v>
      </c>
      <c r="P84" s="65">
        <f>Table2245789101123456789101112131415161718[[#This Row],[PEMBULATAN]]*O84</f>
        <v>22770</v>
      </c>
    </row>
    <row r="85" spans="1:16" ht="26.25" customHeight="1" x14ac:dyDescent="0.2">
      <c r="A85" s="14"/>
      <c r="B85" s="75"/>
      <c r="C85" s="73" t="s">
        <v>1949</v>
      </c>
      <c r="D85" s="78" t="s">
        <v>127</v>
      </c>
      <c r="E85" s="13">
        <v>44550</v>
      </c>
      <c r="F85" s="76" t="s">
        <v>128</v>
      </c>
      <c r="G85" s="13">
        <v>44554</v>
      </c>
      <c r="H85" s="77" t="s">
        <v>1543</v>
      </c>
      <c r="I85" s="16">
        <v>37</v>
      </c>
      <c r="J85" s="16">
        <v>41</v>
      </c>
      <c r="K85" s="16">
        <v>11</v>
      </c>
      <c r="L85" s="16">
        <v>3</v>
      </c>
      <c r="M85" s="81">
        <v>4.1717500000000003</v>
      </c>
      <c r="N85" s="96">
        <v>4.1717500000000003</v>
      </c>
      <c r="O85" s="64">
        <v>2530</v>
      </c>
      <c r="P85" s="65">
        <f>Table2245789101123456789101112131415161718[[#This Row],[PEMBULATAN]]*O85</f>
        <v>10554.5275</v>
      </c>
    </row>
    <row r="86" spans="1:16" ht="26.25" customHeight="1" x14ac:dyDescent="0.2">
      <c r="A86" s="14"/>
      <c r="B86" s="75"/>
      <c r="C86" s="73" t="s">
        <v>1950</v>
      </c>
      <c r="D86" s="78" t="s">
        <v>127</v>
      </c>
      <c r="E86" s="13">
        <v>44550</v>
      </c>
      <c r="F86" s="76" t="s">
        <v>128</v>
      </c>
      <c r="G86" s="13">
        <v>44554</v>
      </c>
      <c r="H86" s="77" t="s">
        <v>1543</v>
      </c>
      <c r="I86" s="16">
        <v>100</v>
      </c>
      <c r="J86" s="16">
        <v>61</v>
      </c>
      <c r="K86" s="16">
        <v>30</v>
      </c>
      <c r="L86" s="16">
        <v>21</v>
      </c>
      <c r="M86" s="81">
        <v>45.75</v>
      </c>
      <c r="N86" s="96">
        <v>45.75</v>
      </c>
      <c r="O86" s="64">
        <v>2530</v>
      </c>
      <c r="P86" s="65">
        <f>Table2245789101123456789101112131415161718[[#This Row],[PEMBULATAN]]*O86</f>
        <v>115747.5</v>
      </c>
    </row>
    <row r="87" spans="1:16" ht="26.25" customHeight="1" x14ac:dyDescent="0.2">
      <c r="A87" s="14"/>
      <c r="B87" s="75"/>
      <c r="C87" s="73" t="s">
        <v>1951</v>
      </c>
      <c r="D87" s="78" t="s">
        <v>127</v>
      </c>
      <c r="E87" s="13">
        <v>44550</v>
      </c>
      <c r="F87" s="76" t="s">
        <v>128</v>
      </c>
      <c r="G87" s="13">
        <v>44554</v>
      </c>
      <c r="H87" s="77" t="s">
        <v>1543</v>
      </c>
      <c r="I87" s="16">
        <v>65</v>
      </c>
      <c r="J87" s="16">
        <v>34</v>
      </c>
      <c r="K87" s="16">
        <v>22</v>
      </c>
      <c r="L87" s="16">
        <v>12</v>
      </c>
      <c r="M87" s="81">
        <v>12.154999999999999</v>
      </c>
      <c r="N87" s="96">
        <v>12.154999999999999</v>
      </c>
      <c r="O87" s="64">
        <v>2530</v>
      </c>
      <c r="P87" s="65">
        <f>Table2245789101123456789101112131415161718[[#This Row],[PEMBULATAN]]*O87</f>
        <v>30752.149999999998</v>
      </c>
    </row>
    <row r="88" spans="1:16" ht="26.25" customHeight="1" x14ac:dyDescent="0.2">
      <c r="A88" s="14"/>
      <c r="B88" s="75"/>
      <c r="C88" s="73" t="s">
        <v>1952</v>
      </c>
      <c r="D88" s="78" t="s">
        <v>127</v>
      </c>
      <c r="E88" s="13">
        <v>44550</v>
      </c>
      <c r="F88" s="76" t="s">
        <v>128</v>
      </c>
      <c r="G88" s="13">
        <v>44554</v>
      </c>
      <c r="H88" s="77" t="s">
        <v>1543</v>
      </c>
      <c r="I88" s="16">
        <v>98</v>
      </c>
      <c r="J88" s="16">
        <v>54</v>
      </c>
      <c r="K88" s="16">
        <v>25</v>
      </c>
      <c r="L88" s="16">
        <v>35</v>
      </c>
      <c r="M88" s="81">
        <v>33.075000000000003</v>
      </c>
      <c r="N88" s="96">
        <v>35</v>
      </c>
      <c r="O88" s="64">
        <v>2530</v>
      </c>
      <c r="P88" s="65">
        <f>Table2245789101123456789101112131415161718[[#This Row],[PEMBULATAN]]*O88</f>
        <v>88550</v>
      </c>
    </row>
    <row r="89" spans="1:16" ht="26.25" customHeight="1" x14ac:dyDescent="0.2">
      <c r="A89" s="14"/>
      <c r="B89" s="75"/>
      <c r="C89" s="73" t="s">
        <v>1953</v>
      </c>
      <c r="D89" s="78" t="s">
        <v>127</v>
      </c>
      <c r="E89" s="13">
        <v>44550</v>
      </c>
      <c r="F89" s="76" t="s">
        <v>128</v>
      </c>
      <c r="G89" s="13">
        <v>44554</v>
      </c>
      <c r="H89" s="77" t="s">
        <v>1543</v>
      </c>
      <c r="I89" s="16">
        <v>56</v>
      </c>
      <c r="J89" s="16">
        <v>34</v>
      </c>
      <c r="K89" s="16">
        <v>23</v>
      </c>
      <c r="L89" s="16">
        <v>20</v>
      </c>
      <c r="M89" s="81">
        <v>10.948</v>
      </c>
      <c r="N89" s="96">
        <v>20</v>
      </c>
      <c r="O89" s="64">
        <v>2530</v>
      </c>
      <c r="P89" s="65">
        <f>Table2245789101123456789101112131415161718[[#This Row],[PEMBULATAN]]*O89</f>
        <v>50600</v>
      </c>
    </row>
    <row r="90" spans="1:16" ht="26.25" customHeight="1" x14ac:dyDescent="0.2">
      <c r="A90" s="14"/>
      <c r="B90" s="75"/>
      <c r="C90" s="73" t="s">
        <v>1954</v>
      </c>
      <c r="D90" s="78" t="s">
        <v>127</v>
      </c>
      <c r="E90" s="13">
        <v>44550</v>
      </c>
      <c r="F90" s="76" t="s">
        <v>128</v>
      </c>
      <c r="G90" s="13">
        <v>44554</v>
      </c>
      <c r="H90" s="77" t="s">
        <v>1543</v>
      </c>
      <c r="I90" s="16">
        <v>56</v>
      </c>
      <c r="J90" s="16">
        <v>34</v>
      </c>
      <c r="K90" s="16">
        <v>12</v>
      </c>
      <c r="L90" s="16">
        <v>1</v>
      </c>
      <c r="M90" s="81">
        <v>5.7119999999999997</v>
      </c>
      <c r="N90" s="96">
        <v>5.7119999999999997</v>
      </c>
      <c r="O90" s="64">
        <v>2530</v>
      </c>
      <c r="P90" s="65">
        <f>Table2245789101123456789101112131415161718[[#This Row],[PEMBULATAN]]*O90</f>
        <v>14451.359999999999</v>
      </c>
    </row>
    <row r="91" spans="1:16" ht="26.25" customHeight="1" x14ac:dyDescent="0.2">
      <c r="A91" s="14"/>
      <c r="B91" s="75"/>
      <c r="C91" s="73" t="s">
        <v>1955</v>
      </c>
      <c r="D91" s="78" t="s">
        <v>127</v>
      </c>
      <c r="E91" s="13">
        <v>44550</v>
      </c>
      <c r="F91" s="76" t="s">
        <v>128</v>
      </c>
      <c r="G91" s="13">
        <v>44554</v>
      </c>
      <c r="H91" s="77" t="s">
        <v>1543</v>
      </c>
      <c r="I91" s="16">
        <v>78</v>
      </c>
      <c r="J91" s="16">
        <v>54</v>
      </c>
      <c r="K91" s="16">
        <v>26</v>
      </c>
      <c r="L91" s="16">
        <v>14</v>
      </c>
      <c r="M91" s="81">
        <v>27.378</v>
      </c>
      <c r="N91" s="96">
        <v>28</v>
      </c>
      <c r="O91" s="64">
        <v>2530</v>
      </c>
      <c r="P91" s="65">
        <f>Table2245789101123456789101112131415161718[[#This Row],[PEMBULATAN]]*O91</f>
        <v>70840</v>
      </c>
    </row>
    <row r="92" spans="1:16" ht="26.25" customHeight="1" x14ac:dyDescent="0.2">
      <c r="A92" s="14"/>
      <c r="B92" s="75"/>
      <c r="C92" s="73" t="s">
        <v>1956</v>
      </c>
      <c r="D92" s="78" t="s">
        <v>127</v>
      </c>
      <c r="E92" s="13">
        <v>44550</v>
      </c>
      <c r="F92" s="76" t="s">
        <v>128</v>
      </c>
      <c r="G92" s="13">
        <v>44554</v>
      </c>
      <c r="H92" s="77" t="s">
        <v>1543</v>
      </c>
      <c r="I92" s="16">
        <v>65</v>
      </c>
      <c r="J92" s="16">
        <v>23</v>
      </c>
      <c r="K92" s="16">
        <v>12</v>
      </c>
      <c r="L92" s="16">
        <v>3</v>
      </c>
      <c r="M92" s="81">
        <v>4.4850000000000003</v>
      </c>
      <c r="N92" s="96">
        <v>5</v>
      </c>
      <c r="O92" s="64">
        <v>2530</v>
      </c>
      <c r="P92" s="65">
        <f>Table2245789101123456789101112131415161718[[#This Row],[PEMBULATAN]]*O92</f>
        <v>12650</v>
      </c>
    </row>
    <row r="93" spans="1:16" ht="26.25" customHeight="1" x14ac:dyDescent="0.2">
      <c r="A93" s="14"/>
      <c r="B93" s="75"/>
      <c r="C93" s="73" t="s">
        <v>1957</v>
      </c>
      <c r="D93" s="78" t="s">
        <v>127</v>
      </c>
      <c r="E93" s="13">
        <v>44550</v>
      </c>
      <c r="F93" s="76" t="s">
        <v>128</v>
      </c>
      <c r="G93" s="13">
        <v>44554</v>
      </c>
      <c r="H93" s="77" t="s">
        <v>1543</v>
      </c>
      <c r="I93" s="16">
        <v>78</v>
      </c>
      <c r="J93" s="16">
        <v>45</v>
      </c>
      <c r="K93" s="16">
        <v>21</v>
      </c>
      <c r="L93" s="16">
        <v>5</v>
      </c>
      <c r="M93" s="81">
        <v>18.427499999999998</v>
      </c>
      <c r="N93" s="96">
        <v>19</v>
      </c>
      <c r="O93" s="64">
        <v>2530</v>
      </c>
      <c r="P93" s="65">
        <f>Table2245789101123456789101112131415161718[[#This Row],[PEMBULATAN]]*O93</f>
        <v>48070</v>
      </c>
    </row>
    <row r="94" spans="1:16" ht="26.25" customHeight="1" x14ac:dyDescent="0.2">
      <c r="A94" s="14"/>
      <c r="B94" s="75"/>
      <c r="C94" s="73" t="s">
        <v>1958</v>
      </c>
      <c r="D94" s="78" t="s">
        <v>127</v>
      </c>
      <c r="E94" s="13">
        <v>44550</v>
      </c>
      <c r="F94" s="76" t="s">
        <v>128</v>
      </c>
      <c r="G94" s="13">
        <v>44554</v>
      </c>
      <c r="H94" s="77" t="s">
        <v>1543</v>
      </c>
      <c r="I94" s="16">
        <v>67</v>
      </c>
      <c r="J94" s="16">
        <v>51</v>
      </c>
      <c r="K94" s="16">
        <v>23</v>
      </c>
      <c r="L94" s="16">
        <v>5</v>
      </c>
      <c r="M94" s="81">
        <v>19.647749999999998</v>
      </c>
      <c r="N94" s="96">
        <v>19.647749999999998</v>
      </c>
      <c r="O94" s="64">
        <v>2530</v>
      </c>
      <c r="P94" s="65">
        <f>Table2245789101123456789101112131415161718[[#This Row],[PEMBULATAN]]*O94</f>
        <v>49708.807499999995</v>
      </c>
    </row>
    <row r="95" spans="1:16" ht="26.25" customHeight="1" x14ac:dyDescent="0.2">
      <c r="A95" s="14"/>
      <c r="B95" s="75"/>
      <c r="C95" s="73" t="s">
        <v>1959</v>
      </c>
      <c r="D95" s="78" t="s">
        <v>127</v>
      </c>
      <c r="E95" s="13">
        <v>44550</v>
      </c>
      <c r="F95" s="76" t="s">
        <v>128</v>
      </c>
      <c r="G95" s="13">
        <v>44554</v>
      </c>
      <c r="H95" s="77" t="s">
        <v>1543</v>
      </c>
      <c r="I95" s="16">
        <v>76</v>
      </c>
      <c r="J95" s="16">
        <v>34</v>
      </c>
      <c r="K95" s="16">
        <v>25</v>
      </c>
      <c r="L95" s="16">
        <v>8</v>
      </c>
      <c r="M95" s="81">
        <v>16.149999999999999</v>
      </c>
      <c r="N95" s="96">
        <v>16.149999999999999</v>
      </c>
      <c r="O95" s="64">
        <v>2530</v>
      </c>
      <c r="P95" s="65">
        <f>Table2245789101123456789101112131415161718[[#This Row],[PEMBULATAN]]*O95</f>
        <v>40859.5</v>
      </c>
    </row>
    <row r="96" spans="1:16" ht="26.25" customHeight="1" x14ac:dyDescent="0.2">
      <c r="A96" s="14"/>
      <c r="B96" s="75"/>
      <c r="C96" s="73" t="s">
        <v>1960</v>
      </c>
      <c r="D96" s="78" t="s">
        <v>127</v>
      </c>
      <c r="E96" s="13">
        <v>44550</v>
      </c>
      <c r="F96" s="76" t="s">
        <v>128</v>
      </c>
      <c r="G96" s="13">
        <v>44554</v>
      </c>
      <c r="H96" s="77" t="s">
        <v>1543</v>
      </c>
      <c r="I96" s="16">
        <v>67</v>
      </c>
      <c r="J96" s="16">
        <v>23</v>
      </c>
      <c r="K96" s="16">
        <v>12</v>
      </c>
      <c r="L96" s="16">
        <v>5</v>
      </c>
      <c r="M96" s="81">
        <v>4.6230000000000002</v>
      </c>
      <c r="N96" s="96">
        <v>5</v>
      </c>
      <c r="O96" s="64">
        <v>2530</v>
      </c>
      <c r="P96" s="65">
        <f>Table2245789101123456789101112131415161718[[#This Row],[PEMBULATAN]]*O96</f>
        <v>12650</v>
      </c>
    </row>
    <row r="97" spans="1:16" ht="26.25" customHeight="1" x14ac:dyDescent="0.2">
      <c r="A97" s="14"/>
      <c r="B97" s="75"/>
      <c r="C97" s="73" t="s">
        <v>1961</v>
      </c>
      <c r="D97" s="78" t="s">
        <v>127</v>
      </c>
      <c r="E97" s="13">
        <v>44550</v>
      </c>
      <c r="F97" s="76" t="s">
        <v>128</v>
      </c>
      <c r="G97" s="13">
        <v>44554</v>
      </c>
      <c r="H97" s="77" t="s">
        <v>1543</v>
      </c>
      <c r="I97" s="16">
        <v>56</v>
      </c>
      <c r="J97" s="16">
        <v>23</v>
      </c>
      <c r="K97" s="16">
        <v>10</v>
      </c>
      <c r="L97" s="16">
        <v>1</v>
      </c>
      <c r="M97" s="81">
        <v>3.22</v>
      </c>
      <c r="N97" s="96">
        <v>3.22</v>
      </c>
      <c r="O97" s="64">
        <v>2530</v>
      </c>
      <c r="P97" s="65">
        <f>Table2245789101123456789101112131415161718[[#This Row],[PEMBULATAN]]*O97</f>
        <v>8146.6</v>
      </c>
    </row>
    <row r="98" spans="1:16" ht="26.25" customHeight="1" x14ac:dyDescent="0.2">
      <c r="A98" s="14"/>
      <c r="B98" s="75"/>
      <c r="C98" s="73" t="s">
        <v>1962</v>
      </c>
      <c r="D98" s="78" t="s">
        <v>127</v>
      </c>
      <c r="E98" s="13">
        <v>44550</v>
      </c>
      <c r="F98" s="76" t="s">
        <v>128</v>
      </c>
      <c r="G98" s="13">
        <v>44554</v>
      </c>
      <c r="H98" s="77" t="s">
        <v>1543</v>
      </c>
      <c r="I98" s="16">
        <v>34</v>
      </c>
      <c r="J98" s="16">
        <v>23</v>
      </c>
      <c r="K98" s="16">
        <v>21</v>
      </c>
      <c r="L98" s="16">
        <v>1</v>
      </c>
      <c r="M98" s="81">
        <v>4.1055000000000001</v>
      </c>
      <c r="N98" s="96">
        <v>4.1055000000000001</v>
      </c>
      <c r="O98" s="64">
        <v>2530</v>
      </c>
      <c r="P98" s="65">
        <f>Table2245789101123456789101112131415161718[[#This Row],[PEMBULATAN]]*O98</f>
        <v>10386.915000000001</v>
      </c>
    </row>
    <row r="99" spans="1:16" ht="26.25" customHeight="1" x14ac:dyDescent="0.2">
      <c r="A99" s="14"/>
      <c r="B99" s="75"/>
      <c r="C99" s="73" t="s">
        <v>1963</v>
      </c>
      <c r="D99" s="78" t="s">
        <v>127</v>
      </c>
      <c r="E99" s="13">
        <v>44550</v>
      </c>
      <c r="F99" s="76" t="s">
        <v>128</v>
      </c>
      <c r="G99" s="13">
        <v>44554</v>
      </c>
      <c r="H99" s="77" t="s">
        <v>1543</v>
      </c>
      <c r="I99" s="16">
        <v>98</v>
      </c>
      <c r="J99" s="16">
        <v>65</v>
      </c>
      <c r="K99" s="16">
        <v>24</v>
      </c>
      <c r="L99" s="16">
        <v>15</v>
      </c>
      <c r="M99" s="81">
        <v>38.22</v>
      </c>
      <c r="N99" s="96">
        <v>38.22</v>
      </c>
      <c r="O99" s="64">
        <v>2530</v>
      </c>
      <c r="P99" s="65">
        <f>Table2245789101123456789101112131415161718[[#This Row],[PEMBULATAN]]*O99</f>
        <v>96696.599999999991</v>
      </c>
    </row>
    <row r="100" spans="1:16" ht="26.25" customHeight="1" x14ac:dyDescent="0.2">
      <c r="A100" s="14"/>
      <c r="B100" s="75"/>
      <c r="C100" s="73" t="s">
        <v>1964</v>
      </c>
      <c r="D100" s="78" t="s">
        <v>127</v>
      </c>
      <c r="E100" s="13">
        <v>44550</v>
      </c>
      <c r="F100" s="76" t="s">
        <v>128</v>
      </c>
      <c r="G100" s="13">
        <v>44554</v>
      </c>
      <c r="H100" s="77" t="s">
        <v>1543</v>
      </c>
      <c r="I100" s="16">
        <v>87</v>
      </c>
      <c r="J100" s="16">
        <v>56</v>
      </c>
      <c r="K100" s="16">
        <v>24</v>
      </c>
      <c r="L100" s="16">
        <v>10</v>
      </c>
      <c r="M100" s="81">
        <v>29.231999999999999</v>
      </c>
      <c r="N100" s="96">
        <v>29.231999999999999</v>
      </c>
      <c r="O100" s="64">
        <v>2530</v>
      </c>
      <c r="P100" s="65">
        <f>Table2245789101123456789101112131415161718[[#This Row],[PEMBULATAN]]*O100</f>
        <v>73956.959999999992</v>
      </c>
    </row>
    <row r="101" spans="1:16" ht="26.25" customHeight="1" x14ac:dyDescent="0.2">
      <c r="A101" s="14"/>
      <c r="B101" s="75"/>
      <c r="C101" s="73" t="s">
        <v>1965</v>
      </c>
      <c r="D101" s="78" t="s">
        <v>127</v>
      </c>
      <c r="E101" s="13">
        <v>44550</v>
      </c>
      <c r="F101" s="76" t="s">
        <v>128</v>
      </c>
      <c r="G101" s="13">
        <v>44554</v>
      </c>
      <c r="H101" s="77" t="s">
        <v>1543</v>
      </c>
      <c r="I101" s="16">
        <v>98</v>
      </c>
      <c r="J101" s="16">
        <v>65</v>
      </c>
      <c r="K101" s="16">
        <v>26</v>
      </c>
      <c r="L101" s="16">
        <v>20</v>
      </c>
      <c r="M101" s="81">
        <v>41.405000000000001</v>
      </c>
      <c r="N101" s="96">
        <v>42</v>
      </c>
      <c r="O101" s="64">
        <v>2530</v>
      </c>
      <c r="P101" s="65">
        <f>Table2245789101123456789101112131415161718[[#This Row],[PEMBULATAN]]*O101</f>
        <v>106260</v>
      </c>
    </row>
    <row r="102" spans="1:16" ht="26.25" customHeight="1" x14ac:dyDescent="0.2">
      <c r="A102" s="14"/>
      <c r="B102" s="75"/>
      <c r="C102" s="73" t="s">
        <v>1966</v>
      </c>
      <c r="D102" s="78" t="s">
        <v>127</v>
      </c>
      <c r="E102" s="13">
        <v>44550</v>
      </c>
      <c r="F102" s="76" t="s">
        <v>128</v>
      </c>
      <c r="G102" s="13">
        <v>44554</v>
      </c>
      <c r="H102" s="77" t="s">
        <v>1543</v>
      </c>
      <c r="I102" s="16">
        <v>67</v>
      </c>
      <c r="J102" s="16">
        <v>35</v>
      </c>
      <c r="K102" s="16">
        <v>23</v>
      </c>
      <c r="L102" s="16">
        <v>3</v>
      </c>
      <c r="M102" s="81">
        <v>13.483750000000001</v>
      </c>
      <c r="N102" s="96">
        <v>14</v>
      </c>
      <c r="O102" s="64">
        <v>2530</v>
      </c>
      <c r="P102" s="65">
        <f>Table2245789101123456789101112131415161718[[#This Row],[PEMBULATAN]]*O102</f>
        <v>35420</v>
      </c>
    </row>
    <row r="103" spans="1:16" ht="26.25" customHeight="1" x14ac:dyDescent="0.2">
      <c r="A103" s="14"/>
      <c r="B103" s="75"/>
      <c r="C103" s="73" t="s">
        <v>1967</v>
      </c>
      <c r="D103" s="78" t="s">
        <v>127</v>
      </c>
      <c r="E103" s="13">
        <v>44550</v>
      </c>
      <c r="F103" s="76" t="s">
        <v>128</v>
      </c>
      <c r="G103" s="13">
        <v>44554</v>
      </c>
      <c r="H103" s="77" t="s">
        <v>1543</v>
      </c>
      <c r="I103" s="16">
        <v>59</v>
      </c>
      <c r="J103" s="16">
        <v>34</v>
      </c>
      <c r="K103" s="16">
        <v>12</v>
      </c>
      <c r="L103" s="16">
        <v>3</v>
      </c>
      <c r="M103" s="81">
        <v>6.0179999999999998</v>
      </c>
      <c r="N103" s="96">
        <v>6.0179999999999998</v>
      </c>
      <c r="O103" s="64">
        <v>2530</v>
      </c>
      <c r="P103" s="65">
        <f>Table2245789101123456789101112131415161718[[#This Row],[PEMBULATAN]]*O103</f>
        <v>15225.539999999999</v>
      </c>
    </row>
    <row r="104" spans="1:16" ht="26.25" customHeight="1" x14ac:dyDescent="0.2">
      <c r="A104" s="14"/>
      <c r="B104" s="75"/>
      <c r="C104" s="73" t="s">
        <v>1968</v>
      </c>
      <c r="D104" s="78" t="s">
        <v>127</v>
      </c>
      <c r="E104" s="13">
        <v>44550</v>
      </c>
      <c r="F104" s="76" t="s">
        <v>128</v>
      </c>
      <c r="G104" s="13">
        <v>44554</v>
      </c>
      <c r="H104" s="77" t="s">
        <v>1543</v>
      </c>
      <c r="I104" s="16">
        <v>45</v>
      </c>
      <c r="J104" s="16">
        <v>23</v>
      </c>
      <c r="K104" s="16">
        <v>14</v>
      </c>
      <c r="L104" s="16">
        <v>1</v>
      </c>
      <c r="M104" s="81">
        <v>3.6225000000000001</v>
      </c>
      <c r="N104" s="96">
        <v>3.6225000000000001</v>
      </c>
      <c r="O104" s="64">
        <v>2530</v>
      </c>
      <c r="P104" s="65">
        <f>Table2245789101123456789101112131415161718[[#This Row],[PEMBULATAN]]*O104</f>
        <v>9164.9249999999993</v>
      </c>
    </row>
    <row r="105" spans="1:16" ht="26.25" customHeight="1" x14ac:dyDescent="0.2">
      <c r="A105" s="14"/>
      <c r="B105" s="75"/>
      <c r="C105" s="73" t="s">
        <v>1969</v>
      </c>
      <c r="D105" s="78" t="s">
        <v>127</v>
      </c>
      <c r="E105" s="13">
        <v>44550</v>
      </c>
      <c r="F105" s="76" t="s">
        <v>128</v>
      </c>
      <c r="G105" s="13">
        <v>44554</v>
      </c>
      <c r="H105" s="77" t="s">
        <v>1543</v>
      </c>
      <c r="I105" s="16">
        <v>56</v>
      </c>
      <c r="J105" s="16">
        <v>34</v>
      </c>
      <c r="K105" s="16">
        <v>21</v>
      </c>
      <c r="L105" s="16">
        <v>3</v>
      </c>
      <c r="M105" s="81">
        <v>9.9960000000000004</v>
      </c>
      <c r="N105" s="96">
        <v>9.9960000000000004</v>
      </c>
      <c r="O105" s="64">
        <v>2530</v>
      </c>
      <c r="P105" s="65">
        <f>Table2245789101123456789101112131415161718[[#This Row],[PEMBULATAN]]*O105</f>
        <v>25289.88</v>
      </c>
    </row>
    <row r="106" spans="1:16" ht="26.25" customHeight="1" x14ac:dyDescent="0.2">
      <c r="A106" s="14"/>
      <c r="B106" s="75"/>
      <c r="C106" s="73" t="s">
        <v>1970</v>
      </c>
      <c r="D106" s="78" t="s">
        <v>127</v>
      </c>
      <c r="E106" s="13">
        <v>44550</v>
      </c>
      <c r="F106" s="76" t="s">
        <v>128</v>
      </c>
      <c r="G106" s="13">
        <v>44554</v>
      </c>
      <c r="H106" s="77" t="s">
        <v>1543</v>
      </c>
      <c r="I106" s="16">
        <v>79</v>
      </c>
      <c r="J106" s="16">
        <v>54</v>
      </c>
      <c r="K106" s="16">
        <v>31</v>
      </c>
      <c r="L106" s="16">
        <v>5</v>
      </c>
      <c r="M106" s="81">
        <v>33.061500000000002</v>
      </c>
      <c r="N106" s="96">
        <v>33.061500000000002</v>
      </c>
      <c r="O106" s="64">
        <v>2530</v>
      </c>
      <c r="P106" s="65">
        <f>Table2245789101123456789101112131415161718[[#This Row],[PEMBULATAN]]*O106</f>
        <v>83645.595000000001</v>
      </c>
    </row>
    <row r="107" spans="1:16" ht="26.25" customHeight="1" x14ac:dyDescent="0.2">
      <c r="A107" s="14"/>
      <c r="B107" s="75"/>
      <c r="C107" s="73" t="s">
        <v>1971</v>
      </c>
      <c r="D107" s="78" t="s">
        <v>127</v>
      </c>
      <c r="E107" s="13">
        <v>44550</v>
      </c>
      <c r="F107" s="76" t="s">
        <v>128</v>
      </c>
      <c r="G107" s="13">
        <v>44554</v>
      </c>
      <c r="H107" s="77" t="s">
        <v>1543</v>
      </c>
      <c r="I107" s="16">
        <v>89</v>
      </c>
      <c r="J107" s="16">
        <v>54</v>
      </c>
      <c r="K107" s="16">
        <v>41</v>
      </c>
      <c r="L107" s="16">
        <v>5</v>
      </c>
      <c r="M107" s="81">
        <v>49.261499999999998</v>
      </c>
      <c r="N107" s="96">
        <v>49.261499999999998</v>
      </c>
      <c r="O107" s="64">
        <v>2530</v>
      </c>
      <c r="P107" s="65">
        <f>Table2245789101123456789101112131415161718[[#This Row],[PEMBULATAN]]*O107</f>
        <v>124631.595</v>
      </c>
    </row>
    <row r="108" spans="1:16" ht="26.25" customHeight="1" x14ac:dyDescent="0.2">
      <c r="A108" s="14"/>
      <c r="B108" s="75"/>
      <c r="C108" s="73" t="s">
        <v>1972</v>
      </c>
      <c r="D108" s="78" t="s">
        <v>127</v>
      </c>
      <c r="E108" s="13">
        <v>44550</v>
      </c>
      <c r="F108" s="76" t="s">
        <v>128</v>
      </c>
      <c r="G108" s="13">
        <v>44554</v>
      </c>
      <c r="H108" s="77" t="s">
        <v>1543</v>
      </c>
      <c r="I108" s="16">
        <v>34</v>
      </c>
      <c r="J108" s="16">
        <v>23</v>
      </c>
      <c r="K108" s="16">
        <v>10</v>
      </c>
      <c r="L108" s="16">
        <v>1</v>
      </c>
      <c r="M108" s="81">
        <v>1.9550000000000001</v>
      </c>
      <c r="N108" s="96">
        <v>1.9550000000000001</v>
      </c>
      <c r="O108" s="64">
        <v>2530</v>
      </c>
      <c r="P108" s="65">
        <f>Table2245789101123456789101112131415161718[[#This Row],[PEMBULATAN]]*O108</f>
        <v>4946.1500000000005</v>
      </c>
    </row>
    <row r="109" spans="1:16" ht="26.25" customHeight="1" x14ac:dyDescent="0.2">
      <c r="A109" s="14"/>
      <c r="B109" s="98"/>
      <c r="C109" s="73" t="s">
        <v>1973</v>
      </c>
      <c r="D109" s="78" t="s">
        <v>127</v>
      </c>
      <c r="E109" s="13">
        <v>44550</v>
      </c>
      <c r="F109" s="76" t="s">
        <v>128</v>
      </c>
      <c r="G109" s="13">
        <v>44554</v>
      </c>
      <c r="H109" s="77" t="s">
        <v>1543</v>
      </c>
      <c r="I109" s="16">
        <v>89</v>
      </c>
      <c r="J109" s="16">
        <v>54</v>
      </c>
      <c r="K109" s="16">
        <v>34</v>
      </c>
      <c r="L109" s="16">
        <v>21</v>
      </c>
      <c r="M109" s="81">
        <v>40.850999999999999</v>
      </c>
      <c r="N109" s="96">
        <v>40.850999999999999</v>
      </c>
      <c r="O109" s="64">
        <v>2530</v>
      </c>
      <c r="P109" s="65">
        <f>Table2245789101123456789101112131415161718[[#This Row],[PEMBULATAN]]*O109</f>
        <v>103353.03</v>
      </c>
    </row>
    <row r="110" spans="1:16" ht="26.25" customHeight="1" x14ac:dyDescent="0.2">
      <c r="A110" s="14"/>
      <c r="B110" s="75" t="s">
        <v>1974</v>
      </c>
      <c r="C110" s="73" t="s">
        <v>1975</v>
      </c>
      <c r="D110" s="78" t="s">
        <v>127</v>
      </c>
      <c r="E110" s="13">
        <v>44550</v>
      </c>
      <c r="F110" s="76" t="s">
        <v>128</v>
      </c>
      <c r="G110" s="13">
        <v>44554</v>
      </c>
      <c r="H110" s="77" t="s">
        <v>1543</v>
      </c>
      <c r="I110" s="16">
        <v>56</v>
      </c>
      <c r="J110" s="16">
        <v>38</v>
      </c>
      <c r="K110" s="16">
        <v>18</v>
      </c>
      <c r="L110" s="16">
        <v>5</v>
      </c>
      <c r="M110" s="81">
        <v>9.5760000000000005</v>
      </c>
      <c r="N110" s="96">
        <v>9.5760000000000005</v>
      </c>
      <c r="O110" s="64">
        <v>2530</v>
      </c>
      <c r="P110" s="65">
        <f>Table2245789101123456789101112131415161718[[#This Row],[PEMBULATAN]]*O110</f>
        <v>24227.280000000002</v>
      </c>
    </row>
    <row r="111" spans="1:16" ht="26.25" customHeight="1" x14ac:dyDescent="0.2">
      <c r="A111" s="14"/>
      <c r="B111" s="75"/>
      <c r="C111" s="73" t="s">
        <v>1976</v>
      </c>
      <c r="D111" s="78" t="s">
        <v>127</v>
      </c>
      <c r="E111" s="13">
        <v>44550</v>
      </c>
      <c r="F111" s="76" t="s">
        <v>128</v>
      </c>
      <c r="G111" s="13">
        <v>44554</v>
      </c>
      <c r="H111" s="77" t="s">
        <v>1543</v>
      </c>
      <c r="I111" s="16">
        <v>28</v>
      </c>
      <c r="J111" s="16">
        <v>33</v>
      </c>
      <c r="K111" s="16">
        <v>15</v>
      </c>
      <c r="L111" s="16">
        <v>6</v>
      </c>
      <c r="M111" s="81">
        <v>3.4649999999999999</v>
      </c>
      <c r="N111" s="96">
        <v>7</v>
      </c>
      <c r="O111" s="64">
        <v>2530</v>
      </c>
      <c r="P111" s="65">
        <f>Table2245789101123456789101112131415161718[[#This Row],[PEMBULATAN]]*O111</f>
        <v>17710</v>
      </c>
    </row>
    <row r="112" spans="1:16" ht="26.25" customHeight="1" x14ac:dyDescent="0.2">
      <c r="A112" s="14"/>
      <c r="B112" s="75"/>
      <c r="C112" s="73" t="s">
        <v>1977</v>
      </c>
      <c r="D112" s="78" t="s">
        <v>127</v>
      </c>
      <c r="E112" s="13">
        <v>44550</v>
      </c>
      <c r="F112" s="76" t="s">
        <v>128</v>
      </c>
      <c r="G112" s="13">
        <v>44554</v>
      </c>
      <c r="H112" s="77" t="s">
        <v>1543</v>
      </c>
      <c r="I112" s="16">
        <v>52</v>
      </c>
      <c r="J112" s="16">
        <v>47</v>
      </c>
      <c r="K112" s="16">
        <v>17</v>
      </c>
      <c r="L112" s="16">
        <v>6</v>
      </c>
      <c r="M112" s="81">
        <v>10.387</v>
      </c>
      <c r="N112" s="96">
        <v>11</v>
      </c>
      <c r="O112" s="64">
        <v>2530</v>
      </c>
      <c r="P112" s="65">
        <f>Table2245789101123456789101112131415161718[[#This Row],[PEMBULATAN]]*O112</f>
        <v>27830</v>
      </c>
    </row>
    <row r="113" spans="1:16" ht="26.25" customHeight="1" x14ac:dyDescent="0.2">
      <c r="A113" s="14"/>
      <c r="B113" s="75"/>
      <c r="C113" s="73" t="s">
        <v>1978</v>
      </c>
      <c r="D113" s="78" t="s">
        <v>127</v>
      </c>
      <c r="E113" s="13">
        <v>44550</v>
      </c>
      <c r="F113" s="76" t="s">
        <v>128</v>
      </c>
      <c r="G113" s="13">
        <v>44554</v>
      </c>
      <c r="H113" s="77" t="s">
        <v>1543</v>
      </c>
      <c r="I113" s="16">
        <v>17</v>
      </c>
      <c r="J113" s="16">
        <v>17</v>
      </c>
      <c r="K113" s="16">
        <v>42</v>
      </c>
      <c r="L113" s="16">
        <v>2</v>
      </c>
      <c r="M113" s="81">
        <v>3.0345</v>
      </c>
      <c r="N113" s="96">
        <v>3.0345</v>
      </c>
      <c r="O113" s="64">
        <v>2530</v>
      </c>
      <c r="P113" s="65">
        <f>Table2245789101123456789101112131415161718[[#This Row],[PEMBULATAN]]*O113</f>
        <v>7677.2849999999999</v>
      </c>
    </row>
    <row r="114" spans="1:16" ht="26.25" customHeight="1" x14ac:dyDescent="0.2">
      <c r="A114" s="14"/>
      <c r="B114" s="75"/>
      <c r="C114" s="73" t="s">
        <v>1979</v>
      </c>
      <c r="D114" s="78" t="s">
        <v>127</v>
      </c>
      <c r="E114" s="13">
        <v>44550</v>
      </c>
      <c r="F114" s="76" t="s">
        <v>128</v>
      </c>
      <c r="G114" s="13">
        <v>44554</v>
      </c>
      <c r="H114" s="77" t="s">
        <v>1543</v>
      </c>
      <c r="I114" s="16">
        <v>35</v>
      </c>
      <c r="J114" s="16">
        <v>20</v>
      </c>
      <c r="K114" s="16">
        <v>12</v>
      </c>
      <c r="L114" s="16">
        <v>7</v>
      </c>
      <c r="M114" s="81">
        <v>2.1</v>
      </c>
      <c r="N114" s="96">
        <v>7</v>
      </c>
      <c r="O114" s="64">
        <v>2530</v>
      </c>
      <c r="P114" s="65">
        <f>Table2245789101123456789101112131415161718[[#This Row],[PEMBULATAN]]*O114</f>
        <v>17710</v>
      </c>
    </row>
    <row r="115" spans="1:16" ht="26.25" customHeight="1" x14ac:dyDescent="0.2">
      <c r="A115" s="14"/>
      <c r="B115" s="75"/>
      <c r="C115" s="73" t="s">
        <v>1980</v>
      </c>
      <c r="D115" s="78" t="s">
        <v>127</v>
      </c>
      <c r="E115" s="13">
        <v>44550</v>
      </c>
      <c r="F115" s="76" t="s">
        <v>128</v>
      </c>
      <c r="G115" s="13">
        <v>44554</v>
      </c>
      <c r="H115" s="77" t="s">
        <v>1543</v>
      </c>
      <c r="I115" s="16">
        <v>24</v>
      </c>
      <c r="J115" s="16">
        <v>24</v>
      </c>
      <c r="K115" s="16">
        <v>10</v>
      </c>
      <c r="L115" s="16">
        <v>1</v>
      </c>
      <c r="M115" s="81">
        <v>1.44</v>
      </c>
      <c r="N115" s="96">
        <v>2</v>
      </c>
      <c r="O115" s="64">
        <v>2530</v>
      </c>
      <c r="P115" s="65">
        <f>Table2245789101123456789101112131415161718[[#This Row],[PEMBULATAN]]*O115</f>
        <v>5060</v>
      </c>
    </row>
    <row r="116" spans="1:16" ht="26.25" customHeight="1" x14ac:dyDescent="0.2">
      <c r="A116" s="14"/>
      <c r="B116" s="75"/>
      <c r="C116" s="73" t="s">
        <v>1981</v>
      </c>
      <c r="D116" s="78" t="s">
        <v>127</v>
      </c>
      <c r="E116" s="13">
        <v>44550</v>
      </c>
      <c r="F116" s="76" t="s">
        <v>128</v>
      </c>
      <c r="G116" s="13">
        <v>44554</v>
      </c>
      <c r="H116" s="77" t="s">
        <v>1543</v>
      </c>
      <c r="I116" s="16">
        <v>70</v>
      </c>
      <c r="J116" s="16">
        <v>50</v>
      </c>
      <c r="K116" s="16">
        <v>30</v>
      </c>
      <c r="L116" s="16">
        <v>10</v>
      </c>
      <c r="M116" s="81">
        <v>26.25</v>
      </c>
      <c r="N116" s="96">
        <v>26.25</v>
      </c>
      <c r="O116" s="64">
        <v>2530</v>
      </c>
      <c r="P116" s="65">
        <f>Table2245789101123456789101112131415161718[[#This Row],[PEMBULATAN]]*O116</f>
        <v>66412.5</v>
      </c>
    </row>
    <row r="117" spans="1:16" ht="26.25" customHeight="1" x14ac:dyDescent="0.2">
      <c r="A117" s="14"/>
      <c r="B117" s="75"/>
      <c r="C117" s="73" t="s">
        <v>1982</v>
      </c>
      <c r="D117" s="78" t="s">
        <v>127</v>
      </c>
      <c r="E117" s="13">
        <v>44550</v>
      </c>
      <c r="F117" s="76" t="s">
        <v>128</v>
      </c>
      <c r="G117" s="13">
        <v>44554</v>
      </c>
      <c r="H117" s="77" t="s">
        <v>1543</v>
      </c>
      <c r="I117" s="16">
        <v>67</v>
      </c>
      <c r="J117" s="16">
        <v>33</v>
      </c>
      <c r="K117" s="16">
        <v>40</v>
      </c>
      <c r="L117" s="16">
        <v>17</v>
      </c>
      <c r="M117" s="81">
        <v>22.11</v>
      </c>
      <c r="N117" s="96">
        <v>22.11</v>
      </c>
      <c r="O117" s="64">
        <v>2530</v>
      </c>
      <c r="P117" s="65">
        <f>Table2245789101123456789101112131415161718[[#This Row],[PEMBULATAN]]*O117</f>
        <v>55938.299999999996</v>
      </c>
    </row>
    <row r="118" spans="1:16" ht="26.25" customHeight="1" x14ac:dyDescent="0.2">
      <c r="A118" s="14"/>
      <c r="B118" s="98"/>
      <c r="C118" s="73" t="s">
        <v>1983</v>
      </c>
      <c r="D118" s="78" t="s">
        <v>127</v>
      </c>
      <c r="E118" s="13">
        <v>44550</v>
      </c>
      <c r="F118" s="76" t="s">
        <v>128</v>
      </c>
      <c r="G118" s="13">
        <v>44554</v>
      </c>
      <c r="H118" s="77" t="s">
        <v>1543</v>
      </c>
      <c r="I118" s="16">
        <v>22</v>
      </c>
      <c r="J118" s="16">
        <v>15</v>
      </c>
      <c r="K118" s="16">
        <v>5</v>
      </c>
      <c r="L118" s="16">
        <v>1</v>
      </c>
      <c r="M118" s="81">
        <v>0.41249999999999998</v>
      </c>
      <c r="N118" s="96">
        <v>2</v>
      </c>
      <c r="O118" s="64">
        <v>2530</v>
      </c>
      <c r="P118" s="65">
        <f>Table2245789101123456789101112131415161718[[#This Row],[PEMBULATAN]]*O118</f>
        <v>5060</v>
      </c>
    </row>
    <row r="119" spans="1:16" ht="26.25" customHeight="1" x14ac:dyDescent="0.2">
      <c r="A119" s="14"/>
      <c r="B119" s="75" t="s">
        <v>1984</v>
      </c>
      <c r="C119" s="73" t="s">
        <v>1985</v>
      </c>
      <c r="D119" s="78" t="s">
        <v>127</v>
      </c>
      <c r="E119" s="13">
        <v>44550</v>
      </c>
      <c r="F119" s="76" t="s">
        <v>128</v>
      </c>
      <c r="G119" s="13">
        <v>44554</v>
      </c>
      <c r="H119" s="77" t="s">
        <v>1543</v>
      </c>
      <c r="I119" s="16">
        <v>150</v>
      </c>
      <c r="J119" s="16">
        <v>64</v>
      </c>
      <c r="K119" s="16">
        <v>22</v>
      </c>
      <c r="L119" s="16">
        <v>18</v>
      </c>
      <c r="M119" s="81">
        <v>52.8</v>
      </c>
      <c r="N119" s="96">
        <v>52.8</v>
      </c>
      <c r="O119" s="64">
        <v>2530</v>
      </c>
      <c r="P119" s="65">
        <f>Table2245789101123456789101112131415161718[[#This Row],[PEMBULATAN]]*O119</f>
        <v>133584</v>
      </c>
    </row>
    <row r="120" spans="1:16" ht="26.25" customHeight="1" x14ac:dyDescent="0.2">
      <c r="A120" s="14"/>
      <c r="B120" s="75"/>
      <c r="C120" s="73" t="s">
        <v>1986</v>
      </c>
      <c r="D120" s="78" t="s">
        <v>127</v>
      </c>
      <c r="E120" s="13">
        <v>44550</v>
      </c>
      <c r="F120" s="76" t="s">
        <v>128</v>
      </c>
      <c r="G120" s="13">
        <v>44554</v>
      </c>
      <c r="H120" s="77" t="s">
        <v>1543</v>
      </c>
      <c r="I120" s="16">
        <v>76</v>
      </c>
      <c r="J120" s="16">
        <v>51</v>
      </c>
      <c r="K120" s="16">
        <v>12</v>
      </c>
      <c r="L120" s="16">
        <v>9</v>
      </c>
      <c r="M120" s="81">
        <v>11.628</v>
      </c>
      <c r="N120" s="96">
        <v>11.628</v>
      </c>
      <c r="O120" s="64">
        <v>2530</v>
      </c>
      <c r="P120" s="65">
        <f>Table2245789101123456789101112131415161718[[#This Row],[PEMBULATAN]]*O120</f>
        <v>29418.84</v>
      </c>
    </row>
    <row r="121" spans="1:16" ht="26.25" customHeight="1" x14ac:dyDescent="0.2">
      <c r="A121" s="14"/>
      <c r="B121" s="75"/>
      <c r="C121" s="73" t="s">
        <v>1987</v>
      </c>
      <c r="D121" s="78" t="s">
        <v>127</v>
      </c>
      <c r="E121" s="13">
        <v>44550</v>
      </c>
      <c r="F121" s="76" t="s">
        <v>128</v>
      </c>
      <c r="G121" s="13">
        <v>44554</v>
      </c>
      <c r="H121" s="77" t="s">
        <v>1543</v>
      </c>
      <c r="I121" s="16">
        <v>76</v>
      </c>
      <c r="J121" s="16">
        <v>51</v>
      </c>
      <c r="K121" s="16">
        <v>12</v>
      </c>
      <c r="L121" s="16">
        <v>18</v>
      </c>
      <c r="M121" s="81">
        <v>11.628</v>
      </c>
      <c r="N121" s="72">
        <v>18</v>
      </c>
      <c r="O121" s="64">
        <v>2530</v>
      </c>
      <c r="P121" s="65">
        <f>Table2245789101123456789101112131415161718[[#This Row],[PEMBULATAN]]*O121</f>
        <v>45540</v>
      </c>
    </row>
    <row r="122" spans="1:16" ht="26.25" customHeight="1" x14ac:dyDescent="0.2">
      <c r="A122" s="14"/>
      <c r="B122" s="75"/>
      <c r="C122" s="73" t="s">
        <v>1988</v>
      </c>
      <c r="D122" s="78" t="s">
        <v>127</v>
      </c>
      <c r="E122" s="13">
        <v>44550</v>
      </c>
      <c r="F122" s="76" t="s">
        <v>128</v>
      </c>
      <c r="G122" s="13">
        <v>44554</v>
      </c>
      <c r="H122" s="77" t="s">
        <v>1543</v>
      </c>
      <c r="I122" s="16">
        <v>45</v>
      </c>
      <c r="J122" s="16">
        <v>32</v>
      </c>
      <c r="K122" s="16">
        <v>15</v>
      </c>
      <c r="L122" s="16">
        <v>1</v>
      </c>
      <c r="M122" s="81">
        <v>5.4</v>
      </c>
      <c r="N122" s="72">
        <v>6</v>
      </c>
      <c r="O122" s="64">
        <v>2530</v>
      </c>
      <c r="P122" s="65">
        <f>Table2245789101123456789101112131415161718[[#This Row],[PEMBULATAN]]*O122</f>
        <v>15180</v>
      </c>
    </row>
    <row r="123" spans="1:16" ht="22.5" customHeight="1" x14ac:dyDescent="0.2">
      <c r="A123" s="123" t="s">
        <v>30</v>
      </c>
      <c r="B123" s="124"/>
      <c r="C123" s="124"/>
      <c r="D123" s="124"/>
      <c r="E123" s="124"/>
      <c r="F123" s="124"/>
      <c r="G123" s="124"/>
      <c r="H123" s="124"/>
      <c r="I123" s="124"/>
      <c r="J123" s="124"/>
      <c r="K123" s="124"/>
      <c r="L123" s="125"/>
      <c r="M123" s="79">
        <f>SUBTOTAL(109,Table2245789101123456789101112131415161718[KG VOLUME])</f>
        <v>2445.7517500000008</v>
      </c>
      <c r="N123" s="68">
        <f>SUM(N3:N122)</f>
        <v>2543.924500000001</v>
      </c>
      <c r="O123" s="126">
        <f>SUM(P3:P122)</f>
        <v>6436128.9850000022</v>
      </c>
      <c r="P123" s="127"/>
    </row>
    <row r="124" spans="1:16" ht="18" customHeight="1" x14ac:dyDescent="0.2">
      <c r="A124" s="86"/>
      <c r="B124" s="56" t="s">
        <v>42</v>
      </c>
      <c r="C124" s="55"/>
      <c r="D124" s="57" t="s">
        <v>43</v>
      </c>
      <c r="E124" s="86"/>
      <c r="F124" s="86"/>
      <c r="G124" s="86"/>
      <c r="H124" s="86"/>
      <c r="I124" s="86"/>
      <c r="J124" s="86"/>
      <c r="K124" s="86"/>
      <c r="L124" s="86"/>
      <c r="M124" s="87"/>
      <c r="N124" s="88" t="s">
        <v>51</v>
      </c>
      <c r="O124" s="89"/>
      <c r="P124" s="89">
        <f>O123*10%</f>
        <v>643612.89850000024</v>
      </c>
    </row>
    <row r="125" spans="1:16" ht="18" customHeight="1" thickBot="1" x14ac:dyDescent="0.25">
      <c r="A125" s="86"/>
      <c r="B125" s="56"/>
      <c r="C125" s="55"/>
      <c r="D125" s="57"/>
      <c r="E125" s="86"/>
      <c r="F125" s="86"/>
      <c r="G125" s="86"/>
      <c r="H125" s="86"/>
      <c r="I125" s="86"/>
      <c r="J125" s="86"/>
      <c r="K125" s="86"/>
      <c r="L125" s="86"/>
      <c r="M125" s="87"/>
      <c r="N125" s="90" t="s">
        <v>52</v>
      </c>
      <c r="O125" s="91"/>
      <c r="P125" s="91">
        <f>O123-P124</f>
        <v>5792516.0865000021</v>
      </c>
    </row>
    <row r="126" spans="1:16" ht="18" customHeight="1" x14ac:dyDescent="0.2">
      <c r="A126" s="11"/>
      <c r="H126" s="63"/>
      <c r="N126" s="62" t="s">
        <v>31</v>
      </c>
      <c r="P126" s="69">
        <f>P125*1%</f>
        <v>57925.16086500002</v>
      </c>
    </row>
    <row r="127" spans="1:16" ht="18" customHeight="1" thickBot="1" x14ac:dyDescent="0.25">
      <c r="A127" s="11"/>
      <c r="H127" s="63"/>
      <c r="N127" s="62" t="s">
        <v>53</v>
      </c>
      <c r="P127" s="71">
        <f>P125*2%</f>
        <v>115850.32173000004</v>
      </c>
    </row>
    <row r="128" spans="1:16" ht="18" customHeight="1" x14ac:dyDescent="0.2">
      <c r="A128" s="11"/>
      <c r="H128" s="63"/>
      <c r="N128" s="66" t="s">
        <v>32</v>
      </c>
      <c r="O128" s="67"/>
      <c r="P128" s="70">
        <f>P125+P126-P127</f>
        <v>5734590.9256350026</v>
      </c>
    </row>
    <row r="130" spans="1:16" x14ac:dyDescent="0.2">
      <c r="A130" s="11"/>
      <c r="H130" s="63"/>
      <c r="P130" s="71"/>
    </row>
    <row r="131" spans="1:16" x14ac:dyDescent="0.2">
      <c r="A131" s="11"/>
      <c r="H131" s="63"/>
      <c r="O131" s="58"/>
      <c r="P131" s="71"/>
    </row>
    <row r="132" spans="1:16" s="3" customFormat="1" x14ac:dyDescent="0.25">
      <c r="A132" s="11"/>
      <c r="B132" s="2"/>
      <c r="C132" s="2"/>
      <c r="E132" s="12"/>
      <c r="H132" s="63"/>
      <c r="N132" s="15"/>
      <c r="O132" s="15"/>
      <c r="P132" s="15"/>
    </row>
    <row r="133" spans="1:16" s="3" customFormat="1" x14ac:dyDescent="0.25">
      <c r="A133" s="11"/>
      <c r="B133" s="2"/>
      <c r="C133" s="2"/>
      <c r="E133" s="12"/>
      <c r="H133" s="63"/>
      <c r="N133" s="15"/>
      <c r="O133" s="15"/>
      <c r="P133" s="15"/>
    </row>
    <row r="134" spans="1:16" s="3" customFormat="1" x14ac:dyDescent="0.25">
      <c r="A134" s="11"/>
      <c r="B134" s="2"/>
      <c r="C134" s="2"/>
      <c r="E134" s="12"/>
      <c r="H134" s="63"/>
      <c r="N134" s="15"/>
      <c r="O134" s="15"/>
      <c r="P134" s="15"/>
    </row>
    <row r="135" spans="1:16" s="3" customFormat="1" x14ac:dyDescent="0.25">
      <c r="A135" s="11"/>
      <c r="B135" s="2"/>
      <c r="C135" s="2"/>
      <c r="E135" s="12"/>
      <c r="H135" s="63"/>
      <c r="N135" s="15"/>
      <c r="O135" s="15"/>
      <c r="P135" s="15"/>
    </row>
    <row r="136" spans="1:16" s="3" customFormat="1" x14ac:dyDescent="0.25">
      <c r="A136" s="11"/>
      <c r="B136" s="2"/>
      <c r="C136" s="2"/>
      <c r="E136" s="12"/>
      <c r="H136" s="63"/>
      <c r="N136" s="15"/>
      <c r="O136" s="15"/>
      <c r="P136" s="15"/>
    </row>
    <row r="137" spans="1:16" s="3" customFormat="1" x14ac:dyDescent="0.25">
      <c r="A137" s="11"/>
      <c r="B137" s="2"/>
      <c r="C137" s="2"/>
      <c r="E137" s="12"/>
      <c r="H137" s="63"/>
      <c r="N137" s="15"/>
      <c r="O137" s="15"/>
      <c r="P137" s="15"/>
    </row>
    <row r="138" spans="1:16" s="3" customFormat="1" x14ac:dyDescent="0.25">
      <c r="A138" s="11"/>
      <c r="B138" s="2"/>
      <c r="C138" s="2"/>
      <c r="E138" s="12"/>
      <c r="H138" s="63"/>
      <c r="N138" s="15"/>
      <c r="O138" s="15"/>
      <c r="P138" s="15"/>
    </row>
    <row r="139" spans="1:16" s="3" customFormat="1" x14ac:dyDescent="0.25">
      <c r="A139" s="11"/>
      <c r="B139" s="2"/>
      <c r="C139" s="2"/>
      <c r="E139" s="12"/>
      <c r="H139" s="63"/>
      <c r="N139" s="15"/>
      <c r="O139" s="15"/>
      <c r="P139" s="15"/>
    </row>
    <row r="140" spans="1:16" s="3" customFormat="1" x14ac:dyDescent="0.25">
      <c r="A140" s="11"/>
      <c r="B140" s="2"/>
      <c r="C140" s="2"/>
      <c r="E140" s="12"/>
      <c r="H140" s="63"/>
      <c r="N140" s="15"/>
      <c r="O140" s="15"/>
      <c r="P140" s="15"/>
    </row>
    <row r="141" spans="1:16" s="3" customFormat="1" x14ac:dyDescent="0.25">
      <c r="A141" s="11"/>
      <c r="B141" s="2"/>
      <c r="C141" s="2"/>
      <c r="E141" s="12"/>
      <c r="H141" s="63"/>
      <c r="N141" s="15"/>
      <c r="O141" s="15"/>
      <c r="P141" s="15"/>
    </row>
    <row r="142" spans="1:16" s="3" customFormat="1" x14ac:dyDescent="0.25">
      <c r="A142" s="11"/>
      <c r="B142" s="2"/>
      <c r="C142" s="2"/>
      <c r="E142" s="12"/>
      <c r="H142" s="63"/>
      <c r="N142" s="15"/>
      <c r="O142" s="15"/>
      <c r="P142" s="15"/>
    </row>
    <row r="143" spans="1:16" s="3" customFormat="1" x14ac:dyDescent="0.25">
      <c r="A143" s="11"/>
      <c r="B143" s="2"/>
      <c r="C143" s="2"/>
      <c r="E143" s="12"/>
      <c r="H143" s="63"/>
      <c r="N143" s="15"/>
      <c r="O143" s="15"/>
      <c r="P143" s="15"/>
    </row>
  </sheetData>
  <mergeCells count="2">
    <mergeCell ref="A123:L123"/>
    <mergeCell ref="O123:P123"/>
  </mergeCells>
  <conditionalFormatting sqref="B3:B122">
    <cfRule type="duplicateValues" dxfId="647" priority="46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tabColor rgb="FF92D050"/>
  </sheetPr>
  <dimension ref="A1:P77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N56" sqref="N3:N56"/>
    </sheetView>
  </sheetViews>
  <sheetFormatPr defaultRowHeight="15" x14ac:dyDescent="0.2"/>
  <cols>
    <col min="1" max="1" width="8" style="4" customWidth="1"/>
    <col min="2" max="2" width="19.5703125" style="2" customWidth="1"/>
    <col min="3" max="3" width="14.5703125" style="2" customWidth="1"/>
    <col min="4" max="4" width="10.28515625" style="3" customWidth="1"/>
    <col min="5" max="5" width="8" style="12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5" customWidth="1"/>
    <col min="15" max="15" width="8.140625" style="15" customWidth="1"/>
    <col min="16" max="16" width="12.28515625" style="15" customWidth="1"/>
    <col min="17" max="16384" width="9.140625" style="4"/>
  </cols>
  <sheetData>
    <row r="1" spans="1:16" x14ac:dyDescent="0.2">
      <c r="H1" s="5"/>
    </row>
    <row r="2" spans="1:16" ht="25.5" x14ac:dyDescent="0.2">
      <c r="A2" s="59" t="s">
        <v>44</v>
      </c>
      <c r="B2" s="7" t="s">
        <v>7</v>
      </c>
      <c r="C2" s="7" t="s">
        <v>0</v>
      </c>
      <c r="D2" s="7" t="s">
        <v>1</v>
      </c>
      <c r="E2" s="60" t="s">
        <v>4</v>
      </c>
      <c r="F2" s="7" t="s">
        <v>3</v>
      </c>
      <c r="G2" s="7" t="s">
        <v>5</v>
      </c>
      <c r="H2" s="60" t="s">
        <v>2</v>
      </c>
      <c r="I2" s="7" t="s">
        <v>39</v>
      </c>
      <c r="J2" s="7" t="s">
        <v>40</v>
      </c>
      <c r="K2" s="7" t="s">
        <v>41</v>
      </c>
      <c r="L2" s="61" t="s">
        <v>45</v>
      </c>
      <c r="M2" s="61" t="s">
        <v>46</v>
      </c>
      <c r="N2" s="61" t="s">
        <v>6</v>
      </c>
      <c r="O2" s="61" t="s">
        <v>47</v>
      </c>
      <c r="P2" s="61" t="s">
        <v>48</v>
      </c>
    </row>
    <row r="3" spans="1:16" ht="26.25" customHeight="1" x14ac:dyDescent="0.2">
      <c r="A3" s="83">
        <v>403979</v>
      </c>
      <c r="B3" s="74" t="s">
        <v>1989</v>
      </c>
      <c r="C3" s="9" t="s">
        <v>1990</v>
      </c>
      <c r="D3" s="76" t="s">
        <v>127</v>
      </c>
      <c r="E3" s="13">
        <v>44551</v>
      </c>
      <c r="F3" s="76" t="s">
        <v>128</v>
      </c>
      <c r="G3" s="13">
        <v>44554</v>
      </c>
      <c r="H3" s="10" t="s">
        <v>1543</v>
      </c>
      <c r="I3" s="1">
        <v>100</v>
      </c>
      <c r="J3" s="1">
        <v>54</v>
      </c>
      <c r="K3" s="1">
        <v>18</v>
      </c>
      <c r="L3" s="1">
        <v>9</v>
      </c>
      <c r="M3" s="80">
        <v>24.3</v>
      </c>
      <c r="N3" s="8">
        <v>25</v>
      </c>
      <c r="O3" s="64">
        <v>2530</v>
      </c>
      <c r="P3" s="65">
        <f>Table224578910112345678910111213141516171819[[#This Row],[PEMBULATAN]]*O3</f>
        <v>63250</v>
      </c>
    </row>
    <row r="4" spans="1:16" ht="26.25" customHeight="1" x14ac:dyDescent="0.2">
      <c r="A4" s="14"/>
      <c r="B4" s="75"/>
      <c r="C4" s="73" t="s">
        <v>1991</v>
      </c>
      <c r="D4" s="78" t="s">
        <v>127</v>
      </c>
      <c r="E4" s="13">
        <v>44551</v>
      </c>
      <c r="F4" s="76" t="s">
        <v>128</v>
      </c>
      <c r="G4" s="13">
        <v>44554</v>
      </c>
      <c r="H4" s="77" t="s">
        <v>1543</v>
      </c>
      <c r="I4" s="16">
        <v>98</v>
      </c>
      <c r="J4" s="16">
        <v>57</v>
      </c>
      <c r="K4" s="16">
        <v>20</v>
      </c>
      <c r="L4" s="16">
        <v>12</v>
      </c>
      <c r="M4" s="81">
        <v>27.93</v>
      </c>
      <c r="N4" s="96">
        <v>27.93</v>
      </c>
      <c r="O4" s="64">
        <v>2530</v>
      </c>
      <c r="P4" s="65">
        <f>Table224578910112345678910111213141516171819[[#This Row],[PEMBULATAN]]*O4</f>
        <v>70662.899999999994</v>
      </c>
    </row>
    <row r="5" spans="1:16" ht="26.25" customHeight="1" x14ac:dyDescent="0.2">
      <c r="A5" s="14"/>
      <c r="B5" s="75"/>
      <c r="C5" s="73" t="s">
        <v>1992</v>
      </c>
      <c r="D5" s="78" t="s">
        <v>127</v>
      </c>
      <c r="E5" s="13">
        <v>44551</v>
      </c>
      <c r="F5" s="76" t="s">
        <v>128</v>
      </c>
      <c r="G5" s="13">
        <v>44554</v>
      </c>
      <c r="H5" s="77" t="s">
        <v>1543</v>
      </c>
      <c r="I5" s="16">
        <v>90</v>
      </c>
      <c r="J5" s="16">
        <v>54</v>
      </c>
      <c r="K5" s="16">
        <v>25</v>
      </c>
      <c r="L5" s="16">
        <v>14</v>
      </c>
      <c r="M5" s="81">
        <v>30.375</v>
      </c>
      <c r="N5" s="96">
        <v>31</v>
      </c>
      <c r="O5" s="64">
        <v>2530</v>
      </c>
      <c r="P5" s="65">
        <f>Table224578910112345678910111213141516171819[[#This Row],[PEMBULATAN]]*O5</f>
        <v>78430</v>
      </c>
    </row>
    <row r="6" spans="1:16" ht="26.25" customHeight="1" x14ac:dyDescent="0.2">
      <c r="A6" s="14"/>
      <c r="B6" s="75"/>
      <c r="C6" s="73" t="s">
        <v>1993</v>
      </c>
      <c r="D6" s="78" t="s">
        <v>127</v>
      </c>
      <c r="E6" s="13">
        <v>44551</v>
      </c>
      <c r="F6" s="76" t="s">
        <v>128</v>
      </c>
      <c r="G6" s="13">
        <v>44554</v>
      </c>
      <c r="H6" s="77" t="s">
        <v>1543</v>
      </c>
      <c r="I6" s="16">
        <v>94</v>
      </c>
      <c r="J6" s="16">
        <v>57</v>
      </c>
      <c r="K6" s="16">
        <v>24</v>
      </c>
      <c r="L6" s="16">
        <v>12</v>
      </c>
      <c r="M6" s="81">
        <v>32.148000000000003</v>
      </c>
      <c r="N6" s="96">
        <v>32.148000000000003</v>
      </c>
      <c r="O6" s="64">
        <v>2530</v>
      </c>
      <c r="P6" s="65">
        <f>Table224578910112345678910111213141516171819[[#This Row],[PEMBULATAN]]*O6</f>
        <v>81334.44</v>
      </c>
    </row>
    <row r="7" spans="1:16" ht="26.25" customHeight="1" x14ac:dyDescent="0.2">
      <c r="A7" s="14"/>
      <c r="B7" s="75"/>
      <c r="C7" s="73" t="s">
        <v>1994</v>
      </c>
      <c r="D7" s="78" t="s">
        <v>127</v>
      </c>
      <c r="E7" s="13">
        <v>44551</v>
      </c>
      <c r="F7" s="76" t="s">
        <v>128</v>
      </c>
      <c r="G7" s="13">
        <v>44554</v>
      </c>
      <c r="H7" s="77" t="s">
        <v>1543</v>
      </c>
      <c r="I7" s="16">
        <v>87</v>
      </c>
      <c r="J7" s="16">
        <v>54</v>
      </c>
      <c r="K7" s="16">
        <v>27</v>
      </c>
      <c r="L7" s="16">
        <v>6</v>
      </c>
      <c r="M7" s="81">
        <v>31.711500000000001</v>
      </c>
      <c r="N7" s="96">
        <v>31.711500000000001</v>
      </c>
      <c r="O7" s="64">
        <v>2530</v>
      </c>
      <c r="P7" s="65">
        <f>Table224578910112345678910111213141516171819[[#This Row],[PEMBULATAN]]*O7</f>
        <v>80230.095000000001</v>
      </c>
    </row>
    <row r="8" spans="1:16" ht="26.25" customHeight="1" x14ac:dyDescent="0.2">
      <c r="A8" s="14"/>
      <c r="B8" s="75"/>
      <c r="C8" s="73" t="s">
        <v>1995</v>
      </c>
      <c r="D8" s="78" t="s">
        <v>127</v>
      </c>
      <c r="E8" s="13">
        <v>44551</v>
      </c>
      <c r="F8" s="76" t="s">
        <v>128</v>
      </c>
      <c r="G8" s="13">
        <v>44554</v>
      </c>
      <c r="H8" s="77" t="s">
        <v>1543</v>
      </c>
      <c r="I8" s="16">
        <v>90</v>
      </c>
      <c r="J8" s="16">
        <v>55</v>
      </c>
      <c r="K8" s="16">
        <v>29</v>
      </c>
      <c r="L8" s="16">
        <v>17</v>
      </c>
      <c r="M8" s="81">
        <v>35.887500000000003</v>
      </c>
      <c r="N8" s="96">
        <v>35.887500000000003</v>
      </c>
      <c r="O8" s="64">
        <v>2530</v>
      </c>
      <c r="P8" s="65">
        <f>Table224578910112345678910111213141516171819[[#This Row],[PEMBULATAN]]*O8</f>
        <v>90795.375</v>
      </c>
    </row>
    <row r="9" spans="1:16" ht="26.25" customHeight="1" x14ac:dyDescent="0.2">
      <c r="A9" s="14"/>
      <c r="B9" s="75"/>
      <c r="C9" s="73" t="s">
        <v>1996</v>
      </c>
      <c r="D9" s="78" t="s">
        <v>127</v>
      </c>
      <c r="E9" s="13">
        <v>44551</v>
      </c>
      <c r="F9" s="76" t="s">
        <v>128</v>
      </c>
      <c r="G9" s="13">
        <v>44554</v>
      </c>
      <c r="H9" s="77" t="s">
        <v>1543</v>
      </c>
      <c r="I9" s="16">
        <v>77</v>
      </c>
      <c r="J9" s="16">
        <v>60</v>
      </c>
      <c r="K9" s="16">
        <v>25</v>
      </c>
      <c r="L9" s="16">
        <v>11</v>
      </c>
      <c r="M9" s="81">
        <v>28.875</v>
      </c>
      <c r="N9" s="96">
        <v>28.875</v>
      </c>
      <c r="O9" s="64">
        <v>2530</v>
      </c>
      <c r="P9" s="65">
        <f>Table224578910112345678910111213141516171819[[#This Row],[PEMBULATAN]]*O9</f>
        <v>73053.75</v>
      </c>
    </row>
    <row r="10" spans="1:16" ht="26.25" customHeight="1" x14ac:dyDescent="0.2">
      <c r="A10" s="14"/>
      <c r="B10" s="75"/>
      <c r="C10" s="73" t="s">
        <v>1997</v>
      </c>
      <c r="D10" s="78" t="s">
        <v>127</v>
      </c>
      <c r="E10" s="13">
        <v>44551</v>
      </c>
      <c r="F10" s="76" t="s">
        <v>128</v>
      </c>
      <c r="G10" s="13">
        <v>44554</v>
      </c>
      <c r="H10" s="77" t="s">
        <v>1543</v>
      </c>
      <c r="I10" s="16">
        <v>94</v>
      </c>
      <c r="J10" s="16">
        <v>56</v>
      </c>
      <c r="K10" s="16">
        <v>30</v>
      </c>
      <c r="L10" s="16">
        <v>17</v>
      </c>
      <c r="M10" s="81">
        <v>39.479999999999997</v>
      </c>
      <c r="N10" s="96">
        <v>40</v>
      </c>
      <c r="O10" s="64">
        <v>2530</v>
      </c>
      <c r="P10" s="65">
        <f>Table224578910112345678910111213141516171819[[#This Row],[PEMBULATAN]]*O10</f>
        <v>101200</v>
      </c>
    </row>
    <row r="11" spans="1:16" ht="26.25" customHeight="1" x14ac:dyDescent="0.2">
      <c r="A11" s="14"/>
      <c r="B11" s="75"/>
      <c r="C11" s="73" t="s">
        <v>1998</v>
      </c>
      <c r="D11" s="78" t="s">
        <v>127</v>
      </c>
      <c r="E11" s="13">
        <v>44551</v>
      </c>
      <c r="F11" s="76" t="s">
        <v>128</v>
      </c>
      <c r="G11" s="13">
        <v>44554</v>
      </c>
      <c r="H11" s="77" t="s">
        <v>1543</v>
      </c>
      <c r="I11" s="16">
        <v>97</v>
      </c>
      <c r="J11" s="16">
        <v>64</v>
      </c>
      <c r="K11" s="16">
        <v>23</v>
      </c>
      <c r="L11" s="16">
        <v>14</v>
      </c>
      <c r="M11" s="81">
        <v>35.695999999999998</v>
      </c>
      <c r="N11" s="96">
        <v>35.695999999999998</v>
      </c>
      <c r="O11" s="64">
        <v>2530</v>
      </c>
      <c r="P11" s="65">
        <f>Table224578910112345678910111213141516171819[[#This Row],[PEMBULATAN]]*O11</f>
        <v>90310.87999999999</v>
      </c>
    </row>
    <row r="12" spans="1:16" ht="26.25" customHeight="1" x14ac:dyDescent="0.2">
      <c r="A12" s="14"/>
      <c r="B12" s="75"/>
      <c r="C12" s="73" t="s">
        <v>1999</v>
      </c>
      <c r="D12" s="78" t="s">
        <v>127</v>
      </c>
      <c r="E12" s="13">
        <v>44551</v>
      </c>
      <c r="F12" s="76" t="s">
        <v>128</v>
      </c>
      <c r="G12" s="13">
        <v>44554</v>
      </c>
      <c r="H12" s="77" t="s">
        <v>1543</v>
      </c>
      <c r="I12" s="16">
        <v>88</v>
      </c>
      <c r="J12" s="16">
        <v>60</v>
      </c>
      <c r="K12" s="16">
        <v>17</v>
      </c>
      <c r="L12" s="16">
        <v>5</v>
      </c>
      <c r="M12" s="81">
        <v>22.44</v>
      </c>
      <c r="N12" s="96">
        <v>23</v>
      </c>
      <c r="O12" s="64">
        <v>2530</v>
      </c>
      <c r="P12" s="65">
        <f>Table224578910112345678910111213141516171819[[#This Row],[PEMBULATAN]]*O12</f>
        <v>58190</v>
      </c>
    </row>
    <row r="13" spans="1:16" ht="26.25" customHeight="1" x14ac:dyDescent="0.2">
      <c r="A13" s="14"/>
      <c r="B13" s="75"/>
      <c r="C13" s="73" t="s">
        <v>2000</v>
      </c>
      <c r="D13" s="78" t="s">
        <v>127</v>
      </c>
      <c r="E13" s="13">
        <v>44551</v>
      </c>
      <c r="F13" s="76" t="s">
        <v>128</v>
      </c>
      <c r="G13" s="13">
        <v>44554</v>
      </c>
      <c r="H13" s="77" t="s">
        <v>1543</v>
      </c>
      <c r="I13" s="16">
        <v>72</v>
      </c>
      <c r="J13" s="16">
        <v>56</v>
      </c>
      <c r="K13" s="16">
        <v>17</v>
      </c>
      <c r="L13" s="16">
        <v>7</v>
      </c>
      <c r="M13" s="81">
        <v>17.135999999999999</v>
      </c>
      <c r="N13" s="96">
        <v>17.135999999999999</v>
      </c>
      <c r="O13" s="64">
        <v>2530</v>
      </c>
      <c r="P13" s="65">
        <f>Table224578910112345678910111213141516171819[[#This Row],[PEMBULATAN]]*O13</f>
        <v>43354.079999999994</v>
      </c>
    </row>
    <row r="14" spans="1:16" ht="26.25" customHeight="1" x14ac:dyDescent="0.2">
      <c r="A14" s="14"/>
      <c r="B14" s="75"/>
      <c r="C14" s="73" t="s">
        <v>2001</v>
      </c>
      <c r="D14" s="78" t="s">
        <v>127</v>
      </c>
      <c r="E14" s="13">
        <v>44551</v>
      </c>
      <c r="F14" s="76" t="s">
        <v>128</v>
      </c>
      <c r="G14" s="13">
        <v>44554</v>
      </c>
      <c r="H14" s="77" t="s">
        <v>1543</v>
      </c>
      <c r="I14" s="16">
        <v>87</v>
      </c>
      <c r="J14" s="16">
        <v>53</v>
      </c>
      <c r="K14" s="16">
        <v>25</v>
      </c>
      <c r="L14" s="16">
        <v>8</v>
      </c>
      <c r="M14" s="81">
        <v>28.818750000000001</v>
      </c>
      <c r="N14" s="96">
        <v>28.818750000000001</v>
      </c>
      <c r="O14" s="64">
        <v>2530</v>
      </c>
      <c r="P14" s="65">
        <f>Table224578910112345678910111213141516171819[[#This Row],[PEMBULATAN]]*O14</f>
        <v>72911.4375</v>
      </c>
    </row>
    <row r="15" spans="1:16" ht="26.25" customHeight="1" x14ac:dyDescent="0.2">
      <c r="A15" s="14"/>
      <c r="B15" s="75"/>
      <c r="C15" s="73" t="s">
        <v>2002</v>
      </c>
      <c r="D15" s="78" t="s">
        <v>127</v>
      </c>
      <c r="E15" s="13">
        <v>44551</v>
      </c>
      <c r="F15" s="76" t="s">
        <v>128</v>
      </c>
      <c r="G15" s="13">
        <v>44554</v>
      </c>
      <c r="H15" s="77" t="s">
        <v>1543</v>
      </c>
      <c r="I15" s="16">
        <v>58</v>
      </c>
      <c r="J15" s="16">
        <v>38</v>
      </c>
      <c r="K15" s="16">
        <v>19</v>
      </c>
      <c r="L15" s="16">
        <v>4</v>
      </c>
      <c r="M15" s="81">
        <v>10.468999999999999</v>
      </c>
      <c r="N15" s="96">
        <v>11</v>
      </c>
      <c r="O15" s="64">
        <v>2530</v>
      </c>
      <c r="P15" s="65">
        <f>Table224578910112345678910111213141516171819[[#This Row],[PEMBULATAN]]*O15</f>
        <v>27830</v>
      </c>
    </row>
    <row r="16" spans="1:16" ht="26.25" customHeight="1" x14ac:dyDescent="0.2">
      <c r="A16" s="14"/>
      <c r="B16" s="75"/>
      <c r="C16" s="73" t="s">
        <v>2003</v>
      </c>
      <c r="D16" s="78" t="s">
        <v>127</v>
      </c>
      <c r="E16" s="13">
        <v>44551</v>
      </c>
      <c r="F16" s="76" t="s">
        <v>128</v>
      </c>
      <c r="G16" s="13">
        <v>44554</v>
      </c>
      <c r="H16" s="77" t="s">
        <v>1543</v>
      </c>
      <c r="I16" s="16">
        <v>68</v>
      </c>
      <c r="J16" s="16">
        <v>45</v>
      </c>
      <c r="K16" s="16">
        <v>17</v>
      </c>
      <c r="L16" s="16">
        <v>4</v>
      </c>
      <c r="M16" s="81">
        <v>13.005000000000001</v>
      </c>
      <c r="N16" s="96">
        <v>13.005000000000001</v>
      </c>
      <c r="O16" s="64">
        <v>2530</v>
      </c>
      <c r="P16" s="65">
        <f>Table224578910112345678910111213141516171819[[#This Row],[PEMBULATAN]]*O16</f>
        <v>32902.65</v>
      </c>
    </row>
    <row r="17" spans="1:16" ht="26.25" customHeight="1" x14ac:dyDescent="0.2">
      <c r="A17" s="14"/>
      <c r="B17" s="75"/>
      <c r="C17" s="73" t="s">
        <v>2004</v>
      </c>
      <c r="D17" s="78" t="s">
        <v>127</v>
      </c>
      <c r="E17" s="13">
        <v>44551</v>
      </c>
      <c r="F17" s="76" t="s">
        <v>128</v>
      </c>
      <c r="G17" s="13">
        <v>44554</v>
      </c>
      <c r="H17" s="77" t="s">
        <v>1543</v>
      </c>
      <c r="I17" s="16">
        <v>53</v>
      </c>
      <c r="J17" s="16">
        <v>37</v>
      </c>
      <c r="K17" s="16">
        <v>16</v>
      </c>
      <c r="L17" s="16">
        <v>5</v>
      </c>
      <c r="M17" s="81">
        <v>7.8440000000000003</v>
      </c>
      <c r="N17" s="96">
        <v>7.8440000000000003</v>
      </c>
      <c r="O17" s="64">
        <v>2530</v>
      </c>
      <c r="P17" s="65">
        <f>Table224578910112345678910111213141516171819[[#This Row],[PEMBULATAN]]*O17</f>
        <v>19845.32</v>
      </c>
    </row>
    <row r="18" spans="1:16" ht="26.25" customHeight="1" x14ac:dyDescent="0.2">
      <c r="A18" s="14"/>
      <c r="B18" s="75"/>
      <c r="C18" s="73" t="s">
        <v>2005</v>
      </c>
      <c r="D18" s="78" t="s">
        <v>127</v>
      </c>
      <c r="E18" s="13">
        <v>44551</v>
      </c>
      <c r="F18" s="76" t="s">
        <v>128</v>
      </c>
      <c r="G18" s="13">
        <v>44554</v>
      </c>
      <c r="H18" s="77" t="s">
        <v>1543</v>
      </c>
      <c r="I18" s="16">
        <v>95</v>
      </c>
      <c r="J18" s="16">
        <v>60</v>
      </c>
      <c r="K18" s="16">
        <v>24</v>
      </c>
      <c r="L18" s="16">
        <v>12</v>
      </c>
      <c r="M18" s="81">
        <v>34.200000000000003</v>
      </c>
      <c r="N18" s="96">
        <v>34.200000000000003</v>
      </c>
      <c r="O18" s="64">
        <v>2530</v>
      </c>
      <c r="P18" s="65">
        <f>Table224578910112345678910111213141516171819[[#This Row],[PEMBULATAN]]*O18</f>
        <v>86526</v>
      </c>
    </row>
    <row r="19" spans="1:16" ht="26.25" customHeight="1" x14ac:dyDescent="0.2">
      <c r="A19" s="14"/>
      <c r="B19" s="75"/>
      <c r="C19" s="73" t="s">
        <v>2006</v>
      </c>
      <c r="D19" s="78" t="s">
        <v>127</v>
      </c>
      <c r="E19" s="13">
        <v>44551</v>
      </c>
      <c r="F19" s="76" t="s">
        <v>128</v>
      </c>
      <c r="G19" s="13">
        <v>44554</v>
      </c>
      <c r="H19" s="77" t="s">
        <v>1543</v>
      </c>
      <c r="I19" s="16">
        <v>88</v>
      </c>
      <c r="J19" s="16">
        <v>53</v>
      </c>
      <c r="K19" s="16">
        <v>24</v>
      </c>
      <c r="L19" s="16">
        <v>10</v>
      </c>
      <c r="M19" s="81">
        <v>27.984000000000002</v>
      </c>
      <c r="N19" s="96">
        <v>27.984000000000002</v>
      </c>
      <c r="O19" s="64">
        <v>2530</v>
      </c>
      <c r="P19" s="65">
        <f>Table224578910112345678910111213141516171819[[#This Row],[PEMBULATAN]]*O19</f>
        <v>70799.520000000004</v>
      </c>
    </row>
    <row r="20" spans="1:16" ht="26.25" customHeight="1" x14ac:dyDescent="0.2">
      <c r="A20" s="14"/>
      <c r="B20" s="75"/>
      <c r="C20" s="73" t="s">
        <v>2007</v>
      </c>
      <c r="D20" s="78" t="s">
        <v>127</v>
      </c>
      <c r="E20" s="13">
        <v>44551</v>
      </c>
      <c r="F20" s="76" t="s">
        <v>128</v>
      </c>
      <c r="G20" s="13">
        <v>44554</v>
      </c>
      <c r="H20" s="77" t="s">
        <v>1543</v>
      </c>
      <c r="I20" s="16">
        <v>90</v>
      </c>
      <c r="J20" s="16">
        <v>65</v>
      </c>
      <c r="K20" s="16">
        <v>35</v>
      </c>
      <c r="L20" s="16">
        <v>8</v>
      </c>
      <c r="M20" s="81">
        <v>51.1875</v>
      </c>
      <c r="N20" s="96">
        <v>51.1875</v>
      </c>
      <c r="O20" s="64">
        <v>2530</v>
      </c>
      <c r="P20" s="65">
        <f>Table224578910112345678910111213141516171819[[#This Row],[PEMBULATAN]]*O20</f>
        <v>129504.375</v>
      </c>
    </row>
    <row r="21" spans="1:16" ht="26.25" customHeight="1" x14ac:dyDescent="0.2">
      <c r="A21" s="14"/>
      <c r="B21" s="75"/>
      <c r="C21" s="73" t="s">
        <v>2008</v>
      </c>
      <c r="D21" s="78" t="s">
        <v>127</v>
      </c>
      <c r="E21" s="13">
        <v>44551</v>
      </c>
      <c r="F21" s="76" t="s">
        <v>128</v>
      </c>
      <c r="G21" s="13">
        <v>44554</v>
      </c>
      <c r="H21" s="77" t="s">
        <v>1543</v>
      </c>
      <c r="I21" s="16">
        <v>88</v>
      </c>
      <c r="J21" s="16">
        <v>57</v>
      </c>
      <c r="K21" s="16">
        <v>32</v>
      </c>
      <c r="L21" s="16">
        <v>22</v>
      </c>
      <c r="M21" s="81">
        <v>40.128</v>
      </c>
      <c r="N21" s="96">
        <v>40.128</v>
      </c>
      <c r="O21" s="64">
        <v>2530</v>
      </c>
      <c r="P21" s="65">
        <f>Table224578910112345678910111213141516171819[[#This Row],[PEMBULATAN]]*O21</f>
        <v>101523.84</v>
      </c>
    </row>
    <row r="22" spans="1:16" ht="26.25" customHeight="1" x14ac:dyDescent="0.2">
      <c r="A22" s="14"/>
      <c r="B22" s="75"/>
      <c r="C22" s="73" t="s">
        <v>2009</v>
      </c>
      <c r="D22" s="78" t="s">
        <v>127</v>
      </c>
      <c r="E22" s="13">
        <v>44551</v>
      </c>
      <c r="F22" s="76" t="s">
        <v>128</v>
      </c>
      <c r="G22" s="13">
        <v>44554</v>
      </c>
      <c r="H22" s="77" t="s">
        <v>1543</v>
      </c>
      <c r="I22" s="16">
        <v>50</v>
      </c>
      <c r="J22" s="16">
        <v>33</v>
      </c>
      <c r="K22" s="16">
        <v>15</v>
      </c>
      <c r="L22" s="16">
        <v>3</v>
      </c>
      <c r="M22" s="81">
        <v>6.1875</v>
      </c>
      <c r="N22" s="96">
        <v>6.1875</v>
      </c>
      <c r="O22" s="64">
        <v>2530</v>
      </c>
      <c r="P22" s="65">
        <f>Table224578910112345678910111213141516171819[[#This Row],[PEMBULATAN]]*O22</f>
        <v>15654.375</v>
      </c>
    </row>
    <row r="23" spans="1:16" ht="26.25" customHeight="1" x14ac:dyDescent="0.2">
      <c r="A23" s="14"/>
      <c r="B23" s="75"/>
      <c r="C23" s="73" t="s">
        <v>2010</v>
      </c>
      <c r="D23" s="78" t="s">
        <v>127</v>
      </c>
      <c r="E23" s="13">
        <v>44551</v>
      </c>
      <c r="F23" s="76" t="s">
        <v>128</v>
      </c>
      <c r="G23" s="13">
        <v>44554</v>
      </c>
      <c r="H23" s="77" t="s">
        <v>1543</v>
      </c>
      <c r="I23" s="16">
        <v>52</v>
      </c>
      <c r="J23" s="16">
        <v>45</v>
      </c>
      <c r="K23" s="16">
        <v>12</v>
      </c>
      <c r="L23" s="16">
        <v>3</v>
      </c>
      <c r="M23" s="81">
        <v>7.02</v>
      </c>
      <c r="N23" s="96">
        <v>7.02</v>
      </c>
      <c r="O23" s="64">
        <v>2530</v>
      </c>
      <c r="P23" s="65">
        <f>Table224578910112345678910111213141516171819[[#This Row],[PEMBULATAN]]*O23</f>
        <v>17760.599999999999</v>
      </c>
    </row>
    <row r="24" spans="1:16" ht="26.25" customHeight="1" x14ac:dyDescent="0.2">
      <c r="A24" s="14"/>
      <c r="B24" s="75"/>
      <c r="C24" s="73" t="s">
        <v>2011</v>
      </c>
      <c r="D24" s="78" t="s">
        <v>127</v>
      </c>
      <c r="E24" s="13">
        <v>44551</v>
      </c>
      <c r="F24" s="76" t="s">
        <v>128</v>
      </c>
      <c r="G24" s="13">
        <v>44554</v>
      </c>
      <c r="H24" s="77" t="s">
        <v>1543</v>
      </c>
      <c r="I24" s="16">
        <v>55</v>
      </c>
      <c r="J24" s="16">
        <v>34</v>
      </c>
      <c r="K24" s="16">
        <v>15</v>
      </c>
      <c r="L24" s="16">
        <v>5</v>
      </c>
      <c r="M24" s="81">
        <v>7.0125000000000002</v>
      </c>
      <c r="N24" s="96">
        <v>7.0125000000000002</v>
      </c>
      <c r="O24" s="64">
        <v>2530</v>
      </c>
      <c r="P24" s="65">
        <f>Table224578910112345678910111213141516171819[[#This Row],[PEMBULATAN]]*O24</f>
        <v>17741.625</v>
      </c>
    </row>
    <row r="25" spans="1:16" ht="26.25" customHeight="1" x14ac:dyDescent="0.2">
      <c r="A25" s="14"/>
      <c r="B25" s="75"/>
      <c r="C25" s="73" t="s">
        <v>2012</v>
      </c>
      <c r="D25" s="78" t="s">
        <v>127</v>
      </c>
      <c r="E25" s="13">
        <v>44551</v>
      </c>
      <c r="F25" s="76" t="s">
        <v>128</v>
      </c>
      <c r="G25" s="13">
        <v>44554</v>
      </c>
      <c r="H25" s="77" t="s">
        <v>1543</v>
      </c>
      <c r="I25" s="16">
        <v>90</v>
      </c>
      <c r="J25" s="16">
        <v>58</v>
      </c>
      <c r="K25" s="16">
        <v>25</v>
      </c>
      <c r="L25" s="16">
        <v>11</v>
      </c>
      <c r="M25" s="81">
        <v>32.625</v>
      </c>
      <c r="N25" s="96">
        <v>32.625</v>
      </c>
      <c r="O25" s="64">
        <v>2530</v>
      </c>
      <c r="P25" s="65">
        <f>Table224578910112345678910111213141516171819[[#This Row],[PEMBULATAN]]*O25</f>
        <v>82541.25</v>
      </c>
    </row>
    <row r="26" spans="1:16" ht="26.25" customHeight="1" x14ac:dyDescent="0.2">
      <c r="A26" s="14"/>
      <c r="B26" s="75"/>
      <c r="C26" s="73" t="s">
        <v>2013</v>
      </c>
      <c r="D26" s="78" t="s">
        <v>127</v>
      </c>
      <c r="E26" s="13">
        <v>44551</v>
      </c>
      <c r="F26" s="76" t="s">
        <v>128</v>
      </c>
      <c r="G26" s="13">
        <v>44554</v>
      </c>
      <c r="H26" s="77" t="s">
        <v>1543</v>
      </c>
      <c r="I26" s="16">
        <v>92</v>
      </c>
      <c r="J26" s="16">
        <v>63</v>
      </c>
      <c r="K26" s="16">
        <v>28</v>
      </c>
      <c r="L26" s="16">
        <v>8</v>
      </c>
      <c r="M26" s="81">
        <v>40.572000000000003</v>
      </c>
      <c r="N26" s="96">
        <v>40.572000000000003</v>
      </c>
      <c r="O26" s="64">
        <v>2530</v>
      </c>
      <c r="P26" s="65">
        <f>Table224578910112345678910111213141516171819[[#This Row],[PEMBULATAN]]*O26</f>
        <v>102647.16</v>
      </c>
    </row>
    <row r="27" spans="1:16" ht="26.25" customHeight="1" x14ac:dyDescent="0.2">
      <c r="A27" s="14"/>
      <c r="B27" s="75"/>
      <c r="C27" s="73" t="s">
        <v>2014</v>
      </c>
      <c r="D27" s="78" t="s">
        <v>127</v>
      </c>
      <c r="E27" s="13">
        <v>44551</v>
      </c>
      <c r="F27" s="76" t="s">
        <v>128</v>
      </c>
      <c r="G27" s="13">
        <v>44554</v>
      </c>
      <c r="H27" s="77" t="s">
        <v>1543</v>
      </c>
      <c r="I27" s="16">
        <v>97</v>
      </c>
      <c r="J27" s="16">
        <v>62</v>
      </c>
      <c r="K27" s="16">
        <v>22</v>
      </c>
      <c r="L27" s="16">
        <v>7</v>
      </c>
      <c r="M27" s="81">
        <v>33.076999999999998</v>
      </c>
      <c r="N27" s="96">
        <v>33.076999999999998</v>
      </c>
      <c r="O27" s="64">
        <v>2530</v>
      </c>
      <c r="P27" s="65">
        <f>Table224578910112345678910111213141516171819[[#This Row],[PEMBULATAN]]*O27</f>
        <v>83684.81</v>
      </c>
    </row>
    <row r="28" spans="1:16" ht="26.25" customHeight="1" x14ac:dyDescent="0.2">
      <c r="A28" s="14"/>
      <c r="B28" s="75"/>
      <c r="C28" s="73" t="s">
        <v>2015</v>
      </c>
      <c r="D28" s="78" t="s">
        <v>127</v>
      </c>
      <c r="E28" s="13">
        <v>44551</v>
      </c>
      <c r="F28" s="76" t="s">
        <v>128</v>
      </c>
      <c r="G28" s="13">
        <v>44554</v>
      </c>
      <c r="H28" s="77" t="s">
        <v>1543</v>
      </c>
      <c r="I28" s="16">
        <v>90</v>
      </c>
      <c r="J28" s="16">
        <v>58</v>
      </c>
      <c r="K28" s="16">
        <v>28</v>
      </c>
      <c r="L28" s="16">
        <v>8</v>
      </c>
      <c r="M28" s="81">
        <v>36.54</v>
      </c>
      <c r="N28" s="96">
        <v>36.54</v>
      </c>
      <c r="O28" s="64">
        <v>2530</v>
      </c>
      <c r="P28" s="65">
        <f>Table224578910112345678910111213141516171819[[#This Row],[PEMBULATAN]]*O28</f>
        <v>92446.2</v>
      </c>
    </row>
    <row r="29" spans="1:16" ht="26.25" customHeight="1" x14ac:dyDescent="0.2">
      <c r="A29" s="14"/>
      <c r="B29" s="75"/>
      <c r="C29" s="73" t="s">
        <v>2016</v>
      </c>
      <c r="D29" s="78" t="s">
        <v>127</v>
      </c>
      <c r="E29" s="13">
        <v>44551</v>
      </c>
      <c r="F29" s="76" t="s">
        <v>128</v>
      </c>
      <c r="G29" s="13">
        <v>44554</v>
      </c>
      <c r="H29" s="77" t="s">
        <v>1543</v>
      </c>
      <c r="I29" s="16">
        <v>88</v>
      </c>
      <c r="J29" s="16">
        <v>60</v>
      </c>
      <c r="K29" s="16">
        <v>23</v>
      </c>
      <c r="L29" s="16">
        <v>13</v>
      </c>
      <c r="M29" s="81">
        <v>30.36</v>
      </c>
      <c r="N29" s="96">
        <v>31</v>
      </c>
      <c r="O29" s="64">
        <v>2530</v>
      </c>
      <c r="P29" s="65">
        <f>Table224578910112345678910111213141516171819[[#This Row],[PEMBULATAN]]*O29</f>
        <v>78430</v>
      </c>
    </row>
    <row r="30" spans="1:16" ht="26.25" customHeight="1" x14ac:dyDescent="0.2">
      <c r="A30" s="14"/>
      <c r="B30" s="75"/>
      <c r="C30" s="73" t="s">
        <v>2017</v>
      </c>
      <c r="D30" s="78" t="s">
        <v>127</v>
      </c>
      <c r="E30" s="13">
        <v>44551</v>
      </c>
      <c r="F30" s="76" t="s">
        <v>128</v>
      </c>
      <c r="G30" s="13">
        <v>44554</v>
      </c>
      <c r="H30" s="77" t="s">
        <v>1543</v>
      </c>
      <c r="I30" s="16">
        <v>100</v>
      </c>
      <c r="J30" s="16">
        <v>54</v>
      </c>
      <c r="K30" s="16">
        <v>33</v>
      </c>
      <c r="L30" s="16">
        <v>15</v>
      </c>
      <c r="M30" s="81">
        <v>44.55</v>
      </c>
      <c r="N30" s="96">
        <v>44.55</v>
      </c>
      <c r="O30" s="64">
        <v>2530</v>
      </c>
      <c r="P30" s="65">
        <f>Table224578910112345678910111213141516171819[[#This Row],[PEMBULATAN]]*O30</f>
        <v>112711.5</v>
      </c>
    </row>
    <row r="31" spans="1:16" ht="26.25" customHeight="1" x14ac:dyDescent="0.2">
      <c r="A31" s="14"/>
      <c r="B31" s="75"/>
      <c r="C31" s="73" t="s">
        <v>2018</v>
      </c>
      <c r="D31" s="78" t="s">
        <v>127</v>
      </c>
      <c r="E31" s="13">
        <v>44551</v>
      </c>
      <c r="F31" s="76" t="s">
        <v>128</v>
      </c>
      <c r="G31" s="13">
        <v>44554</v>
      </c>
      <c r="H31" s="77" t="s">
        <v>1543</v>
      </c>
      <c r="I31" s="16">
        <v>85</v>
      </c>
      <c r="J31" s="16">
        <v>57</v>
      </c>
      <c r="K31" s="16">
        <v>18</v>
      </c>
      <c r="L31" s="16">
        <v>6</v>
      </c>
      <c r="M31" s="81">
        <v>21.802499999999998</v>
      </c>
      <c r="N31" s="96">
        <v>21.802499999999998</v>
      </c>
      <c r="O31" s="64">
        <v>2530</v>
      </c>
      <c r="P31" s="65">
        <f>Table224578910112345678910111213141516171819[[#This Row],[PEMBULATAN]]*O31</f>
        <v>55160.324999999997</v>
      </c>
    </row>
    <row r="32" spans="1:16" ht="26.25" customHeight="1" x14ac:dyDescent="0.2">
      <c r="A32" s="14"/>
      <c r="B32" s="75"/>
      <c r="C32" s="73" t="s">
        <v>2019</v>
      </c>
      <c r="D32" s="78" t="s">
        <v>127</v>
      </c>
      <c r="E32" s="13">
        <v>44551</v>
      </c>
      <c r="F32" s="76" t="s">
        <v>128</v>
      </c>
      <c r="G32" s="13">
        <v>44554</v>
      </c>
      <c r="H32" s="77" t="s">
        <v>1543</v>
      </c>
      <c r="I32" s="16">
        <v>62</v>
      </c>
      <c r="J32" s="16">
        <v>48</v>
      </c>
      <c r="K32" s="16">
        <v>23</v>
      </c>
      <c r="L32" s="16">
        <v>4</v>
      </c>
      <c r="M32" s="81">
        <v>17.111999999999998</v>
      </c>
      <c r="N32" s="96">
        <v>17.111999999999998</v>
      </c>
      <c r="O32" s="64">
        <v>2530</v>
      </c>
      <c r="P32" s="65">
        <f>Table224578910112345678910111213141516171819[[#This Row],[PEMBULATAN]]*O32</f>
        <v>43293.359999999993</v>
      </c>
    </row>
    <row r="33" spans="1:16" ht="26.25" customHeight="1" x14ac:dyDescent="0.2">
      <c r="A33" s="14"/>
      <c r="B33" s="75"/>
      <c r="C33" s="73" t="s">
        <v>2020</v>
      </c>
      <c r="D33" s="78" t="s">
        <v>127</v>
      </c>
      <c r="E33" s="13">
        <v>44551</v>
      </c>
      <c r="F33" s="76" t="s">
        <v>128</v>
      </c>
      <c r="G33" s="13">
        <v>44554</v>
      </c>
      <c r="H33" s="77" t="s">
        <v>1543</v>
      </c>
      <c r="I33" s="16">
        <v>60</v>
      </c>
      <c r="J33" s="16">
        <v>30</v>
      </c>
      <c r="K33" s="16">
        <v>11</v>
      </c>
      <c r="L33" s="16">
        <v>4</v>
      </c>
      <c r="M33" s="81">
        <v>4.95</v>
      </c>
      <c r="N33" s="96">
        <v>4.95</v>
      </c>
      <c r="O33" s="64">
        <v>2530</v>
      </c>
      <c r="P33" s="65">
        <f>Table224578910112345678910111213141516171819[[#This Row],[PEMBULATAN]]*O33</f>
        <v>12523.5</v>
      </c>
    </row>
    <row r="34" spans="1:16" ht="26.25" customHeight="1" x14ac:dyDescent="0.2">
      <c r="A34" s="14"/>
      <c r="B34" s="75"/>
      <c r="C34" s="73" t="s">
        <v>2021</v>
      </c>
      <c r="D34" s="78" t="s">
        <v>127</v>
      </c>
      <c r="E34" s="13">
        <v>44551</v>
      </c>
      <c r="F34" s="76" t="s">
        <v>128</v>
      </c>
      <c r="G34" s="13">
        <v>44554</v>
      </c>
      <c r="H34" s="77" t="s">
        <v>1543</v>
      </c>
      <c r="I34" s="16">
        <v>55</v>
      </c>
      <c r="J34" s="16">
        <v>35</v>
      </c>
      <c r="K34" s="16">
        <v>17</v>
      </c>
      <c r="L34" s="16">
        <v>5</v>
      </c>
      <c r="M34" s="81">
        <v>8.1812500000000004</v>
      </c>
      <c r="N34" s="96">
        <v>8.1812500000000004</v>
      </c>
      <c r="O34" s="64">
        <v>2530</v>
      </c>
      <c r="P34" s="65">
        <f>Table224578910112345678910111213141516171819[[#This Row],[PEMBULATAN]]*O34</f>
        <v>20698.5625</v>
      </c>
    </row>
    <row r="35" spans="1:16" ht="26.25" customHeight="1" x14ac:dyDescent="0.2">
      <c r="A35" s="14"/>
      <c r="B35" s="75"/>
      <c r="C35" s="73" t="s">
        <v>2022</v>
      </c>
      <c r="D35" s="78" t="s">
        <v>127</v>
      </c>
      <c r="E35" s="13">
        <v>44551</v>
      </c>
      <c r="F35" s="76" t="s">
        <v>128</v>
      </c>
      <c r="G35" s="13">
        <v>44554</v>
      </c>
      <c r="H35" s="77" t="s">
        <v>1543</v>
      </c>
      <c r="I35" s="16">
        <v>95</v>
      </c>
      <c r="J35" s="16">
        <v>54</v>
      </c>
      <c r="K35" s="16">
        <v>34</v>
      </c>
      <c r="L35" s="16">
        <v>9</v>
      </c>
      <c r="M35" s="81">
        <v>43.604999999999997</v>
      </c>
      <c r="N35" s="96">
        <v>43.604999999999997</v>
      </c>
      <c r="O35" s="64">
        <v>2530</v>
      </c>
      <c r="P35" s="65">
        <f>Table224578910112345678910111213141516171819[[#This Row],[PEMBULATAN]]*O35</f>
        <v>110320.65</v>
      </c>
    </row>
    <row r="36" spans="1:16" ht="26.25" customHeight="1" x14ac:dyDescent="0.2">
      <c r="A36" s="14"/>
      <c r="B36" s="75"/>
      <c r="C36" s="73" t="s">
        <v>2023</v>
      </c>
      <c r="D36" s="78" t="s">
        <v>127</v>
      </c>
      <c r="E36" s="13">
        <v>44551</v>
      </c>
      <c r="F36" s="76" t="s">
        <v>128</v>
      </c>
      <c r="G36" s="13">
        <v>44554</v>
      </c>
      <c r="H36" s="77" t="s">
        <v>1543</v>
      </c>
      <c r="I36" s="16">
        <v>92</v>
      </c>
      <c r="J36" s="16">
        <v>60</v>
      </c>
      <c r="K36" s="16">
        <v>15</v>
      </c>
      <c r="L36" s="16">
        <v>9</v>
      </c>
      <c r="M36" s="81">
        <v>20.7</v>
      </c>
      <c r="N36" s="96">
        <v>20.7</v>
      </c>
      <c r="O36" s="64">
        <v>2530</v>
      </c>
      <c r="P36" s="65">
        <f>Table224578910112345678910111213141516171819[[#This Row],[PEMBULATAN]]*O36</f>
        <v>52371</v>
      </c>
    </row>
    <row r="37" spans="1:16" ht="26.25" customHeight="1" x14ac:dyDescent="0.2">
      <c r="A37" s="14"/>
      <c r="B37" s="75"/>
      <c r="C37" s="73" t="s">
        <v>2024</v>
      </c>
      <c r="D37" s="78" t="s">
        <v>127</v>
      </c>
      <c r="E37" s="13">
        <v>44551</v>
      </c>
      <c r="F37" s="76" t="s">
        <v>128</v>
      </c>
      <c r="G37" s="13">
        <v>44554</v>
      </c>
      <c r="H37" s="77" t="s">
        <v>1543</v>
      </c>
      <c r="I37" s="16">
        <v>65</v>
      </c>
      <c r="J37" s="16">
        <v>58</v>
      </c>
      <c r="K37" s="16">
        <v>20</v>
      </c>
      <c r="L37" s="16">
        <v>9</v>
      </c>
      <c r="M37" s="81">
        <v>18.850000000000001</v>
      </c>
      <c r="N37" s="96">
        <v>18.850000000000001</v>
      </c>
      <c r="O37" s="64">
        <v>2530</v>
      </c>
      <c r="P37" s="65">
        <f>Table224578910112345678910111213141516171819[[#This Row],[PEMBULATAN]]*O37</f>
        <v>47690.5</v>
      </c>
    </row>
    <row r="38" spans="1:16" ht="26.25" customHeight="1" x14ac:dyDescent="0.2">
      <c r="A38" s="14"/>
      <c r="B38" s="75"/>
      <c r="C38" s="73" t="s">
        <v>2025</v>
      </c>
      <c r="D38" s="78" t="s">
        <v>127</v>
      </c>
      <c r="E38" s="13">
        <v>44551</v>
      </c>
      <c r="F38" s="76" t="s">
        <v>128</v>
      </c>
      <c r="G38" s="13">
        <v>44554</v>
      </c>
      <c r="H38" s="77" t="s">
        <v>1543</v>
      </c>
      <c r="I38" s="16">
        <v>98</v>
      </c>
      <c r="J38" s="16">
        <v>60</v>
      </c>
      <c r="K38" s="16">
        <v>27</v>
      </c>
      <c r="L38" s="16">
        <v>14</v>
      </c>
      <c r="M38" s="81">
        <v>39.69</v>
      </c>
      <c r="N38" s="96">
        <v>39.69</v>
      </c>
      <c r="O38" s="64">
        <v>2530</v>
      </c>
      <c r="P38" s="65">
        <f>Table224578910112345678910111213141516171819[[#This Row],[PEMBULATAN]]*O38</f>
        <v>100415.7</v>
      </c>
    </row>
    <row r="39" spans="1:16" ht="26.25" customHeight="1" x14ac:dyDescent="0.2">
      <c r="A39" s="14"/>
      <c r="B39" s="75"/>
      <c r="C39" s="73" t="s">
        <v>2026</v>
      </c>
      <c r="D39" s="78" t="s">
        <v>127</v>
      </c>
      <c r="E39" s="13">
        <v>44551</v>
      </c>
      <c r="F39" s="76" t="s">
        <v>128</v>
      </c>
      <c r="G39" s="13">
        <v>44554</v>
      </c>
      <c r="H39" s="77" t="s">
        <v>1543</v>
      </c>
      <c r="I39" s="16">
        <v>100</v>
      </c>
      <c r="J39" s="16">
        <v>65</v>
      </c>
      <c r="K39" s="16">
        <v>35</v>
      </c>
      <c r="L39" s="16">
        <v>15</v>
      </c>
      <c r="M39" s="81">
        <v>56.875</v>
      </c>
      <c r="N39" s="96">
        <v>56.875</v>
      </c>
      <c r="O39" s="64">
        <v>2530</v>
      </c>
      <c r="P39" s="65">
        <f>Table224578910112345678910111213141516171819[[#This Row],[PEMBULATAN]]*O39</f>
        <v>143893.75</v>
      </c>
    </row>
    <row r="40" spans="1:16" ht="26.25" customHeight="1" x14ac:dyDescent="0.2">
      <c r="A40" s="14"/>
      <c r="B40" s="75"/>
      <c r="C40" s="73" t="s">
        <v>2027</v>
      </c>
      <c r="D40" s="78" t="s">
        <v>127</v>
      </c>
      <c r="E40" s="13">
        <v>44551</v>
      </c>
      <c r="F40" s="76" t="s">
        <v>128</v>
      </c>
      <c r="G40" s="13">
        <v>44554</v>
      </c>
      <c r="H40" s="77" t="s">
        <v>1543</v>
      </c>
      <c r="I40" s="16">
        <v>90</v>
      </c>
      <c r="J40" s="16">
        <v>58</v>
      </c>
      <c r="K40" s="16">
        <v>26</v>
      </c>
      <c r="L40" s="16">
        <v>6</v>
      </c>
      <c r="M40" s="81">
        <v>33.93</v>
      </c>
      <c r="N40" s="96">
        <v>33.93</v>
      </c>
      <c r="O40" s="64">
        <v>2530</v>
      </c>
      <c r="P40" s="65">
        <f>Table224578910112345678910111213141516171819[[#This Row],[PEMBULATAN]]*O40</f>
        <v>85842.9</v>
      </c>
    </row>
    <row r="41" spans="1:16" ht="26.25" customHeight="1" x14ac:dyDescent="0.2">
      <c r="A41" s="14"/>
      <c r="B41" s="75"/>
      <c r="C41" s="73" t="s">
        <v>2028</v>
      </c>
      <c r="D41" s="78" t="s">
        <v>127</v>
      </c>
      <c r="E41" s="13">
        <v>44551</v>
      </c>
      <c r="F41" s="76" t="s">
        <v>128</v>
      </c>
      <c r="G41" s="13">
        <v>44554</v>
      </c>
      <c r="H41" s="77" t="s">
        <v>1543</v>
      </c>
      <c r="I41" s="16">
        <v>70</v>
      </c>
      <c r="J41" s="16">
        <v>55</v>
      </c>
      <c r="K41" s="16">
        <v>21</v>
      </c>
      <c r="L41" s="16">
        <v>7</v>
      </c>
      <c r="M41" s="81">
        <v>20.212499999999999</v>
      </c>
      <c r="N41" s="96">
        <v>20.212499999999999</v>
      </c>
      <c r="O41" s="64">
        <v>2530</v>
      </c>
      <c r="P41" s="65">
        <f>Table224578910112345678910111213141516171819[[#This Row],[PEMBULATAN]]*O41</f>
        <v>51137.625</v>
      </c>
    </row>
    <row r="42" spans="1:16" ht="26.25" customHeight="1" x14ac:dyDescent="0.2">
      <c r="A42" s="14"/>
      <c r="B42" s="75"/>
      <c r="C42" s="73" t="s">
        <v>2029</v>
      </c>
      <c r="D42" s="78" t="s">
        <v>127</v>
      </c>
      <c r="E42" s="13">
        <v>44551</v>
      </c>
      <c r="F42" s="76" t="s">
        <v>128</v>
      </c>
      <c r="G42" s="13">
        <v>44554</v>
      </c>
      <c r="H42" s="77" t="s">
        <v>1543</v>
      </c>
      <c r="I42" s="16">
        <v>87</v>
      </c>
      <c r="J42" s="16">
        <v>58</v>
      </c>
      <c r="K42" s="16">
        <v>24</v>
      </c>
      <c r="L42" s="16">
        <v>8</v>
      </c>
      <c r="M42" s="81">
        <v>30.276</v>
      </c>
      <c r="N42" s="96">
        <v>30.276</v>
      </c>
      <c r="O42" s="64">
        <v>2530</v>
      </c>
      <c r="P42" s="65">
        <f>Table224578910112345678910111213141516171819[[#This Row],[PEMBULATAN]]*O42</f>
        <v>76598.28</v>
      </c>
    </row>
    <row r="43" spans="1:16" ht="26.25" customHeight="1" x14ac:dyDescent="0.2">
      <c r="A43" s="14"/>
      <c r="B43" s="75"/>
      <c r="C43" s="73" t="s">
        <v>2030</v>
      </c>
      <c r="D43" s="78" t="s">
        <v>127</v>
      </c>
      <c r="E43" s="13">
        <v>44551</v>
      </c>
      <c r="F43" s="76" t="s">
        <v>128</v>
      </c>
      <c r="G43" s="13">
        <v>44554</v>
      </c>
      <c r="H43" s="77" t="s">
        <v>1543</v>
      </c>
      <c r="I43" s="16">
        <v>90</v>
      </c>
      <c r="J43" s="16">
        <v>66</v>
      </c>
      <c r="K43" s="16">
        <v>25</v>
      </c>
      <c r="L43" s="16">
        <v>5</v>
      </c>
      <c r="M43" s="81">
        <v>37.125</v>
      </c>
      <c r="N43" s="96">
        <v>37.125</v>
      </c>
      <c r="O43" s="64">
        <v>2530</v>
      </c>
      <c r="P43" s="65">
        <f>Table224578910112345678910111213141516171819[[#This Row],[PEMBULATAN]]*O43</f>
        <v>93926.25</v>
      </c>
    </row>
    <row r="44" spans="1:16" ht="26.25" customHeight="1" x14ac:dyDescent="0.2">
      <c r="A44" s="14"/>
      <c r="B44" s="75"/>
      <c r="C44" s="73" t="s">
        <v>2031</v>
      </c>
      <c r="D44" s="78" t="s">
        <v>127</v>
      </c>
      <c r="E44" s="13">
        <v>44551</v>
      </c>
      <c r="F44" s="76" t="s">
        <v>128</v>
      </c>
      <c r="G44" s="13">
        <v>44554</v>
      </c>
      <c r="H44" s="77" t="s">
        <v>1543</v>
      </c>
      <c r="I44" s="16">
        <v>25</v>
      </c>
      <c r="J44" s="16">
        <v>18</v>
      </c>
      <c r="K44" s="16">
        <v>9</v>
      </c>
      <c r="L44" s="16">
        <v>1</v>
      </c>
      <c r="M44" s="81">
        <v>1.0125</v>
      </c>
      <c r="N44" s="96">
        <v>1.0125</v>
      </c>
      <c r="O44" s="64">
        <v>2530</v>
      </c>
      <c r="P44" s="65">
        <f>Table224578910112345678910111213141516171819[[#This Row],[PEMBULATAN]]*O44</f>
        <v>2561.625</v>
      </c>
    </row>
    <row r="45" spans="1:16" ht="26.25" customHeight="1" x14ac:dyDescent="0.2">
      <c r="A45" s="14"/>
      <c r="B45" s="75"/>
      <c r="C45" s="73" t="s">
        <v>2032</v>
      </c>
      <c r="D45" s="78" t="s">
        <v>127</v>
      </c>
      <c r="E45" s="13">
        <v>44551</v>
      </c>
      <c r="F45" s="76" t="s">
        <v>128</v>
      </c>
      <c r="G45" s="13">
        <v>44554</v>
      </c>
      <c r="H45" s="77" t="s">
        <v>1543</v>
      </c>
      <c r="I45" s="16">
        <v>97</v>
      </c>
      <c r="J45" s="16">
        <v>60</v>
      </c>
      <c r="K45" s="16">
        <v>25</v>
      </c>
      <c r="L45" s="16">
        <v>8</v>
      </c>
      <c r="M45" s="81">
        <v>36.375</v>
      </c>
      <c r="N45" s="96">
        <v>37</v>
      </c>
      <c r="O45" s="64">
        <v>2530</v>
      </c>
      <c r="P45" s="65">
        <f>Table224578910112345678910111213141516171819[[#This Row],[PEMBULATAN]]*O45</f>
        <v>93610</v>
      </c>
    </row>
    <row r="46" spans="1:16" ht="26.25" customHeight="1" x14ac:dyDescent="0.2">
      <c r="A46" s="14"/>
      <c r="B46" s="75"/>
      <c r="C46" s="73" t="s">
        <v>2033</v>
      </c>
      <c r="D46" s="78" t="s">
        <v>127</v>
      </c>
      <c r="E46" s="13">
        <v>44551</v>
      </c>
      <c r="F46" s="76" t="s">
        <v>128</v>
      </c>
      <c r="G46" s="13">
        <v>44554</v>
      </c>
      <c r="H46" s="77" t="s">
        <v>1543</v>
      </c>
      <c r="I46" s="16">
        <v>64</v>
      </c>
      <c r="J46" s="16">
        <v>44</v>
      </c>
      <c r="K46" s="16">
        <v>22</v>
      </c>
      <c r="L46" s="16">
        <v>3</v>
      </c>
      <c r="M46" s="81">
        <v>15.488</v>
      </c>
      <c r="N46" s="96">
        <v>16</v>
      </c>
      <c r="O46" s="64">
        <v>2530</v>
      </c>
      <c r="P46" s="65">
        <f>Table224578910112345678910111213141516171819[[#This Row],[PEMBULATAN]]*O46</f>
        <v>40480</v>
      </c>
    </row>
    <row r="47" spans="1:16" ht="26.25" customHeight="1" x14ac:dyDescent="0.2">
      <c r="A47" s="14"/>
      <c r="B47" s="75"/>
      <c r="C47" s="73" t="s">
        <v>2034</v>
      </c>
      <c r="D47" s="78" t="s">
        <v>127</v>
      </c>
      <c r="E47" s="13">
        <v>44551</v>
      </c>
      <c r="F47" s="76" t="s">
        <v>128</v>
      </c>
      <c r="G47" s="13">
        <v>44554</v>
      </c>
      <c r="H47" s="77" t="s">
        <v>1543</v>
      </c>
      <c r="I47" s="16">
        <v>50</v>
      </c>
      <c r="J47" s="16">
        <v>45</v>
      </c>
      <c r="K47" s="16">
        <v>15</v>
      </c>
      <c r="L47" s="16">
        <v>2</v>
      </c>
      <c r="M47" s="81">
        <v>8.4375</v>
      </c>
      <c r="N47" s="96">
        <v>9</v>
      </c>
      <c r="O47" s="64">
        <v>2530</v>
      </c>
      <c r="P47" s="65">
        <f>Table224578910112345678910111213141516171819[[#This Row],[PEMBULATAN]]*O47</f>
        <v>22770</v>
      </c>
    </row>
    <row r="48" spans="1:16" ht="26.25" customHeight="1" x14ac:dyDescent="0.2">
      <c r="A48" s="14"/>
      <c r="B48" s="75"/>
      <c r="C48" s="73" t="s">
        <v>2035</v>
      </c>
      <c r="D48" s="78" t="s">
        <v>127</v>
      </c>
      <c r="E48" s="13">
        <v>44551</v>
      </c>
      <c r="F48" s="76" t="s">
        <v>128</v>
      </c>
      <c r="G48" s="13">
        <v>44554</v>
      </c>
      <c r="H48" s="77" t="s">
        <v>1543</v>
      </c>
      <c r="I48" s="16">
        <v>77</v>
      </c>
      <c r="J48" s="16">
        <v>48</v>
      </c>
      <c r="K48" s="16">
        <v>10</v>
      </c>
      <c r="L48" s="16">
        <v>6</v>
      </c>
      <c r="M48" s="81">
        <v>9.24</v>
      </c>
      <c r="N48" s="96">
        <v>9.24</v>
      </c>
      <c r="O48" s="64">
        <v>2530</v>
      </c>
      <c r="P48" s="65">
        <f>Table224578910112345678910111213141516171819[[#This Row],[PEMBULATAN]]*O48</f>
        <v>23377.200000000001</v>
      </c>
    </row>
    <row r="49" spans="1:16" ht="26.25" customHeight="1" x14ac:dyDescent="0.2">
      <c r="A49" s="14"/>
      <c r="B49" s="75"/>
      <c r="C49" s="73" t="s">
        <v>2036</v>
      </c>
      <c r="D49" s="78" t="s">
        <v>127</v>
      </c>
      <c r="E49" s="13">
        <v>44551</v>
      </c>
      <c r="F49" s="76" t="s">
        <v>128</v>
      </c>
      <c r="G49" s="13">
        <v>44554</v>
      </c>
      <c r="H49" s="77" t="s">
        <v>1543</v>
      </c>
      <c r="I49" s="16">
        <v>55</v>
      </c>
      <c r="J49" s="16">
        <v>38</v>
      </c>
      <c r="K49" s="16">
        <v>22</v>
      </c>
      <c r="L49" s="16">
        <v>3</v>
      </c>
      <c r="M49" s="81">
        <v>11.494999999999999</v>
      </c>
      <c r="N49" s="96">
        <v>12</v>
      </c>
      <c r="O49" s="64">
        <v>2530</v>
      </c>
      <c r="P49" s="65">
        <f>Table224578910112345678910111213141516171819[[#This Row],[PEMBULATAN]]*O49</f>
        <v>30360</v>
      </c>
    </row>
    <row r="50" spans="1:16" ht="26.25" customHeight="1" x14ac:dyDescent="0.2">
      <c r="A50" s="14"/>
      <c r="B50" s="75"/>
      <c r="C50" s="73" t="s">
        <v>2037</v>
      </c>
      <c r="D50" s="78" t="s">
        <v>127</v>
      </c>
      <c r="E50" s="13">
        <v>44551</v>
      </c>
      <c r="F50" s="76" t="s">
        <v>128</v>
      </c>
      <c r="G50" s="13">
        <v>44554</v>
      </c>
      <c r="H50" s="77" t="s">
        <v>1543</v>
      </c>
      <c r="I50" s="16">
        <v>98</v>
      </c>
      <c r="J50" s="16">
        <v>55</v>
      </c>
      <c r="K50" s="16">
        <v>23</v>
      </c>
      <c r="L50" s="16">
        <v>10</v>
      </c>
      <c r="M50" s="81">
        <v>30.9925</v>
      </c>
      <c r="N50" s="96">
        <v>30.9925</v>
      </c>
      <c r="O50" s="64">
        <v>2530</v>
      </c>
      <c r="P50" s="65">
        <f>Table224578910112345678910111213141516171819[[#This Row],[PEMBULATAN]]*O50</f>
        <v>78411.024999999994</v>
      </c>
    </row>
    <row r="51" spans="1:16" ht="26.25" customHeight="1" x14ac:dyDescent="0.2">
      <c r="A51" s="14"/>
      <c r="B51" s="75"/>
      <c r="C51" s="73" t="s">
        <v>2038</v>
      </c>
      <c r="D51" s="78" t="s">
        <v>127</v>
      </c>
      <c r="E51" s="13">
        <v>44551</v>
      </c>
      <c r="F51" s="76" t="s">
        <v>128</v>
      </c>
      <c r="G51" s="13">
        <v>44554</v>
      </c>
      <c r="H51" s="77" t="s">
        <v>1543</v>
      </c>
      <c r="I51" s="16">
        <v>87</v>
      </c>
      <c r="J51" s="16">
        <v>58</v>
      </c>
      <c r="K51" s="16">
        <v>23</v>
      </c>
      <c r="L51" s="16">
        <v>10</v>
      </c>
      <c r="M51" s="81">
        <v>29.014500000000002</v>
      </c>
      <c r="N51" s="96">
        <v>29.014500000000002</v>
      </c>
      <c r="O51" s="64">
        <v>2530</v>
      </c>
      <c r="P51" s="65">
        <f>Table224578910112345678910111213141516171819[[#This Row],[PEMBULATAN]]*O51</f>
        <v>73406.684999999998</v>
      </c>
    </row>
    <row r="52" spans="1:16" ht="26.25" customHeight="1" x14ac:dyDescent="0.2">
      <c r="A52" s="14"/>
      <c r="B52" s="75"/>
      <c r="C52" s="73" t="s">
        <v>2039</v>
      </c>
      <c r="D52" s="78" t="s">
        <v>127</v>
      </c>
      <c r="E52" s="13">
        <v>44551</v>
      </c>
      <c r="F52" s="76" t="s">
        <v>128</v>
      </c>
      <c r="G52" s="13">
        <v>44554</v>
      </c>
      <c r="H52" s="77" t="s">
        <v>1543</v>
      </c>
      <c r="I52" s="16">
        <v>98</v>
      </c>
      <c r="J52" s="16">
        <v>63</v>
      </c>
      <c r="K52" s="16">
        <v>26</v>
      </c>
      <c r="L52" s="16">
        <v>25</v>
      </c>
      <c r="M52" s="81">
        <v>40.131</v>
      </c>
      <c r="N52" s="96">
        <v>40.131</v>
      </c>
      <c r="O52" s="64">
        <v>2530</v>
      </c>
      <c r="P52" s="65">
        <f>Table224578910112345678910111213141516171819[[#This Row],[PEMBULATAN]]*O52</f>
        <v>101531.43000000001</v>
      </c>
    </row>
    <row r="53" spans="1:16" ht="26.25" customHeight="1" x14ac:dyDescent="0.2">
      <c r="A53" s="14"/>
      <c r="B53" s="75"/>
      <c r="C53" s="73" t="s">
        <v>2040</v>
      </c>
      <c r="D53" s="78" t="s">
        <v>127</v>
      </c>
      <c r="E53" s="13">
        <v>44551</v>
      </c>
      <c r="F53" s="76" t="s">
        <v>128</v>
      </c>
      <c r="G53" s="13">
        <v>44554</v>
      </c>
      <c r="H53" s="77" t="s">
        <v>1543</v>
      </c>
      <c r="I53" s="16">
        <v>87</v>
      </c>
      <c r="J53" s="16">
        <v>62</v>
      </c>
      <c r="K53" s="16">
        <v>26</v>
      </c>
      <c r="L53" s="16">
        <v>11</v>
      </c>
      <c r="M53" s="81">
        <v>35.061</v>
      </c>
      <c r="N53" s="96">
        <v>35.061</v>
      </c>
      <c r="O53" s="64">
        <v>2530</v>
      </c>
      <c r="P53" s="65">
        <f>Table224578910112345678910111213141516171819[[#This Row],[PEMBULATAN]]*O53</f>
        <v>88704.33</v>
      </c>
    </row>
    <row r="54" spans="1:16" ht="26.25" customHeight="1" x14ac:dyDescent="0.2">
      <c r="A54" s="14"/>
      <c r="B54" s="75"/>
      <c r="C54" s="73" t="s">
        <v>2041</v>
      </c>
      <c r="D54" s="78" t="s">
        <v>127</v>
      </c>
      <c r="E54" s="13">
        <v>44551</v>
      </c>
      <c r="F54" s="76" t="s">
        <v>128</v>
      </c>
      <c r="G54" s="13">
        <v>44554</v>
      </c>
      <c r="H54" s="77" t="s">
        <v>1543</v>
      </c>
      <c r="I54" s="16">
        <v>103</v>
      </c>
      <c r="J54" s="16">
        <v>63</v>
      </c>
      <c r="K54" s="16">
        <v>22</v>
      </c>
      <c r="L54" s="16">
        <v>15</v>
      </c>
      <c r="M54" s="81">
        <v>35.689500000000002</v>
      </c>
      <c r="N54" s="96">
        <v>35.689500000000002</v>
      </c>
      <c r="O54" s="64">
        <v>2530</v>
      </c>
      <c r="P54" s="65">
        <f>Table224578910112345678910111213141516171819[[#This Row],[PEMBULATAN]]*O54</f>
        <v>90294.435000000012</v>
      </c>
    </row>
    <row r="55" spans="1:16" ht="26.25" customHeight="1" x14ac:dyDescent="0.2">
      <c r="A55" s="14"/>
      <c r="B55" s="98"/>
      <c r="C55" s="73" t="s">
        <v>2042</v>
      </c>
      <c r="D55" s="78" t="s">
        <v>127</v>
      </c>
      <c r="E55" s="13">
        <v>44551</v>
      </c>
      <c r="F55" s="76" t="s">
        <v>128</v>
      </c>
      <c r="G55" s="13">
        <v>44554</v>
      </c>
      <c r="H55" s="77" t="s">
        <v>1543</v>
      </c>
      <c r="I55" s="16">
        <v>82</v>
      </c>
      <c r="J55" s="16">
        <v>56</v>
      </c>
      <c r="K55" s="16">
        <v>23</v>
      </c>
      <c r="L55" s="16">
        <v>11</v>
      </c>
      <c r="M55" s="81">
        <v>26.404</v>
      </c>
      <c r="N55" s="96">
        <v>27</v>
      </c>
      <c r="O55" s="64">
        <v>2530</v>
      </c>
      <c r="P55" s="65">
        <f>Table224578910112345678910111213141516171819[[#This Row],[PEMBULATAN]]*O55</f>
        <v>68310</v>
      </c>
    </row>
    <row r="56" spans="1:16" ht="26.25" customHeight="1" x14ac:dyDescent="0.2">
      <c r="A56" s="14"/>
      <c r="B56" s="75" t="s">
        <v>2043</v>
      </c>
      <c r="C56" s="73" t="s">
        <v>2044</v>
      </c>
      <c r="D56" s="78" t="s">
        <v>127</v>
      </c>
      <c r="E56" s="13">
        <v>44551</v>
      </c>
      <c r="F56" s="76" t="s">
        <v>128</v>
      </c>
      <c r="G56" s="13">
        <v>44554</v>
      </c>
      <c r="H56" s="77" t="s">
        <v>1543</v>
      </c>
      <c r="I56" s="16">
        <v>70</v>
      </c>
      <c r="J56" s="16">
        <v>48</v>
      </c>
      <c r="K56" s="16">
        <v>17</v>
      </c>
      <c r="L56" s="16">
        <v>4</v>
      </c>
      <c r="M56" s="81">
        <v>14.28</v>
      </c>
      <c r="N56" s="96">
        <v>14.28</v>
      </c>
      <c r="O56" s="64">
        <v>2530</v>
      </c>
      <c r="P56" s="65">
        <f>Table224578910112345678910111213141516171819[[#This Row],[PEMBULATAN]]*O56</f>
        <v>36128.400000000001</v>
      </c>
    </row>
    <row r="57" spans="1:16" ht="22.5" customHeight="1" x14ac:dyDescent="0.2">
      <c r="A57" s="123" t="s">
        <v>30</v>
      </c>
      <c r="B57" s="124"/>
      <c r="C57" s="124"/>
      <c r="D57" s="124"/>
      <c r="E57" s="124"/>
      <c r="F57" s="124"/>
      <c r="G57" s="124"/>
      <c r="H57" s="124"/>
      <c r="I57" s="124"/>
      <c r="J57" s="124"/>
      <c r="K57" s="124"/>
      <c r="L57" s="125"/>
      <c r="M57" s="79">
        <f>SUBTOTAL(109,Table224578910112345678910111213141516171819[KG VOLUME])</f>
        <v>1424.4890000000003</v>
      </c>
      <c r="N57" s="68">
        <f>SUM(N3:N56)</f>
        <v>1430.8655000000003</v>
      </c>
      <c r="O57" s="126">
        <f>SUM(P3:P56)</f>
        <v>3620089.7149999999</v>
      </c>
      <c r="P57" s="127"/>
    </row>
    <row r="58" spans="1:16" ht="18" customHeight="1" x14ac:dyDescent="0.2">
      <c r="A58" s="86"/>
      <c r="B58" s="56" t="s">
        <v>42</v>
      </c>
      <c r="C58" s="55"/>
      <c r="D58" s="57" t="s">
        <v>43</v>
      </c>
      <c r="E58" s="86"/>
      <c r="F58" s="86"/>
      <c r="G58" s="86"/>
      <c r="H58" s="86"/>
      <c r="I58" s="86"/>
      <c r="J58" s="86"/>
      <c r="K58" s="86"/>
      <c r="L58" s="86"/>
      <c r="M58" s="87"/>
      <c r="N58" s="88" t="s">
        <v>51</v>
      </c>
      <c r="O58" s="89"/>
      <c r="P58" s="89">
        <f>O57*10%</f>
        <v>362008.97149999999</v>
      </c>
    </row>
    <row r="59" spans="1:16" ht="18" customHeight="1" thickBot="1" x14ac:dyDescent="0.25">
      <c r="A59" s="86"/>
      <c r="B59" s="56"/>
      <c r="C59" s="55"/>
      <c r="D59" s="57"/>
      <c r="E59" s="86"/>
      <c r="F59" s="86"/>
      <c r="G59" s="86"/>
      <c r="H59" s="86"/>
      <c r="I59" s="86"/>
      <c r="J59" s="86"/>
      <c r="K59" s="86"/>
      <c r="L59" s="86"/>
      <c r="M59" s="87"/>
      <c r="N59" s="90" t="s">
        <v>52</v>
      </c>
      <c r="O59" s="91"/>
      <c r="P59" s="91">
        <f>O57-P58</f>
        <v>3258080.7434999999</v>
      </c>
    </row>
    <row r="60" spans="1:16" ht="18" customHeight="1" x14ac:dyDescent="0.2">
      <c r="A60" s="11"/>
      <c r="H60" s="63"/>
      <c r="N60" s="62" t="s">
        <v>31</v>
      </c>
      <c r="P60" s="69">
        <f>P59*1%</f>
        <v>32580.807434999999</v>
      </c>
    </row>
    <row r="61" spans="1:16" ht="18" customHeight="1" thickBot="1" x14ac:dyDescent="0.25">
      <c r="A61" s="11"/>
      <c r="H61" s="63"/>
      <c r="N61" s="62" t="s">
        <v>53</v>
      </c>
      <c r="P61" s="71">
        <f>P59*2%</f>
        <v>65161.614869999998</v>
      </c>
    </row>
    <row r="62" spans="1:16" ht="18" customHeight="1" x14ac:dyDescent="0.2">
      <c r="A62" s="11"/>
      <c r="H62" s="63"/>
      <c r="N62" s="66" t="s">
        <v>32</v>
      </c>
      <c r="O62" s="67"/>
      <c r="P62" s="70">
        <f>P59+P60-P61</f>
        <v>3225499.9360649996</v>
      </c>
    </row>
    <row r="64" spans="1:16" x14ac:dyDescent="0.2">
      <c r="A64" s="11"/>
      <c r="H64" s="63"/>
      <c r="P64" s="71"/>
    </row>
    <row r="65" spans="1:16" x14ac:dyDescent="0.2">
      <c r="A65" s="11"/>
      <c r="H65" s="63"/>
      <c r="O65" s="58"/>
      <c r="P65" s="71"/>
    </row>
    <row r="66" spans="1:16" s="3" customFormat="1" x14ac:dyDescent="0.25">
      <c r="A66" s="11"/>
      <c r="B66" s="2"/>
      <c r="C66" s="2"/>
      <c r="E66" s="12"/>
      <c r="H66" s="63"/>
      <c r="N66" s="15"/>
      <c r="O66" s="15"/>
      <c r="P66" s="15"/>
    </row>
    <row r="67" spans="1:16" s="3" customFormat="1" x14ac:dyDescent="0.25">
      <c r="A67" s="11"/>
      <c r="B67" s="2"/>
      <c r="C67" s="2"/>
      <c r="E67" s="12"/>
      <c r="H67" s="63"/>
      <c r="N67" s="15"/>
      <c r="O67" s="15"/>
      <c r="P67" s="15"/>
    </row>
    <row r="68" spans="1:16" s="3" customFormat="1" x14ac:dyDescent="0.25">
      <c r="A68" s="11"/>
      <c r="B68" s="2"/>
      <c r="C68" s="2"/>
      <c r="E68" s="12"/>
      <c r="H68" s="63"/>
      <c r="N68" s="15"/>
      <c r="O68" s="15"/>
      <c r="P68" s="15"/>
    </row>
    <row r="69" spans="1:16" s="3" customFormat="1" x14ac:dyDescent="0.25">
      <c r="A69" s="11"/>
      <c r="B69" s="2"/>
      <c r="C69" s="2"/>
      <c r="E69" s="12"/>
      <c r="H69" s="63"/>
      <c r="N69" s="15"/>
      <c r="O69" s="15"/>
      <c r="P69" s="15"/>
    </row>
    <row r="70" spans="1:16" s="3" customFormat="1" x14ac:dyDescent="0.25">
      <c r="A70" s="11"/>
      <c r="B70" s="2"/>
      <c r="C70" s="2"/>
      <c r="E70" s="12"/>
      <c r="H70" s="63"/>
      <c r="N70" s="15"/>
      <c r="O70" s="15"/>
      <c r="P70" s="15"/>
    </row>
    <row r="71" spans="1:16" s="3" customFormat="1" x14ac:dyDescent="0.25">
      <c r="A71" s="11"/>
      <c r="B71" s="2"/>
      <c r="C71" s="2"/>
      <c r="E71" s="12"/>
      <c r="H71" s="63"/>
      <c r="N71" s="15"/>
      <c r="O71" s="15"/>
      <c r="P71" s="15"/>
    </row>
    <row r="72" spans="1:16" s="3" customFormat="1" x14ac:dyDescent="0.25">
      <c r="A72" s="11"/>
      <c r="B72" s="2"/>
      <c r="C72" s="2"/>
      <c r="E72" s="12"/>
      <c r="H72" s="63"/>
      <c r="N72" s="15"/>
      <c r="O72" s="15"/>
      <c r="P72" s="15"/>
    </row>
    <row r="73" spans="1:16" s="3" customFormat="1" x14ac:dyDescent="0.25">
      <c r="A73" s="11"/>
      <c r="B73" s="2"/>
      <c r="C73" s="2"/>
      <c r="E73" s="12"/>
      <c r="H73" s="63"/>
      <c r="N73" s="15"/>
      <c r="O73" s="15"/>
      <c r="P73" s="15"/>
    </row>
    <row r="74" spans="1:16" s="3" customFormat="1" x14ac:dyDescent="0.25">
      <c r="A74" s="11"/>
      <c r="B74" s="2"/>
      <c r="C74" s="2"/>
      <c r="E74" s="12"/>
      <c r="H74" s="63"/>
      <c r="N74" s="15"/>
      <c r="O74" s="15"/>
      <c r="P74" s="15"/>
    </row>
    <row r="75" spans="1:16" s="3" customFormat="1" x14ac:dyDescent="0.25">
      <c r="A75" s="11"/>
      <c r="B75" s="2"/>
      <c r="C75" s="2"/>
      <c r="E75" s="12"/>
      <c r="H75" s="63"/>
      <c r="N75" s="15"/>
      <c r="O75" s="15"/>
      <c r="P75" s="15"/>
    </row>
    <row r="76" spans="1:16" s="3" customFormat="1" x14ac:dyDescent="0.25">
      <c r="A76" s="11"/>
      <c r="B76" s="2"/>
      <c r="C76" s="2"/>
      <c r="E76" s="12"/>
      <c r="H76" s="63"/>
      <c r="N76" s="15"/>
      <c r="O76" s="15"/>
      <c r="P76" s="15"/>
    </row>
    <row r="77" spans="1:16" s="3" customFormat="1" x14ac:dyDescent="0.25">
      <c r="A77" s="11"/>
      <c r="B77" s="2"/>
      <c r="C77" s="2"/>
      <c r="E77" s="12"/>
      <c r="H77" s="63"/>
      <c r="N77" s="15"/>
      <c r="O77" s="15"/>
      <c r="P77" s="15"/>
    </row>
  </sheetData>
  <mergeCells count="2">
    <mergeCell ref="A57:L57"/>
    <mergeCell ref="O57:P57"/>
  </mergeCells>
  <conditionalFormatting sqref="B3:B56">
    <cfRule type="duplicateValues" dxfId="631" priority="47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rgb="FF92D050"/>
  </sheetPr>
  <dimension ref="A1:P69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N48" sqref="N3:N48"/>
    </sheetView>
  </sheetViews>
  <sheetFormatPr defaultRowHeight="15" x14ac:dyDescent="0.2"/>
  <cols>
    <col min="1" max="1" width="8" style="4" customWidth="1"/>
    <col min="2" max="2" width="19.5703125" style="2" customWidth="1"/>
    <col min="3" max="3" width="14.5703125" style="2" customWidth="1"/>
    <col min="4" max="4" width="10.42578125" style="3" customWidth="1"/>
    <col min="5" max="5" width="8" style="12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5" customWidth="1"/>
    <col min="15" max="15" width="8.140625" style="15" customWidth="1"/>
    <col min="16" max="16" width="12.28515625" style="15" customWidth="1"/>
    <col min="17" max="16384" width="9.140625" style="4"/>
  </cols>
  <sheetData>
    <row r="1" spans="1:16" x14ac:dyDescent="0.2">
      <c r="H1" s="5"/>
    </row>
    <row r="2" spans="1:16" ht="25.5" x14ac:dyDescent="0.2">
      <c r="A2" s="59" t="s">
        <v>44</v>
      </c>
      <c r="B2" s="7" t="s">
        <v>7</v>
      </c>
      <c r="C2" s="7" t="s">
        <v>0</v>
      </c>
      <c r="D2" s="7" t="s">
        <v>1</v>
      </c>
      <c r="E2" s="60" t="s">
        <v>4</v>
      </c>
      <c r="F2" s="7" t="s">
        <v>3</v>
      </c>
      <c r="G2" s="7" t="s">
        <v>5</v>
      </c>
      <c r="H2" s="60" t="s">
        <v>2</v>
      </c>
      <c r="I2" s="7" t="s">
        <v>39</v>
      </c>
      <c r="J2" s="7" t="s">
        <v>40</v>
      </c>
      <c r="K2" s="7" t="s">
        <v>41</v>
      </c>
      <c r="L2" s="61" t="s">
        <v>45</v>
      </c>
      <c r="M2" s="61" t="s">
        <v>46</v>
      </c>
      <c r="N2" s="61" t="s">
        <v>6</v>
      </c>
      <c r="O2" s="61" t="s">
        <v>47</v>
      </c>
      <c r="P2" s="61" t="s">
        <v>48</v>
      </c>
    </row>
    <row r="3" spans="1:16" ht="26.25" customHeight="1" x14ac:dyDescent="0.2">
      <c r="A3" s="83">
        <v>403980</v>
      </c>
      <c r="B3" s="74" t="s">
        <v>2045</v>
      </c>
      <c r="C3" s="9" t="s">
        <v>2046</v>
      </c>
      <c r="D3" s="76" t="s">
        <v>127</v>
      </c>
      <c r="E3" s="13">
        <v>44551</v>
      </c>
      <c r="F3" s="76" t="s">
        <v>128</v>
      </c>
      <c r="G3" s="13">
        <v>44554</v>
      </c>
      <c r="H3" s="10" t="s">
        <v>1543</v>
      </c>
      <c r="I3" s="1">
        <v>89</v>
      </c>
      <c r="J3" s="1">
        <v>52</v>
      </c>
      <c r="K3" s="1">
        <v>20</v>
      </c>
      <c r="L3" s="1">
        <v>4</v>
      </c>
      <c r="M3" s="80">
        <v>23.14</v>
      </c>
      <c r="N3" s="96">
        <v>23.14</v>
      </c>
      <c r="O3" s="64">
        <v>2530</v>
      </c>
      <c r="P3" s="65">
        <f>Table22457891011234567891011121314151617181920[[#This Row],[PEMBULATAN]]*O3</f>
        <v>58544.200000000004</v>
      </c>
    </row>
    <row r="4" spans="1:16" ht="26.25" customHeight="1" x14ac:dyDescent="0.2">
      <c r="A4" s="14"/>
      <c r="B4" s="75"/>
      <c r="C4" s="9" t="s">
        <v>2047</v>
      </c>
      <c r="D4" s="76" t="s">
        <v>127</v>
      </c>
      <c r="E4" s="13">
        <v>44551</v>
      </c>
      <c r="F4" s="76" t="s">
        <v>128</v>
      </c>
      <c r="G4" s="13">
        <v>44554</v>
      </c>
      <c r="H4" s="10" t="s">
        <v>1543</v>
      </c>
      <c r="I4" s="1">
        <v>73</v>
      </c>
      <c r="J4" s="1">
        <v>30</v>
      </c>
      <c r="K4" s="1">
        <v>50</v>
      </c>
      <c r="L4" s="1">
        <v>10</v>
      </c>
      <c r="M4" s="80">
        <v>27.375</v>
      </c>
      <c r="N4" s="96">
        <v>28</v>
      </c>
      <c r="O4" s="64">
        <v>2530</v>
      </c>
      <c r="P4" s="65">
        <f>Table22457891011234567891011121314151617181920[[#This Row],[PEMBULATAN]]*O4</f>
        <v>70840</v>
      </c>
    </row>
    <row r="5" spans="1:16" ht="26.25" customHeight="1" x14ac:dyDescent="0.2">
      <c r="A5" s="14"/>
      <c r="B5" s="14"/>
      <c r="C5" s="9" t="s">
        <v>2048</v>
      </c>
      <c r="D5" s="76" t="s">
        <v>127</v>
      </c>
      <c r="E5" s="13">
        <v>44551</v>
      </c>
      <c r="F5" s="76" t="s">
        <v>128</v>
      </c>
      <c r="G5" s="13">
        <v>44554</v>
      </c>
      <c r="H5" s="10" t="s">
        <v>1543</v>
      </c>
      <c r="I5" s="1">
        <v>78</v>
      </c>
      <c r="J5" s="1">
        <v>50</v>
      </c>
      <c r="K5" s="1">
        <v>10</v>
      </c>
      <c r="L5" s="1">
        <v>4</v>
      </c>
      <c r="M5" s="80">
        <v>9.75</v>
      </c>
      <c r="N5" s="96">
        <v>9.75</v>
      </c>
      <c r="O5" s="64">
        <v>2530</v>
      </c>
      <c r="P5" s="65">
        <f>Table22457891011234567891011121314151617181920[[#This Row],[PEMBULATAN]]*O5</f>
        <v>24667.5</v>
      </c>
    </row>
    <row r="6" spans="1:16" ht="26.25" customHeight="1" x14ac:dyDescent="0.2">
      <c r="A6" s="14"/>
      <c r="B6" s="14"/>
      <c r="C6" s="73" t="s">
        <v>2049</v>
      </c>
      <c r="D6" s="78" t="s">
        <v>127</v>
      </c>
      <c r="E6" s="13">
        <v>44551</v>
      </c>
      <c r="F6" s="76" t="s">
        <v>128</v>
      </c>
      <c r="G6" s="13">
        <v>44554</v>
      </c>
      <c r="H6" s="77" t="s">
        <v>1543</v>
      </c>
      <c r="I6" s="16">
        <v>80</v>
      </c>
      <c r="J6" s="16">
        <v>55</v>
      </c>
      <c r="K6" s="16">
        <v>22</v>
      </c>
      <c r="L6" s="16">
        <v>10</v>
      </c>
      <c r="M6" s="81">
        <v>24.2</v>
      </c>
      <c r="N6" s="96">
        <v>24.2</v>
      </c>
      <c r="O6" s="64">
        <v>2530</v>
      </c>
      <c r="P6" s="65">
        <f>Table22457891011234567891011121314151617181920[[#This Row],[PEMBULATAN]]*O6</f>
        <v>61226</v>
      </c>
    </row>
    <row r="7" spans="1:16" ht="26.25" customHeight="1" x14ac:dyDescent="0.2">
      <c r="A7" s="14"/>
      <c r="B7" s="14"/>
      <c r="C7" s="73" t="s">
        <v>2050</v>
      </c>
      <c r="D7" s="78" t="s">
        <v>127</v>
      </c>
      <c r="E7" s="13">
        <v>44551</v>
      </c>
      <c r="F7" s="76" t="s">
        <v>128</v>
      </c>
      <c r="G7" s="13">
        <v>44554</v>
      </c>
      <c r="H7" s="77" t="s">
        <v>1543</v>
      </c>
      <c r="I7" s="16">
        <v>50</v>
      </c>
      <c r="J7" s="16">
        <v>35</v>
      </c>
      <c r="K7" s="16">
        <v>13</v>
      </c>
      <c r="L7" s="16">
        <v>2</v>
      </c>
      <c r="M7" s="81">
        <v>5.6875</v>
      </c>
      <c r="N7" s="96">
        <v>5.6875</v>
      </c>
      <c r="O7" s="64">
        <v>2530</v>
      </c>
      <c r="P7" s="65">
        <f>Table22457891011234567891011121314151617181920[[#This Row],[PEMBULATAN]]*O7</f>
        <v>14389.375</v>
      </c>
    </row>
    <row r="8" spans="1:16" ht="26.25" customHeight="1" x14ac:dyDescent="0.2">
      <c r="A8" s="14"/>
      <c r="B8" s="14"/>
      <c r="C8" s="73" t="s">
        <v>2051</v>
      </c>
      <c r="D8" s="78" t="s">
        <v>127</v>
      </c>
      <c r="E8" s="13">
        <v>44551</v>
      </c>
      <c r="F8" s="76" t="s">
        <v>128</v>
      </c>
      <c r="G8" s="13">
        <v>44554</v>
      </c>
      <c r="H8" s="77" t="s">
        <v>1543</v>
      </c>
      <c r="I8" s="16">
        <v>47</v>
      </c>
      <c r="J8" s="16">
        <v>16</v>
      </c>
      <c r="K8" s="16">
        <v>4</v>
      </c>
      <c r="L8" s="16">
        <v>1</v>
      </c>
      <c r="M8" s="81">
        <v>0.752</v>
      </c>
      <c r="N8" s="96">
        <v>1</v>
      </c>
      <c r="O8" s="64">
        <v>2530</v>
      </c>
      <c r="P8" s="65">
        <f>Table22457891011234567891011121314151617181920[[#This Row],[PEMBULATAN]]*O8</f>
        <v>2530</v>
      </c>
    </row>
    <row r="9" spans="1:16" ht="26.25" customHeight="1" x14ac:dyDescent="0.2">
      <c r="A9" s="14"/>
      <c r="B9" s="14"/>
      <c r="C9" s="73" t="s">
        <v>2052</v>
      </c>
      <c r="D9" s="78" t="s">
        <v>127</v>
      </c>
      <c r="E9" s="13">
        <v>44551</v>
      </c>
      <c r="F9" s="76" t="s">
        <v>128</v>
      </c>
      <c r="G9" s="13">
        <v>44554</v>
      </c>
      <c r="H9" s="77" t="s">
        <v>1543</v>
      </c>
      <c r="I9" s="16">
        <v>72</v>
      </c>
      <c r="J9" s="16">
        <v>54</v>
      </c>
      <c r="K9" s="16">
        <v>22</v>
      </c>
      <c r="L9" s="16">
        <v>7</v>
      </c>
      <c r="M9" s="81">
        <v>21.384</v>
      </c>
      <c r="N9" s="96">
        <v>22</v>
      </c>
      <c r="O9" s="64">
        <v>2530</v>
      </c>
      <c r="P9" s="65">
        <f>Table22457891011234567891011121314151617181920[[#This Row],[PEMBULATAN]]*O9</f>
        <v>55660</v>
      </c>
    </row>
    <row r="10" spans="1:16" ht="26.25" customHeight="1" x14ac:dyDescent="0.2">
      <c r="A10" s="14"/>
      <c r="B10" s="14"/>
      <c r="C10" s="73" t="s">
        <v>2053</v>
      </c>
      <c r="D10" s="78" t="s">
        <v>127</v>
      </c>
      <c r="E10" s="13">
        <v>44551</v>
      </c>
      <c r="F10" s="76" t="s">
        <v>128</v>
      </c>
      <c r="G10" s="13">
        <v>44554</v>
      </c>
      <c r="H10" s="77" t="s">
        <v>1543</v>
      </c>
      <c r="I10" s="16">
        <v>47</v>
      </c>
      <c r="J10" s="16">
        <v>46</v>
      </c>
      <c r="K10" s="16">
        <v>13</v>
      </c>
      <c r="L10" s="16">
        <v>2</v>
      </c>
      <c r="M10" s="81">
        <v>7.0265000000000004</v>
      </c>
      <c r="N10" s="96">
        <v>7.0265000000000004</v>
      </c>
      <c r="O10" s="64">
        <v>2530</v>
      </c>
      <c r="P10" s="65">
        <f>Table22457891011234567891011121314151617181920[[#This Row],[PEMBULATAN]]*O10</f>
        <v>17777.045000000002</v>
      </c>
    </row>
    <row r="11" spans="1:16" ht="26.25" customHeight="1" x14ac:dyDescent="0.2">
      <c r="A11" s="14"/>
      <c r="B11" s="14"/>
      <c r="C11" s="73" t="s">
        <v>2054</v>
      </c>
      <c r="D11" s="78" t="s">
        <v>127</v>
      </c>
      <c r="E11" s="13">
        <v>44551</v>
      </c>
      <c r="F11" s="76" t="s">
        <v>128</v>
      </c>
      <c r="G11" s="13">
        <v>44554</v>
      </c>
      <c r="H11" s="77" t="s">
        <v>1543</v>
      </c>
      <c r="I11" s="16">
        <v>76</v>
      </c>
      <c r="J11" s="16">
        <v>61</v>
      </c>
      <c r="K11" s="16">
        <v>23</v>
      </c>
      <c r="L11" s="16">
        <v>11</v>
      </c>
      <c r="M11" s="81">
        <v>26.657</v>
      </c>
      <c r="N11" s="96">
        <v>26.657</v>
      </c>
      <c r="O11" s="64">
        <v>2530</v>
      </c>
      <c r="P11" s="65">
        <f>Table22457891011234567891011121314151617181920[[#This Row],[PEMBULATAN]]*O11</f>
        <v>67442.210000000006</v>
      </c>
    </row>
    <row r="12" spans="1:16" ht="26.25" customHeight="1" x14ac:dyDescent="0.2">
      <c r="A12" s="14"/>
      <c r="B12" s="14"/>
      <c r="C12" s="73" t="s">
        <v>2055</v>
      </c>
      <c r="D12" s="78" t="s">
        <v>127</v>
      </c>
      <c r="E12" s="13">
        <v>44551</v>
      </c>
      <c r="F12" s="76" t="s">
        <v>128</v>
      </c>
      <c r="G12" s="13">
        <v>44554</v>
      </c>
      <c r="H12" s="77" t="s">
        <v>1543</v>
      </c>
      <c r="I12" s="16">
        <v>81</v>
      </c>
      <c r="J12" s="16">
        <v>54</v>
      </c>
      <c r="K12" s="16">
        <v>23</v>
      </c>
      <c r="L12" s="16">
        <v>14</v>
      </c>
      <c r="M12" s="81">
        <v>25.150500000000001</v>
      </c>
      <c r="N12" s="96">
        <v>25.150500000000001</v>
      </c>
      <c r="O12" s="64">
        <v>2530</v>
      </c>
      <c r="P12" s="65">
        <f>Table22457891011234567891011121314151617181920[[#This Row],[PEMBULATAN]]*O12</f>
        <v>63630.764999999999</v>
      </c>
    </row>
    <row r="13" spans="1:16" ht="26.25" customHeight="1" x14ac:dyDescent="0.2">
      <c r="A13" s="14"/>
      <c r="B13" s="14"/>
      <c r="C13" s="73" t="s">
        <v>2056</v>
      </c>
      <c r="D13" s="78" t="s">
        <v>127</v>
      </c>
      <c r="E13" s="13">
        <v>44551</v>
      </c>
      <c r="F13" s="76" t="s">
        <v>128</v>
      </c>
      <c r="G13" s="13">
        <v>44554</v>
      </c>
      <c r="H13" s="77" t="s">
        <v>1543</v>
      </c>
      <c r="I13" s="16">
        <v>88</v>
      </c>
      <c r="J13" s="16">
        <v>56</v>
      </c>
      <c r="K13" s="16">
        <v>26</v>
      </c>
      <c r="L13" s="16">
        <v>5</v>
      </c>
      <c r="M13" s="81">
        <v>32.031999999999996</v>
      </c>
      <c r="N13" s="96">
        <v>32.031999999999996</v>
      </c>
      <c r="O13" s="64">
        <v>2530</v>
      </c>
      <c r="P13" s="65">
        <f>Table22457891011234567891011121314151617181920[[#This Row],[PEMBULATAN]]*O13</f>
        <v>81040.959999999992</v>
      </c>
    </row>
    <row r="14" spans="1:16" ht="26.25" customHeight="1" x14ac:dyDescent="0.2">
      <c r="A14" s="14"/>
      <c r="B14" s="14"/>
      <c r="C14" s="73" t="s">
        <v>2057</v>
      </c>
      <c r="D14" s="78" t="s">
        <v>127</v>
      </c>
      <c r="E14" s="13">
        <v>44551</v>
      </c>
      <c r="F14" s="76" t="s">
        <v>128</v>
      </c>
      <c r="G14" s="13">
        <v>44554</v>
      </c>
      <c r="H14" s="77" t="s">
        <v>1543</v>
      </c>
      <c r="I14" s="16">
        <v>78</v>
      </c>
      <c r="J14" s="16">
        <v>36</v>
      </c>
      <c r="K14" s="16">
        <v>23</v>
      </c>
      <c r="L14" s="16">
        <v>9</v>
      </c>
      <c r="M14" s="81">
        <v>16.146000000000001</v>
      </c>
      <c r="N14" s="96">
        <v>16.146000000000001</v>
      </c>
      <c r="O14" s="64">
        <v>2530</v>
      </c>
      <c r="P14" s="65">
        <f>Table22457891011234567891011121314151617181920[[#This Row],[PEMBULATAN]]*O14</f>
        <v>40849.380000000005</v>
      </c>
    </row>
    <row r="15" spans="1:16" ht="26.25" customHeight="1" x14ac:dyDescent="0.2">
      <c r="A15" s="14"/>
      <c r="B15" s="14"/>
      <c r="C15" s="73" t="s">
        <v>2058</v>
      </c>
      <c r="D15" s="78" t="s">
        <v>127</v>
      </c>
      <c r="E15" s="13">
        <v>44551</v>
      </c>
      <c r="F15" s="76" t="s">
        <v>128</v>
      </c>
      <c r="G15" s="13">
        <v>44554</v>
      </c>
      <c r="H15" s="77" t="s">
        <v>1543</v>
      </c>
      <c r="I15" s="16">
        <v>78</v>
      </c>
      <c r="J15" s="16">
        <v>58</v>
      </c>
      <c r="K15" s="16">
        <v>23</v>
      </c>
      <c r="L15" s="16">
        <v>5</v>
      </c>
      <c r="M15" s="81">
        <v>26.013000000000002</v>
      </c>
      <c r="N15" s="96">
        <v>26.013000000000002</v>
      </c>
      <c r="O15" s="64">
        <v>2530</v>
      </c>
      <c r="P15" s="65">
        <f>Table22457891011234567891011121314151617181920[[#This Row],[PEMBULATAN]]*O15</f>
        <v>65812.89</v>
      </c>
    </row>
    <row r="16" spans="1:16" ht="26.25" customHeight="1" x14ac:dyDescent="0.2">
      <c r="A16" s="14"/>
      <c r="B16" s="14"/>
      <c r="C16" s="73" t="s">
        <v>2059</v>
      </c>
      <c r="D16" s="78" t="s">
        <v>127</v>
      </c>
      <c r="E16" s="13">
        <v>44551</v>
      </c>
      <c r="F16" s="76" t="s">
        <v>128</v>
      </c>
      <c r="G16" s="13">
        <v>44554</v>
      </c>
      <c r="H16" s="77" t="s">
        <v>1543</v>
      </c>
      <c r="I16" s="16">
        <v>65</v>
      </c>
      <c r="J16" s="16">
        <v>60</v>
      </c>
      <c r="K16" s="16">
        <v>27</v>
      </c>
      <c r="L16" s="16">
        <v>11</v>
      </c>
      <c r="M16" s="81">
        <v>26.324999999999999</v>
      </c>
      <c r="N16" s="96">
        <v>27</v>
      </c>
      <c r="O16" s="64">
        <v>2530</v>
      </c>
      <c r="P16" s="65">
        <f>Table22457891011234567891011121314151617181920[[#This Row],[PEMBULATAN]]*O16</f>
        <v>68310</v>
      </c>
    </row>
    <row r="17" spans="1:16" ht="26.25" customHeight="1" x14ac:dyDescent="0.2">
      <c r="A17" s="14"/>
      <c r="B17" s="14"/>
      <c r="C17" s="73" t="s">
        <v>2060</v>
      </c>
      <c r="D17" s="78" t="s">
        <v>127</v>
      </c>
      <c r="E17" s="13">
        <v>44551</v>
      </c>
      <c r="F17" s="76" t="s">
        <v>128</v>
      </c>
      <c r="G17" s="13">
        <v>44554</v>
      </c>
      <c r="H17" s="77" t="s">
        <v>1543</v>
      </c>
      <c r="I17" s="16">
        <v>74</v>
      </c>
      <c r="J17" s="16">
        <v>64</v>
      </c>
      <c r="K17" s="16">
        <v>25</v>
      </c>
      <c r="L17" s="16">
        <v>8</v>
      </c>
      <c r="M17" s="81">
        <v>29.6</v>
      </c>
      <c r="N17" s="96">
        <v>29.6</v>
      </c>
      <c r="O17" s="64">
        <v>2530</v>
      </c>
      <c r="P17" s="65">
        <f>Table22457891011234567891011121314151617181920[[#This Row],[PEMBULATAN]]*O17</f>
        <v>74888</v>
      </c>
    </row>
    <row r="18" spans="1:16" ht="26.25" customHeight="1" x14ac:dyDescent="0.2">
      <c r="A18" s="14"/>
      <c r="B18" s="14"/>
      <c r="C18" s="73" t="s">
        <v>2061</v>
      </c>
      <c r="D18" s="78" t="s">
        <v>127</v>
      </c>
      <c r="E18" s="13">
        <v>44551</v>
      </c>
      <c r="F18" s="76" t="s">
        <v>128</v>
      </c>
      <c r="G18" s="13">
        <v>44554</v>
      </c>
      <c r="H18" s="77" t="s">
        <v>1543</v>
      </c>
      <c r="I18" s="16">
        <v>89</v>
      </c>
      <c r="J18" s="16">
        <v>64</v>
      </c>
      <c r="K18" s="16">
        <v>32</v>
      </c>
      <c r="L18" s="16">
        <v>15</v>
      </c>
      <c r="M18" s="81">
        <v>45.567999999999998</v>
      </c>
      <c r="N18" s="96">
        <v>45.567999999999998</v>
      </c>
      <c r="O18" s="64">
        <v>2530</v>
      </c>
      <c r="P18" s="65">
        <f>Table22457891011234567891011121314151617181920[[#This Row],[PEMBULATAN]]*O18</f>
        <v>115287.03999999999</v>
      </c>
    </row>
    <row r="19" spans="1:16" ht="26.25" customHeight="1" x14ac:dyDescent="0.2">
      <c r="A19" s="14"/>
      <c r="B19" s="14"/>
      <c r="C19" s="73" t="s">
        <v>2062</v>
      </c>
      <c r="D19" s="78" t="s">
        <v>127</v>
      </c>
      <c r="E19" s="13">
        <v>44551</v>
      </c>
      <c r="F19" s="76" t="s">
        <v>128</v>
      </c>
      <c r="G19" s="13">
        <v>44554</v>
      </c>
      <c r="H19" s="77" t="s">
        <v>1543</v>
      </c>
      <c r="I19" s="16">
        <v>70</v>
      </c>
      <c r="J19" s="16">
        <v>56</v>
      </c>
      <c r="K19" s="16">
        <v>31</v>
      </c>
      <c r="L19" s="16">
        <v>10</v>
      </c>
      <c r="M19" s="81">
        <v>30.38</v>
      </c>
      <c r="N19" s="96">
        <v>31</v>
      </c>
      <c r="O19" s="64">
        <v>2530</v>
      </c>
      <c r="P19" s="65">
        <f>Table22457891011234567891011121314151617181920[[#This Row],[PEMBULATAN]]*O19</f>
        <v>78430</v>
      </c>
    </row>
    <row r="20" spans="1:16" ht="26.25" customHeight="1" x14ac:dyDescent="0.2">
      <c r="A20" s="14"/>
      <c r="B20" s="14"/>
      <c r="C20" s="73" t="s">
        <v>2063</v>
      </c>
      <c r="D20" s="78" t="s">
        <v>127</v>
      </c>
      <c r="E20" s="13">
        <v>44551</v>
      </c>
      <c r="F20" s="76" t="s">
        <v>128</v>
      </c>
      <c r="G20" s="13">
        <v>44554</v>
      </c>
      <c r="H20" s="77" t="s">
        <v>1543</v>
      </c>
      <c r="I20" s="16">
        <v>115</v>
      </c>
      <c r="J20" s="16">
        <v>10</v>
      </c>
      <c r="K20" s="16">
        <v>10</v>
      </c>
      <c r="L20" s="16">
        <v>1</v>
      </c>
      <c r="M20" s="81">
        <v>2.875</v>
      </c>
      <c r="N20" s="96">
        <v>2.875</v>
      </c>
      <c r="O20" s="64">
        <v>2530</v>
      </c>
      <c r="P20" s="65">
        <f>Table22457891011234567891011121314151617181920[[#This Row],[PEMBULATAN]]*O20</f>
        <v>7273.75</v>
      </c>
    </row>
    <row r="21" spans="1:16" ht="26.25" customHeight="1" x14ac:dyDescent="0.2">
      <c r="A21" s="14"/>
      <c r="B21" s="14"/>
      <c r="C21" s="73" t="s">
        <v>2064</v>
      </c>
      <c r="D21" s="78" t="s">
        <v>127</v>
      </c>
      <c r="E21" s="13">
        <v>44551</v>
      </c>
      <c r="F21" s="76" t="s">
        <v>128</v>
      </c>
      <c r="G21" s="13">
        <v>44554</v>
      </c>
      <c r="H21" s="77" t="s">
        <v>1543</v>
      </c>
      <c r="I21" s="16">
        <v>93</v>
      </c>
      <c r="J21" s="16">
        <v>24</v>
      </c>
      <c r="K21" s="16">
        <v>12</v>
      </c>
      <c r="L21" s="16">
        <v>4</v>
      </c>
      <c r="M21" s="81">
        <v>6.6959999999999997</v>
      </c>
      <c r="N21" s="96">
        <v>6.6959999999999997</v>
      </c>
      <c r="O21" s="64">
        <v>2530</v>
      </c>
      <c r="P21" s="65">
        <f>Table22457891011234567891011121314151617181920[[#This Row],[PEMBULATAN]]*O21</f>
        <v>16940.88</v>
      </c>
    </row>
    <row r="22" spans="1:16" ht="26.25" customHeight="1" x14ac:dyDescent="0.2">
      <c r="A22" s="14"/>
      <c r="B22" s="14"/>
      <c r="C22" s="73" t="s">
        <v>2065</v>
      </c>
      <c r="D22" s="78" t="s">
        <v>127</v>
      </c>
      <c r="E22" s="13">
        <v>44551</v>
      </c>
      <c r="F22" s="76" t="s">
        <v>128</v>
      </c>
      <c r="G22" s="13">
        <v>44554</v>
      </c>
      <c r="H22" s="77" t="s">
        <v>1543</v>
      </c>
      <c r="I22" s="16">
        <v>94</v>
      </c>
      <c r="J22" s="16">
        <v>46</v>
      </c>
      <c r="K22" s="16">
        <v>323</v>
      </c>
      <c r="L22" s="16">
        <v>14</v>
      </c>
      <c r="M22" s="81">
        <v>349.16300000000001</v>
      </c>
      <c r="N22" s="96">
        <v>349.16300000000001</v>
      </c>
      <c r="O22" s="64">
        <v>2530</v>
      </c>
      <c r="P22" s="65">
        <f>Table22457891011234567891011121314151617181920[[#This Row],[PEMBULATAN]]*O22</f>
        <v>883382.39</v>
      </c>
    </row>
    <row r="23" spans="1:16" ht="26.25" customHeight="1" x14ac:dyDescent="0.2">
      <c r="A23" s="14"/>
      <c r="B23" s="14"/>
      <c r="C23" s="73" t="s">
        <v>2066</v>
      </c>
      <c r="D23" s="78" t="s">
        <v>127</v>
      </c>
      <c r="E23" s="13">
        <v>44551</v>
      </c>
      <c r="F23" s="76" t="s">
        <v>128</v>
      </c>
      <c r="G23" s="13">
        <v>44554</v>
      </c>
      <c r="H23" s="77" t="s">
        <v>1543</v>
      </c>
      <c r="I23" s="16">
        <v>80</v>
      </c>
      <c r="J23" s="16">
        <v>52</v>
      </c>
      <c r="K23" s="16">
        <v>24</v>
      </c>
      <c r="L23" s="16">
        <v>12</v>
      </c>
      <c r="M23" s="81">
        <v>24.96</v>
      </c>
      <c r="N23" s="96">
        <v>24.96</v>
      </c>
      <c r="O23" s="64">
        <v>2530</v>
      </c>
      <c r="P23" s="65">
        <f>Table22457891011234567891011121314151617181920[[#This Row],[PEMBULATAN]]*O23</f>
        <v>63148.800000000003</v>
      </c>
    </row>
    <row r="24" spans="1:16" ht="26.25" customHeight="1" x14ac:dyDescent="0.2">
      <c r="A24" s="14"/>
      <c r="B24" s="14"/>
      <c r="C24" s="73" t="s">
        <v>2067</v>
      </c>
      <c r="D24" s="78" t="s">
        <v>127</v>
      </c>
      <c r="E24" s="13">
        <v>44551</v>
      </c>
      <c r="F24" s="76" t="s">
        <v>128</v>
      </c>
      <c r="G24" s="13">
        <v>44554</v>
      </c>
      <c r="H24" s="77" t="s">
        <v>1543</v>
      </c>
      <c r="I24" s="16">
        <v>42</v>
      </c>
      <c r="J24" s="16">
        <v>13</v>
      </c>
      <c r="K24" s="16">
        <v>11</v>
      </c>
      <c r="L24" s="16">
        <v>1</v>
      </c>
      <c r="M24" s="81">
        <v>1.5015000000000001</v>
      </c>
      <c r="N24" s="96">
        <v>3</v>
      </c>
      <c r="O24" s="64">
        <v>2530</v>
      </c>
      <c r="P24" s="65">
        <f>Table22457891011234567891011121314151617181920[[#This Row],[PEMBULATAN]]*O24</f>
        <v>7590</v>
      </c>
    </row>
    <row r="25" spans="1:16" ht="26.25" customHeight="1" x14ac:dyDescent="0.2">
      <c r="A25" s="14"/>
      <c r="B25" s="14"/>
      <c r="C25" s="73" t="s">
        <v>2068</v>
      </c>
      <c r="D25" s="78" t="s">
        <v>127</v>
      </c>
      <c r="E25" s="13">
        <v>44551</v>
      </c>
      <c r="F25" s="76" t="s">
        <v>128</v>
      </c>
      <c r="G25" s="13">
        <v>44554</v>
      </c>
      <c r="H25" s="77" t="s">
        <v>1543</v>
      </c>
      <c r="I25" s="16">
        <v>48</v>
      </c>
      <c r="J25" s="16">
        <v>40</v>
      </c>
      <c r="K25" s="16">
        <v>18</v>
      </c>
      <c r="L25" s="16">
        <v>4</v>
      </c>
      <c r="M25" s="81">
        <v>8.64</v>
      </c>
      <c r="N25" s="96">
        <v>8.64</v>
      </c>
      <c r="O25" s="64">
        <v>2530</v>
      </c>
      <c r="P25" s="65">
        <f>Table22457891011234567891011121314151617181920[[#This Row],[PEMBULATAN]]*O25</f>
        <v>21859.200000000001</v>
      </c>
    </row>
    <row r="26" spans="1:16" ht="26.25" customHeight="1" x14ac:dyDescent="0.2">
      <c r="A26" s="14"/>
      <c r="B26" s="14"/>
      <c r="C26" s="73" t="s">
        <v>2069</v>
      </c>
      <c r="D26" s="78" t="s">
        <v>127</v>
      </c>
      <c r="E26" s="13">
        <v>44551</v>
      </c>
      <c r="F26" s="76" t="s">
        <v>128</v>
      </c>
      <c r="G26" s="13">
        <v>44554</v>
      </c>
      <c r="H26" s="77" t="s">
        <v>1543</v>
      </c>
      <c r="I26" s="16">
        <v>77</v>
      </c>
      <c r="J26" s="16">
        <v>61</v>
      </c>
      <c r="K26" s="16">
        <v>34</v>
      </c>
      <c r="L26" s="16">
        <v>9</v>
      </c>
      <c r="M26" s="81">
        <v>39.924500000000002</v>
      </c>
      <c r="N26" s="96">
        <v>39.924500000000002</v>
      </c>
      <c r="O26" s="64">
        <v>2530</v>
      </c>
      <c r="P26" s="65">
        <f>Table22457891011234567891011121314151617181920[[#This Row],[PEMBULATAN]]*O26</f>
        <v>101008.985</v>
      </c>
    </row>
    <row r="27" spans="1:16" ht="26.25" customHeight="1" x14ac:dyDescent="0.2">
      <c r="A27" s="14"/>
      <c r="B27" s="14"/>
      <c r="C27" s="73" t="s">
        <v>2070</v>
      </c>
      <c r="D27" s="78" t="s">
        <v>127</v>
      </c>
      <c r="E27" s="13">
        <v>44551</v>
      </c>
      <c r="F27" s="76" t="s">
        <v>128</v>
      </c>
      <c r="G27" s="13">
        <v>44554</v>
      </c>
      <c r="H27" s="77" t="s">
        <v>1543</v>
      </c>
      <c r="I27" s="16">
        <v>96</v>
      </c>
      <c r="J27" s="16">
        <v>56</v>
      </c>
      <c r="K27" s="16">
        <v>32</v>
      </c>
      <c r="L27" s="16">
        <v>13</v>
      </c>
      <c r="M27" s="81">
        <v>43.008000000000003</v>
      </c>
      <c r="N27" s="96">
        <v>43.008000000000003</v>
      </c>
      <c r="O27" s="64">
        <v>2530</v>
      </c>
      <c r="P27" s="65">
        <f>Table22457891011234567891011121314151617181920[[#This Row],[PEMBULATAN]]*O27</f>
        <v>108810.24000000001</v>
      </c>
    </row>
    <row r="28" spans="1:16" ht="26.25" customHeight="1" x14ac:dyDescent="0.2">
      <c r="A28" s="14"/>
      <c r="B28" s="14"/>
      <c r="C28" s="73" t="s">
        <v>2071</v>
      </c>
      <c r="D28" s="78" t="s">
        <v>127</v>
      </c>
      <c r="E28" s="13">
        <v>44551</v>
      </c>
      <c r="F28" s="76" t="s">
        <v>128</v>
      </c>
      <c r="G28" s="13">
        <v>44554</v>
      </c>
      <c r="H28" s="77" t="s">
        <v>1543</v>
      </c>
      <c r="I28" s="16">
        <v>74</v>
      </c>
      <c r="J28" s="16">
        <v>55</v>
      </c>
      <c r="K28" s="16">
        <v>23</v>
      </c>
      <c r="L28" s="16">
        <v>12</v>
      </c>
      <c r="M28" s="81">
        <v>23.4025</v>
      </c>
      <c r="N28" s="96">
        <v>24</v>
      </c>
      <c r="O28" s="64">
        <v>2530</v>
      </c>
      <c r="P28" s="65">
        <f>Table22457891011234567891011121314151617181920[[#This Row],[PEMBULATAN]]*O28</f>
        <v>60720</v>
      </c>
    </row>
    <row r="29" spans="1:16" ht="26.25" customHeight="1" x14ac:dyDescent="0.2">
      <c r="A29" s="14"/>
      <c r="B29" s="14"/>
      <c r="C29" s="73" t="s">
        <v>2072</v>
      </c>
      <c r="D29" s="78" t="s">
        <v>127</v>
      </c>
      <c r="E29" s="13">
        <v>44551</v>
      </c>
      <c r="F29" s="76" t="s">
        <v>128</v>
      </c>
      <c r="G29" s="13">
        <v>44554</v>
      </c>
      <c r="H29" s="77" t="s">
        <v>1543</v>
      </c>
      <c r="I29" s="16">
        <v>88</v>
      </c>
      <c r="J29" s="16">
        <v>51</v>
      </c>
      <c r="K29" s="16">
        <v>27</v>
      </c>
      <c r="L29" s="16">
        <v>18</v>
      </c>
      <c r="M29" s="81">
        <v>30.294</v>
      </c>
      <c r="N29" s="96">
        <v>30.294</v>
      </c>
      <c r="O29" s="64">
        <v>2530</v>
      </c>
      <c r="P29" s="65">
        <f>Table22457891011234567891011121314151617181920[[#This Row],[PEMBULATAN]]*O29</f>
        <v>76643.820000000007</v>
      </c>
    </row>
    <row r="30" spans="1:16" ht="26.25" customHeight="1" x14ac:dyDescent="0.2">
      <c r="A30" s="14"/>
      <c r="B30" s="14"/>
      <c r="C30" s="73" t="s">
        <v>2073</v>
      </c>
      <c r="D30" s="78" t="s">
        <v>127</v>
      </c>
      <c r="E30" s="13">
        <v>44551</v>
      </c>
      <c r="F30" s="76" t="s">
        <v>128</v>
      </c>
      <c r="G30" s="13">
        <v>44554</v>
      </c>
      <c r="H30" s="77" t="s">
        <v>1543</v>
      </c>
      <c r="I30" s="16">
        <v>82</v>
      </c>
      <c r="J30" s="16">
        <v>55</v>
      </c>
      <c r="K30" s="16">
        <v>32</v>
      </c>
      <c r="L30" s="16">
        <v>15</v>
      </c>
      <c r="M30" s="81">
        <v>36.08</v>
      </c>
      <c r="N30" s="96">
        <v>36.08</v>
      </c>
      <c r="O30" s="64">
        <v>2530</v>
      </c>
      <c r="P30" s="65">
        <f>Table22457891011234567891011121314151617181920[[#This Row],[PEMBULATAN]]*O30</f>
        <v>91282.4</v>
      </c>
    </row>
    <row r="31" spans="1:16" ht="26.25" customHeight="1" x14ac:dyDescent="0.2">
      <c r="A31" s="14"/>
      <c r="B31" s="14"/>
      <c r="C31" s="73" t="s">
        <v>2074</v>
      </c>
      <c r="D31" s="78" t="s">
        <v>127</v>
      </c>
      <c r="E31" s="13">
        <v>44551</v>
      </c>
      <c r="F31" s="76" t="s">
        <v>128</v>
      </c>
      <c r="G31" s="13">
        <v>44554</v>
      </c>
      <c r="H31" s="77" t="s">
        <v>1543</v>
      </c>
      <c r="I31" s="16">
        <v>86</v>
      </c>
      <c r="J31" s="16">
        <v>55</v>
      </c>
      <c r="K31" s="16">
        <v>28</v>
      </c>
      <c r="L31" s="16">
        <v>15</v>
      </c>
      <c r="M31" s="81">
        <v>33.11</v>
      </c>
      <c r="N31" s="96">
        <v>33.11</v>
      </c>
      <c r="O31" s="64">
        <v>2530</v>
      </c>
      <c r="P31" s="65">
        <f>Table22457891011234567891011121314151617181920[[#This Row],[PEMBULATAN]]*O31</f>
        <v>83768.3</v>
      </c>
    </row>
    <row r="32" spans="1:16" ht="26.25" customHeight="1" x14ac:dyDescent="0.2">
      <c r="A32" s="14"/>
      <c r="B32" s="14"/>
      <c r="C32" s="73" t="s">
        <v>2075</v>
      </c>
      <c r="D32" s="78" t="s">
        <v>127</v>
      </c>
      <c r="E32" s="13">
        <v>44551</v>
      </c>
      <c r="F32" s="76" t="s">
        <v>128</v>
      </c>
      <c r="G32" s="13">
        <v>44554</v>
      </c>
      <c r="H32" s="77" t="s">
        <v>1543</v>
      </c>
      <c r="I32" s="16">
        <v>82</v>
      </c>
      <c r="J32" s="16">
        <v>60</v>
      </c>
      <c r="K32" s="16">
        <v>22</v>
      </c>
      <c r="L32" s="16">
        <v>7</v>
      </c>
      <c r="M32" s="81">
        <v>27.06</v>
      </c>
      <c r="N32" s="96">
        <v>27.06</v>
      </c>
      <c r="O32" s="64">
        <v>2530</v>
      </c>
      <c r="P32" s="65">
        <f>Table22457891011234567891011121314151617181920[[#This Row],[PEMBULATAN]]*O32</f>
        <v>68461.8</v>
      </c>
    </row>
    <row r="33" spans="1:16" ht="26.25" customHeight="1" x14ac:dyDescent="0.2">
      <c r="A33" s="14"/>
      <c r="B33" s="14"/>
      <c r="C33" s="73" t="s">
        <v>2076</v>
      </c>
      <c r="D33" s="78" t="s">
        <v>127</v>
      </c>
      <c r="E33" s="13">
        <v>44551</v>
      </c>
      <c r="F33" s="76" t="s">
        <v>128</v>
      </c>
      <c r="G33" s="13">
        <v>44554</v>
      </c>
      <c r="H33" s="77" t="s">
        <v>1543</v>
      </c>
      <c r="I33" s="16">
        <v>105</v>
      </c>
      <c r="J33" s="16">
        <v>54</v>
      </c>
      <c r="K33" s="16">
        <v>32</v>
      </c>
      <c r="L33" s="16">
        <v>18</v>
      </c>
      <c r="M33" s="81">
        <v>45.36</v>
      </c>
      <c r="N33" s="96">
        <v>46</v>
      </c>
      <c r="O33" s="64">
        <v>2530</v>
      </c>
      <c r="P33" s="65">
        <f>Table22457891011234567891011121314151617181920[[#This Row],[PEMBULATAN]]*O33</f>
        <v>116380</v>
      </c>
    </row>
    <row r="34" spans="1:16" ht="26.25" customHeight="1" x14ac:dyDescent="0.2">
      <c r="A34" s="14"/>
      <c r="B34" s="14"/>
      <c r="C34" s="73" t="s">
        <v>2077</v>
      </c>
      <c r="D34" s="78" t="s">
        <v>127</v>
      </c>
      <c r="E34" s="13">
        <v>44551</v>
      </c>
      <c r="F34" s="76" t="s">
        <v>128</v>
      </c>
      <c r="G34" s="13">
        <v>44554</v>
      </c>
      <c r="H34" s="77" t="s">
        <v>1543</v>
      </c>
      <c r="I34" s="16">
        <v>48</v>
      </c>
      <c r="J34" s="16">
        <v>35</v>
      </c>
      <c r="K34" s="16">
        <v>28</v>
      </c>
      <c r="L34" s="16">
        <v>6</v>
      </c>
      <c r="M34" s="81">
        <v>11.76</v>
      </c>
      <c r="N34" s="96">
        <v>11.76</v>
      </c>
      <c r="O34" s="64">
        <v>2530</v>
      </c>
      <c r="P34" s="65">
        <f>Table22457891011234567891011121314151617181920[[#This Row],[PEMBULATAN]]*O34</f>
        <v>29752.799999999999</v>
      </c>
    </row>
    <row r="35" spans="1:16" ht="26.25" customHeight="1" x14ac:dyDescent="0.2">
      <c r="A35" s="14"/>
      <c r="B35" s="14"/>
      <c r="C35" s="73" t="s">
        <v>2078</v>
      </c>
      <c r="D35" s="78" t="s">
        <v>127</v>
      </c>
      <c r="E35" s="13">
        <v>44551</v>
      </c>
      <c r="F35" s="76" t="s">
        <v>128</v>
      </c>
      <c r="G35" s="13">
        <v>44554</v>
      </c>
      <c r="H35" s="77" t="s">
        <v>1543</v>
      </c>
      <c r="I35" s="16">
        <v>57</v>
      </c>
      <c r="J35" s="16">
        <v>42</v>
      </c>
      <c r="K35" s="16">
        <v>35</v>
      </c>
      <c r="L35" s="16">
        <v>10</v>
      </c>
      <c r="M35" s="81">
        <v>20.947500000000002</v>
      </c>
      <c r="N35" s="96">
        <v>20.947500000000002</v>
      </c>
      <c r="O35" s="64">
        <v>2530</v>
      </c>
      <c r="P35" s="65">
        <f>Table22457891011234567891011121314151617181920[[#This Row],[PEMBULATAN]]*O35</f>
        <v>52997.175000000003</v>
      </c>
    </row>
    <row r="36" spans="1:16" ht="26.25" customHeight="1" x14ac:dyDescent="0.2">
      <c r="A36" s="14"/>
      <c r="B36" s="14"/>
      <c r="C36" s="73" t="s">
        <v>2079</v>
      </c>
      <c r="D36" s="78" t="s">
        <v>127</v>
      </c>
      <c r="E36" s="13">
        <v>44551</v>
      </c>
      <c r="F36" s="76" t="s">
        <v>128</v>
      </c>
      <c r="G36" s="13">
        <v>44554</v>
      </c>
      <c r="H36" s="77" t="s">
        <v>1543</v>
      </c>
      <c r="I36" s="16">
        <v>106</v>
      </c>
      <c r="J36" s="16">
        <v>16</v>
      </c>
      <c r="K36" s="16">
        <v>8</v>
      </c>
      <c r="L36" s="16">
        <v>1</v>
      </c>
      <c r="M36" s="81">
        <v>3.3919999999999999</v>
      </c>
      <c r="N36" s="96">
        <v>4</v>
      </c>
      <c r="O36" s="64">
        <v>2530</v>
      </c>
      <c r="P36" s="65">
        <f>Table22457891011234567891011121314151617181920[[#This Row],[PEMBULATAN]]*O36</f>
        <v>10120</v>
      </c>
    </row>
    <row r="37" spans="1:16" ht="26.25" customHeight="1" x14ac:dyDescent="0.2">
      <c r="A37" s="14"/>
      <c r="B37" s="14"/>
      <c r="C37" s="73" t="s">
        <v>2080</v>
      </c>
      <c r="D37" s="78" t="s">
        <v>127</v>
      </c>
      <c r="E37" s="13">
        <v>44551</v>
      </c>
      <c r="F37" s="76" t="s">
        <v>128</v>
      </c>
      <c r="G37" s="13">
        <v>44554</v>
      </c>
      <c r="H37" s="77" t="s">
        <v>1543</v>
      </c>
      <c r="I37" s="16">
        <v>77</v>
      </c>
      <c r="J37" s="16">
        <v>52</v>
      </c>
      <c r="K37" s="16">
        <v>42</v>
      </c>
      <c r="L37" s="16">
        <v>34</v>
      </c>
      <c r="M37" s="81">
        <v>42.042000000000002</v>
      </c>
      <c r="N37" s="96">
        <v>42.042000000000002</v>
      </c>
      <c r="O37" s="64">
        <v>2530</v>
      </c>
      <c r="P37" s="65">
        <f>Table22457891011234567891011121314151617181920[[#This Row],[PEMBULATAN]]*O37</f>
        <v>106366.26000000001</v>
      </c>
    </row>
    <row r="38" spans="1:16" ht="26.25" customHeight="1" x14ac:dyDescent="0.2">
      <c r="A38" s="14"/>
      <c r="B38" s="14"/>
      <c r="C38" s="73" t="s">
        <v>2081</v>
      </c>
      <c r="D38" s="78" t="s">
        <v>127</v>
      </c>
      <c r="E38" s="13">
        <v>44551</v>
      </c>
      <c r="F38" s="76" t="s">
        <v>128</v>
      </c>
      <c r="G38" s="13">
        <v>44554</v>
      </c>
      <c r="H38" s="77" t="s">
        <v>1543</v>
      </c>
      <c r="I38" s="16">
        <v>71</v>
      </c>
      <c r="J38" s="16">
        <v>52</v>
      </c>
      <c r="K38" s="16">
        <v>14</v>
      </c>
      <c r="L38" s="16">
        <v>8</v>
      </c>
      <c r="M38" s="81">
        <v>12.922000000000001</v>
      </c>
      <c r="N38" s="96">
        <v>12.922000000000001</v>
      </c>
      <c r="O38" s="64">
        <v>2530</v>
      </c>
      <c r="P38" s="65">
        <f>Table22457891011234567891011121314151617181920[[#This Row],[PEMBULATAN]]*O38</f>
        <v>32692.66</v>
      </c>
    </row>
    <row r="39" spans="1:16" ht="26.25" customHeight="1" x14ac:dyDescent="0.2">
      <c r="A39" s="14"/>
      <c r="B39" s="14"/>
      <c r="C39" s="73" t="s">
        <v>2082</v>
      </c>
      <c r="D39" s="78" t="s">
        <v>127</v>
      </c>
      <c r="E39" s="13">
        <v>44551</v>
      </c>
      <c r="F39" s="76" t="s">
        <v>128</v>
      </c>
      <c r="G39" s="13">
        <v>44554</v>
      </c>
      <c r="H39" s="77" t="s">
        <v>1543</v>
      </c>
      <c r="I39" s="16">
        <v>47</v>
      </c>
      <c r="J39" s="16">
        <v>42</v>
      </c>
      <c r="K39" s="16">
        <v>22</v>
      </c>
      <c r="L39" s="16">
        <v>5</v>
      </c>
      <c r="M39" s="81">
        <v>10.856999999999999</v>
      </c>
      <c r="N39" s="96">
        <v>10.856999999999999</v>
      </c>
      <c r="O39" s="64">
        <v>2530</v>
      </c>
      <c r="P39" s="65">
        <f>Table22457891011234567891011121314151617181920[[#This Row],[PEMBULATAN]]*O39</f>
        <v>27468.21</v>
      </c>
    </row>
    <row r="40" spans="1:16" ht="26.25" customHeight="1" x14ac:dyDescent="0.2">
      <c r="A40" s="14"/>
      <c r="B40" s="14"/>
      <c r="C40" s="73" t="s">
        <v>2083</v>
      </c>
      <c r="D40" s="78" t="s">
        <v>127</v>
      </c>
      <c r="E40" s="13">
        <v>44551</v>
      </c>
      <c r="F40" s="76" t="s">
        <v>128</v>
      </c>
      <c r="G40" s="13">
        <v>44554</v>
      </c>
      <c r="H40" s="77" t="s">
        <v>1543</v>
      </c>
      <c r="I40" s="16">
        <v>104</v>
      </c>
      <c r="J40" s="16">
        <v>55</v>
      </c>
      <c r="K40" s="16">
        <v>31</v>
      </c>
      <c r="L40" s="16">
        <v>10</v>
      </c>
      <c r="M40" s="81">
        <v>44.33</v>
      </c>
      <c r="N40" s="96">
        <v>45</v>
      </c>
      <c r="O40" s="64">
        <v>2530</v>
      </c>
      <c r="P40" s="65">
        <f>Table22457891011234567891011121314151617181920[[#This Row],[PEMBULATAN]]*O40</f>
        <v>113850</v>
      </c>
    </row>
    <row r="41" spans="1:16" ht="26.25" customHeight="1" x14ac:dyDescent="0.2">
      <c r="A41" s="14"/>
      <c r="B41" s="14"/>
      <c r="C41" s="73" t="s">
        <v>2084</v>
      </c>
      <c r="D41" s="78" t="s">
        <v>127</v>
      </c>
      <c r="E41" s="13">
        <v>44551</v>
      </c>
      <c r="F41" s="76" t="s">
        <v>128</v>
      </c>
      <c r="G41" s="13">
        <v>44554</v>
      </c>
      <c r="H41" s="77" t="s">
        <v>1543</v>
      </c>
      <c r="I41" s="16">
        <v>98</v>
      </c>
      <c r="J41" s="16">
        <v>47</v>
      </c>
      <c r="K41" s="16">
        <v>25</v>
      </c>
      <c r="L41" s="16">
        <v>9</v>
      </c>
      <c r="M41" s="81">
        <v>28.787500000000001</v>
      </c>
      <c r="N41" s="96">
        <v>28.787500000000001</v>
      </c>
      <c r="O41" s="64">
        <v>2530</v>
      </c>
      <c r="P41" s="65">
        <f>Table22457891011234567891011121314151617181920[[#This Row],[PEMBULATAN]]*O41</f>
        <v>72832.375</v>
      </c>
    </row>
    <row r="42" spans="1:16" ht="26.25" customHeight="1" x14ac:dyDescent="0.2">
      <c r="A42" s="14"/>
      <c r="B42" s="14"/>
      <c r="C42" s="73" t="s">
        <v>2085</v>
      </c>
      <c r="D42" s="78" t="s">
        <v>127</v>
      </c>
      <c r="E42" s="13">
        <v>44551</v>
      </c>
      <c r="F42" s="76" t="s">
        <v>128</v>
      </c>
      <c r="G42" s="13">
        <v>44554</v>
      </c>
      <c r="H42" s="77" t="s">
        <v>1543</v>
      </c>
      <c r="I42" s="16">
        <v>87</v>
      </c>
      <c r="J42" s="16">
        <v>62</v>
      </c>
      <c r="K42" s="16">
        <v>24</v>
      </c>
      <c r="L42" s="16">
        <v>15</v>
      </c>
      <c r="M42" s="81">
        <v>32.363999999999997</v>
      </c>
      <c r="N42" s="96">
        <v>33</v>
      </c>
      <c r="O42" s="64">
        <v>2530</v>
      </c>
      <c r="P42" s="65">
        <f>Table22457891011234567891011121314151617181920[[#This Row],[PEMBULATAN]]*O42</f>
        <v>83490</v>
      </c>
    </row>
    <row r="43" spans="1:16" ht="26.25" customHeight="1" x14ac:dyDescent="0.2">
      <c r="A43" s="14"/>
      <c r="B43" s="14"/>
      <c r="C43" s="73" t="s">
        <v>2086</v>
      </c>
      <c r="D43" s="78" t="s">
        <v>127</v>
      </c>
      <c r="E43" s="13">
        <v>44551</v>
      </c>
      <c r="F43" s="76" t="s">
        <v>128</v>
      </c>
      <c r="G43" s="13">
        <v>44554</v>
      </c>
      <c r="H43" s="77" t="s">
        <v>1543</v>
      </c>
      <c r="I43" s="16">
        <v>97</v>
      </c>
      <c r="J43" s="16">
        <v>64</v>
      </c>
      <c r="K43" s="16">
        <v>45</v>
      </c>
      <c r="L43" s="16">
        <v>20</v>
      </c>
      <c r="M43" s="81">
        <v>69.84</v>
      </c>
      <c r="N43" s="96">
        <v>69.84</v>
      </c>
      <c r="O43" s="64">
        <v>2530</v>
      </c>
      <c r="P43" s="65">
        <f>Table22457891011234567891011121314151617181920[[#This Row],[PEMBULATAN]]*O43</f>
        <v>176695.2</v>
      </c>
    </row>
    <row r="44" spans="1:16" ht="26.25" customHeight="1" x14ac:dyDescent="0.2">
      <c r="A44" s="14"/>
      <c r="B44" s="14"/>
      <c r="C44" s="73" t="s">
        <v>2087</v>
      </c>
      <c r="D44" s="78" t="s">
        <v>127</v>
      </c>
      <c r="E44" s="13">
        <v>44551</v>
      </c>
      <c r="F44" s="76" t="s">
        <v>128</v>
      </c>
      <c r="G44" s="13">
        <v>44554</v>
      </c>
      <c r="H44" s="77" t="s">
        <v>1543</v>
      </c>
      <c r="I44" s="16">
        <v>62</v>
      </c>
      <c r="J44" s="16">
        <v>56</v>
      </c>
      <c r="K44" s="16">
        <v>27</v>
      </c>
      <c r="L44" s="16">
        <v>9</v>
      </c>
      <c r="M44" s="81">
        <v>23.436</v>
      </c>
      <c r="N44" s="96">
        <v>24</v>
      </c>
      <c r="O44" s="64">
        <v>2530</v>
      </c>
      <c r="P44" s="65">
        <f>Table22457891011234567891011121314151617181920[[#This Row],[PEMBULATAN]]*O44</f>
        <v>60720</v>
      </c>
    </row>
    <row r="45" spans="1:16" ht="26.25" customHeight="1" x14ac:dyDescent="0.2">
      <c r="A45" s="14"/>
      <c r="B45" s="14"/>
      <c r="C45" s="73" t="s">
        <v>2088</v>
      </c>
      <c r="D45" s="78" t="s">
        <v>127</v>
      </c>
      <c r="E45" s="13">
        <v>44551</v>
      </c>
      <c r="F45" s="76" t="s">
        <v>128</v>
      </c>
      <c r="G45" s="13">
        <v>44554</v>
      </c>
      <c r="H45" s="77" t="s">
        <v>1543</v>
      </c>
      <c r="I45" s="16">
        <v>102</v>
      </c>
      <c r="J45" s="16">
        <v>77</v>
      </c>
      <c r="K45" s="16">
        <v>37</v>
      </c>
      <c r="L45" s="16">
        <v>49</v>
      </c>
      <c r="M45" s="81">
        <v>72.649500000000003</v>
      </c>
      <c r="N45" s="96">
        <v>72.649500000000003</v>
      </c>
      <c r="O45" s="64">
        <v>2530</v>
      </c>
      <c r="P45" s="65">
        <f>Table22457891011234567891011121314151617181920[[#This Row],[PEMBULATAN]]*O45</f>
        <v>183803.23500000002</v>
      </c>
    </row>
    <row r="46" spans="1:16" ht="26.25" customHeight="1" x14ac:dyDescent="0.2">
      <c r="A46" s="14"/>
      <c r="B46" s="100"/>
      <c r="C46" s="73" t="s">
        <v>2089</v>
      </c>
      <c r="D46" s="78" t="s">
        <v>127</v>
      </c>
      <c r="E46" s="13">
        <v>44551</v>
      </c>
      <c r="F46" s="76" t="s">
        <v>128</v>
      </c>
      <c r="G46" s="13">
        <v>44554</v>
      </c>
      <c r="H46" s="77" t="s">
        <v>1543</v>
      </c>
      <c r="I46" s="16">
        <v>70</v>
      </c>
      <c r="J46" s="16">
        <v>50</v>
      </c>
      <c r="K46" s="16">
        <v>48</v>
      </c>
      <c r="L46" s="16">
        <v>26</v>
      </c>
      <c r="M46" s="81">
        <v>42</v>
      </c>
      <c r="N46" s="72">
        <v>42</v>
      </c>
      <c r="O46" s="64">
        <v>2530</v>
      </c>
      <c r="P46" s="65">
        <f>Table22457891011234567891011121314151617181920[[#This Row],[PEMBULATAN]]*O46</f>
        <v>106260</v>
      </c>
    </row>
    <row r="47" spans="1:16" ht="26.25" customHeight="1" x14ac:dyDescent="0.2">
      <c r="A47" s="14"/>
      <c r="B47" s="14" t="s">
        <v>2090</v>
      </c>
      <c r="C47" s="73" t="s">
        <v>2091</v>
      </c>
      <c r="D47" s="78" t="s">
        <v>127</v>
      </c>
      <c r="E47" s="13">
        <v>44551</v>
      </c>
      <c r="F47" s="76" t="s">
        <v>128</v>
      </c>
      <c r="G47" s="13">
        <v>44554</v>
      </c>
      <c r="H47" s="77" t="s">
        <v>1543</v>
      </c>
      <c r="I47" s="16">
        <v>44</v>
      </c>
      <c r="J47" s="16">
        <v>61</v>
      </c>
      <c r="K47" s="16">
        <v>17</v>
      </c>
      <c r="L47" s="16">
        <v>8</v>
      </c>
      <c r="M47" s="81">
        <v>11.407</v>
      </c>
      <c r="N47" s="72">
        <v>12</v>
      </c>
      <c r="O47" s="64">
        <v>2530</v>
      </c>
      <c r="P47" s="65">
        <f>Table22457891011234567891011121314151617181920[[#This Row],[PEMBULATAN]]*O47</f>
        <v>30360</v>
      </c>
    </row>
    <row r="48" spans="1:16" ht="26.25" customHeight="1" x14ac:dyDescent="0.2">
      <c r="A48" s="14"/>
      <c r="B48" s="14"/>
      <c r="C48" s="73" t="s">
        <v>2092</v>
      </c>
      <c r="D48" s="78" t="s">
        <v>127</v>
      </c>
      <c r="E48" s="13">
        <v>44551</v>
      </c>
      <c r="F48" s="76" t="s">
        <v>128</v>
      </c>
      <c r="G48" s="13">
        <v>44554</v>
      </c>
      <c r="H48" s="77" t="s">
        <v>1543</v>
      </c>
      <c r="I48" s="16">
        <v>27</v>
      </c>
      <c r="J48" s="16">
        <v>27</v>
      </c>
      <c r="K48" s="16">
        <v>10</v>
      </c>
      <c r="L48" s="16">
        <v>2</v>
      </c>
      <c r="M48" s="81">
        <v>1.8225</v>
      </c>
      <c r="N48" s="72">
        <v>2</v>
      </c>
      <c r="O48" s="64">
        <v>2530</v>
      </c>
      <c r="P48" s="65">
        <f>Table22457891011234567891011121314151617181920[[#This Row],[PEMBULATAN]]*O48</f>
        <v>5060</v>
      </c>
    </row>
    <row r="49" spans="1:16" ht="22.5" customHeight="1" x14ac:dyDescent="0.2">
      <c r="A49" s="123" t="s">
        <v>30</v>
      </c>
      <c r="B49" s="124"/>
      <c r="C49" s="124"/>
      <c r="D49" s="124"/>
      <c r="E49" s="124"/>
      <c r="F49" s="124"/>
      <c r="G49" s="124"/>
      <c r="H49" s="124"/>
      <c r="I49" s="124"/>
      <c r="J49" s="124"/>
      <c r="K49" s="124"/>
      <c r="L49" s="125"/>
      <c r="M49" s="79">
        <f>SUBTOTAL(109,Table22457891011234567891011121314151617181920[KG VOLUME])</f>
        <v>1477.8179999999995</v>
      </c>
      <c r="N49" s="68">
        <f>SUM(N3:N48)</f>
        <v>1486.5864999999997</v>
      </c>
      <c r="O49" s="126">
        <f>SUM(P3:P48)</f>
        <v>3761063.8449999993</v>
      </c>
      <c r="P49" s="127"/>
    </row>
    <row r="50" spans="1:16" ht="18" customHeight="1" x14ac:dyDescent="0.2">
      <c r="A50" s="86"/>
      <c r="B50" s="56" t="s">
        <v>42</v>
      </c>
      <c r="C50" s="55"/>
      <c r="D50" s="57" t="s">
        <v>43</v>
      </c>
      <c r="E50" s="86"/>
      <c r="F50" s="86"/>
      <c r="G50" s="86"/>
      <c r="H50" s="86"/>
      <c r="I50" s="86"/>
      <c r="J50" s="86"/>
      <c r="K50" s="86"/>
      <c r="L50" s="86"/>
      <c r="M50" s="87"/>
      <c r="N50" s="88" t="s">
        <v>51</v>
      </c>
      <c r="O50" s="89"/>
      <c r="P50" s="89">
        <f>O49*10%</f>
        <v>376106.38449999993</v>
      </c>
    </row>
    <row r="51" spans="1:16" ht="18" customHeight="1" thickBot="1" x14ac:dyDescent="0.25">
      <c r="A51" s="86"/>
      <c r="B51" s="56"/>
      <c r="C51" s="55"/>
      <c r="D51" s="57"/>
      <c r="E51" s="86"/>
      <c r="F51" s="86"/>
      <c r="G51" s="86"/>
      <c r="H51" s="86"/>
      <c r="I51" s="86"/>
      <c r="J51" s="86"/>
      <c r="K51" s="86"/>
      <c r="L51" s="86"/>
      <c r="M51" s="87"/>
      <c r="N51" s="90" t="s">
        <v>52</v>
      </c>
      <c r="O51" s="91"/>
      <c r="P51" s="91">
        <f>O49-P50</f>
        <v>3384957.4604999991</v>
      </c>
    </row>
    <row r="52" spans="1:16" ht="18" customHeight="1" x14ac:dyDescent="0.2">
      <c r="A52" s="11"/>
      <c r="H52" s="63"/>
      <c r="N52" s="62" t="s">
        <v>31</v>
      </c>
      <c r="P52" s="69">
        <f>P51*1%</f>
        <v>33849.574604999994</v>
      </c>
    </row>
    <row r="53" spans="1:16" ht="18" customHeight="1" thickBot="1" x14ac:dyDescent="0.25">
      <c r="A53" s="11"/>
      <c r="H53" s="63"/>
      <c r="N53" s="62" t="s">
        <v>53</v>
      </c>
      <c r="P53" s="71">
        <f>P51*2%</f>
        <v>67699.149209999989</v>
      </c>
    </row>
    <row r="54" spans="1:16" ht="18" customHeight="1" x14ac:dyDescent="0.2">
      <c r="A54" s="11"/>
      <c r="H54" s="63"/>
      <c r="N54" s="66" t="s">
        <v>32</v>
      </c>
      <c r="O54" s="67"/>
      <c r="P54" s="70">
        <f>P51+P52-P53</f>
        <v>3351107.8858949994</v>
      </c>
    </row>
    <row r="56" spans="1:16" x14ac:dyDescent="0.2">
      <c r="A56" s="11"/>
      <c r="H56" s="63"/>
      <c r="P56" s="71"/>
    </row>
    <row r="57" spans="1:16" x14ac:dyDescent="0.2">
      <c r="A57" s="11"/>
      <c r="H57" s="63"/>
      <c r="O57" s="58"/>
      <c r="P57" s="71"/>
    </row>
    <row r="58" spans="1:16" s="3" customFormat="1" x14ac:dyDescent="0.25">
      <c r="A58" s="11"/>
      <c r="B58" s="2"/>
      <c r="C58" s="2"/>
      <c r="E58" s="12"/>
      <c r="H58" s="63"/>
      <c r="N58" s="15"/>
      <c r="O58" s="15"/>
      <c r="P58" s="15"/>
    </row>
    <row r="59" spans="1:16" s="3" customFormat="1" x14ac:dyDescent="0.25">
      <c r="A59" s="11"/>
      <c r="B59" s="2"/>
      <c r="C59" s="2"/>
      <c r="E59" s="12"/>
      <c r="H59" s="63"/>
      <c r="N59" s="15"/>
      <c r="O59" s="15"/>
      <c r="P59" s="15"/>
    </row>
    <row r="60" spans="1:16" s="3" customFormat="1" x14ac:dyDescent="0.25">
      <c r="A60" s="11"/>
      <c r="B60" s="2"/>
      <c r="C60" s="2"/>
      <c r="E60" s="12"/>
      <c r="H60" s="63"/>
      <c r="N60" s="15"/>
      <c r="O60" s="15"/>
      <c r="P60" s="15"/>
    </row>
    <row r="61" spans="1:16" s="3" customFormat="1" x14ac:dyDescent="0.25">
      <c r="A61" s="11"/>
      <c r="B61" s="2"/>
      <c r="C61" s="2"/>
      <c r="E61" s="12"/>
      <c r="H61" s="63"/>
      <c r="N61" s="15"/>
      <c r="O61" s="15"/>
      <c r="P61" s="15"/>
    </row>
    <row r="62" spans="1:16" s="3" customFormat="1" x14ac:dyDescent="0.25">
      <c r="A62" s="11"/>
      <c r="B62" s="2"/>
      <c r="C62" s="2"/>
      <c r="E62" s="12"/>
      <c r="H62" s="63"/>
      <c r="N62" s="15"/>
      <c r="O62" s="15"/>
      <c r="P62" s="15"/>
    </row>
    <row r="63" spans="1:16" s="3" customFormat="1" x14ac:dyDescent="0.25">
      <c r="A63" s="11"/>
      <c r="B63" s="2"/>
      <c r="C63" s="2"/>
      <c r="E63" s="12"/>
      <c r="H63" s="63"/>
      <c r="N63" s="15"/>
      <c r="O63" s="15"/>
      <c r="P63" s="15"/>
    </row>
    <row r="64" spans="1:16" s="3" customFormat="1" x14ac:dyDescent="0.25">
      <c r="A64" s="11"/>
      <c r="B64" s="2"/>
      <c r="C64" s="2"/>
      <c r="E64" s="12"/>
      <c r="H64" s="63"/>
      <c r="N64" s="15"/>
      <c r="O64" s="15"/>
      <c r="P64" s="15"/>
    </row>
    <row r="65" spans="1:16" s="3" customFormat="1" x14ac:dyDescent="0.25">
      <c r="A65" s="11"/>
      <c r="B65" s="2"/>
      <c r="C65" s="2"/>
      <c r="E65" s="12"/>
      <c r="H65" s="63"/>
      <c r="N65" s="15"/>
      <c r="O65" s="15"/>
      <c r="P65" s="15"/>
    </row>
    <row r="66" spans="1:16" s="3" customFormat="1" x14ac:dyDescent="0.25">
      <c r="A66" s="11"/>
      <c r="B66" s="2"/>
      <c r="C66" s="2"/>
      <c r="E66" s="12"/>
      <c r="H66" s="63"/>
      <c r="N66" s="15"/>
      <c r="O66" s="15"/>
      <c r="P66" s="15"/>
    </row>
    <row r="67" spans="1:16" s="3" customFormat="1" x14ac:dyDescent="0.25">
      <c r="A67" s="11"/>
      <c r="B67" s="2"/>
      <c r="C67" s="2"/>
      <c r="E67" s="12"/>
      <c r="H67" s="63"/>
      <c r="N67" s="15"/>
      <c r="O67" s="15"/>
      <c r="P67" s="15"/>
    </row>
    <row r="68" spans="1:16" s="3" customFormat="1" x14ac:dyDescent="0.25">
      <c r="A68" s="11"/>
      <c r="B68" s="2"/>
      <c r="C68" s="2"/>
      <c r="E68" s="12"/>
      <c r="H68" s="63"/>
      <c r="N68" s="15"/>
      <c r="O68" s="15"/>
      <c r="P68" s="15"/>
    </row>
    <row r="69" spans="1:16" s="3" customFormat="1" x14ac:dyDescent="0.25">
      <c r="A69" s="11"/>
      <c r="B69" s="2"/>
      <c r="C69" s="2"/>
      <c r="E69" s="12"/>
      <c r="H69" s="63"/>
      <c r="N69" s="15"/>
      <c r="O69" s="15"/>
      <c r="P69" s="15"/>
    </row>
  </sheetData>
  <mergeCells count="2">
    <mergeCell ref="A49:L49"/>
    <mergeCell ref="O49:P49"/>
  </mergeCells>
  <conditionalFormatting sqref="B3">
    <cfRule type="duplicateValues" dxfId="615" priority="2"/>
  </conditionalFormatting>
  <conditionalFormatting sqref="B4">
    <cfRule type="duplicateValues" dxfId="614" priority="1"/>
  </conditionalFormatting>
  <conditionalFormatting sqref="B5:B48">
    <cfRule type="duplicateValues" dxfId="613" priority="3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tabColor rgb="FF92D050"/>
  </sheetPr>
  <dimension ref="A1:P105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N84" sqref="N3:N84"/>
    </sheetView>
  </sheetViews>
  <sheetFormatPr defaultRowHeight="15" x14ac:dyDescent="0.2"/>
  <cols>
    <col min="1" max="1" width="8" style="4" customWidth="1"/>
    <col min="2" max="2" width="19.5703125" style="2" customWidth="1"/>
    <col min="3" max="3" width="14.5703125" style="2" customWidth="1"/>
    <col min="4" max="4" width="10.42578125" style="3" customWidth="1"/>
    <col min="5" max="5" width="8" style="12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5" customWidth="1"/>
    <col min="15" max="15" width="8.140625" style="15" customWidth="1"/>
    <col min="16" max="16" width="12.28515625" style="15" customWidth="1"/>
    <col min="17" max="16384" width="9.140625" style="4"/>
  </cols>
  <sheetData>
    <row r="1" spans="1:16" x14ac:dyDescent="0.2">
      <c r="H1" s="5"/>
    </row>
    <row r="2" spans="1:16" ht="25.5" x14ac:dyDescent="0.2">
      <c r="A2" s="59" t="s">
        <v>44</v>
      </c>
      <c r="B2" s="7" t="s">
        <v>7</v>
      </c>
      <c r="C2" s="7" t="s">
        <v>0</v>
      </c>
      <c r="D2" s="7" t="s">
        <v>1</v>
      </c>
      <c r="E2" s="60" t="s">
        <v>4</v>
      </c>
      <c r="F2" s="7" t="s">
        <v>3</v>
      </c>
      <c r="G2" s="7" t="s">
        <v>5</v>
      </c>
      <c r="H2" s="60" t="s">
        <v>2</v>
      </c>
      <c r="I2" s="7" t="s">
        <v>39</v>
      </c>
      <c r="J2" s="7" t="s">
        <v>40</v>
      </c>
      <c r="K2" s="7" t="s">
        <v>41</v>
      </c>
      <c r="L2" s="61" t="s">
        <v>45</v>
      </c>
      <c r="M2" s="61" t="s">
        <v>46</v>
      </c>
      <c r="N2" s="61" t="s">
        <v>6</v>
      </c>
      <c r="O2" s="61" t="s">
        <v>47</v>
      </c>
      <c r="P2" s="61" t="s">
        <v>48</v>
      </c>
    </row>
    <row r="3" spans="1:16" ht="26.25" customHeight="1" x14ac:dyDescent="0.2">
      <c r="A3" s="83">
        <v>403920</v>
      </c>
      <c r="B3" s="74" t="s">
        <v>2093</v>
      </c>
      <c r="C3" s="9" t="s">
        <v>2094</v>
      </c>
      <c r="D3" s="76" t="s">
        <v>127</v>
      </c>
      <c r="E3" s="13">
        <v>44551</v>
      </c>
      <c r="F3" s="76" t="s">
        <v>128</v>
      </c>
      <c r="G3" s="13">
        <v>44554</v>
      </c>
      <c r="H3" s="10" t="s">
        <v>1543</v>
      </c>
      <c r="I3" s="1">
        <v>75</v>
      </c>
      <c r="J3" s="1">
        <v>34</v>
      </c>
      <c r="K3" s="1">
        <v>15</v>
      </c>
      <c r="L3" s="1">
        <v>10</v>
      </c>
      <c r="M3" s="80">
        <v>9.5625</v>
      </c>
      <c r="N3" s="8">
        <v>10</v>
      </c>
      <c r="O3" s="64">
        <v>2530</v>
      </c>
      <c r="P3" s="65">
        <f>Table2245789101123456789101112131415161718192021[[#This Row],[PEMBULATAN]]*O3</f>
        <v>25300</v>
      </c>
    </row>
    <row r="4" spans="1:16" ht="26.25" customHeight="1" x14ac:dyDescent="0.2">
      <c r="A4" s="14"/>
      <c r="B4" s="75"/>
      <c r="C4" s="73" t="s">
        <v>2095</v>
      </c>
      <c r="D4" s="78" t="s">
        <v>127</v>
      </c>
      <c r="E4" s="13">
        <v>44551</v>
      </c>
      <c r="F4" s="76" t="s">
        <v>128</v>
      </c>
      <c r="G4" s="13">
        <v>44554</v>
      </c>
      <c r="H4" s="77" t="s">
        <v>1543</v>
      </c>
      <c r="I4" s="16">
        <v>76</v>
      </c>
      <c r="J4" s="16">
        <v>22</v>
      </c>
      <c r="K4" s="16">
        <v>16</v>
      </c>
      <c r="L4" s="16">
        <v>5</v>
      </c>
      <c r="M4" s="81">
        <v>6.6879999999999997</v>
      </c>
      <c r="N4" s="96">
        <v>6.6879999999999997</v>
      </c>
      <c r="O4" s="64">
        <v>2530</v>
      </c>
      <c r="P4" s="65">
        <f>Table2245789101123456789101112131415161718192021[[#This Row],[PEMBULATAN]]*O4</f>
        <v>16920.64</v>
      </c>
    </row>
    <row r="5" spans="1:16" ht="26.25" customHeight="1" x14ac:dyDescent="0.2">
      <c r="A5" s="14"/>
      <c r="B5" s="75"/>
      <c r="C5" s="73" t="s">
        <v>2096</v>
      </c>
      <c r="D5" s="78" t="s">
        <v>127</v>
      </c>
      <c r="E5" s="13">
        <v>44551</v>
      </c>
      <c r="F5" s="76" t="s">
        <v>128</v>
      </c>
      <c r="G5" s="13">
        <v>44554</v>
      </c>
      <c r="H5" s="77" t="s">
        <v>1543</v>
      </c>
      <c r="I5" s="16">
        <v>82</v>
      </c>
      <c r="J5" s="16">
        <v>56</v>
      </c>
      <c r="K5" s="16">
        <v>25</v>
      </c>
      <c r="L5" s="16">
        <v>9</v>
      </c>
      <c r="M5" s="81">
        <v>28.7</v>
      </c>
      <c r="N5" s="96">
        <v>28.7</v>
      </c>
      <c r="O5" s="64">
        <v>2530</v>
      </c>
      <c r="P5" s="65">
        <f>Table2245789101123456789101112131415161718192021[[#This Row],[PEMBULATAN]]*O5</f>
        <v>72611</v>
      </c>
    </row>
    <row r="6" spans="1:16" ht="26.25" customHeight="1" x14ac:dyDescent="0.2">
      <c r="A6" s="14"/>
      <c r="B6" s="75"/>
      <c r="C6" s="73" t="s">
        <v>2097</v>
      </c>
      <c r="D6" s="78" t="s">
        <v>127</v>
      </c>
      <c r="E6" s="13">
        <v>44551</v>
      </c>
      <c r="F6" s="76" t="s">
        <v>128</v>
      </c>
      <c r="G6" s="13">
        <v>44554</v>
      </c>
      <c r="H6" s="77" t="s">
        <v>1543</v>
      </c>
      <c r="I6" s="16">
        <v>55</v>
      </c>
      <c r="J6" s="16">
        <v>34</v>
      </c>
      <c r="K6" s="16">
        <v>34</v>
      </c>
      <c r="L6" s="16">
        <v>9</v>
      </c>
      <c r="M6" s="81">
        <v>15.895</v>
      </c>
      <c r="N6" s="96">
        <v>15.895</v>
      </c>
      <c r="O6" s="64">
        <v>2530</v>
      </c>
      <c r="P6" s="65">
        <f>Table2245789101123456789101112131415161718192021[[#This Row],[PEMBULATAN]]*O6</f>
        <v>40214.35</v>
      </c>
    </row>
    <row r="7" spans="1:16" ht="26.25" customHeight="1" x14ac:dyDescent="0.2">
      <c r="A7" s="14"/>
      <c r="B7" s="75"/>
      <c r="C7" s="73" t="s">
        <v>2098</v>
      </c>
      <c r="D7" s="78" t="s">
        <v>127</v>
      </c>
      <c r="E7" s="13">
        <v>44551</v>
      </c>
      <c r="F7" s="76" t="s">
        <v>128</v>
      </c>
      <c r="G7" s="13">
        <v>44554</v>
      </c>
      <c r="H7" s="77" t="s">
        <v>1543</v>
      </c>
      <c r="I7" s="16">
        <v>85</v>
      </c>
      <c r="J7" s="16">
        <v>27</v>
      </c>
      <c r="K7" s="16">
        <v>27</v>
      </c>
      <c r="L7" s="16">
        <v>15</v>
      </c>
      <c r="M7" s="81">
        <v>15.491250000000001</v>
      </c>
      <c r="N7" s="96">
        <v>16</v>
      </c>
      <c r="O7" s="64">
        <v>2530</v>
      </c>
      <c r="P7" s="65">
        <f>Table2245789101123456789101112131415161718192021[[#This Row],[PEMBULATAN]]*O7</f>
        <v>40480</v>
      </c>
    </row>
    <row r="8" spans="1:16" ht="26.25" customHeight="1" x14ac:dyDescent="0.2">
      <c r="A8" s="14"/>
      <c r="B8" s="75"/>
      <c r="C8" s="73" t="s">
        <v>2099</v>
      </c>
      <c r="D8" s="78" t="s">
        <v>127</v>
      </c>
      <c r="E8" s="13">
        <v>44551</v>
      </c>
      <c r="F8" s="76" t="s">
        <v>128</v>
      </c>
      <c r="G8" s="13">
        <v>44554</v>
      </c>
      <c r="H8" s="77" t="s">
        <v>1543</v>
      </c>
      <c r="I8" s="16">
        <v>78</v>
      </c>
      <c r="J8" s="16">
        <v>25</v>
      </c>
      <c r="K8" s="16">
        <v>16</v>
      </c>
      <c r="L8" s="16">
        <v>5</v>
      </c>
      <c r="M8" s="81">
        <v>7.8</v>
      </c>
      <c r="N8" s="96">
        <v>7.8</v>
      </c>
      <c r="O8" s="64">
        <v>2530</v>
      </c>
      <c r="P8" s="65">
        <f>Table2245789101123456789101112131415161718192021[[#This Row],[PEMBULATAN]]*O8</f>
        <v>19734</v>
      </c>
    </row>
    <row r="9" spans="1:16" ht="26.25" customHeight="1" x14ac:dyDescent="0.2">
      <c r="A9" s="14"/>
      <c r="B9" s="75"/>
      <c r="C9" s="73" t="s">
        <v>2100</v>
      </c>
      <c r="D9" s="78" t="s">
        <v>127</v>
      </c>
      <c r="E9" s="13">
        <v>44551</v>
      </c>
      <c r="F9" s="76" t="s">
        <v>128</v>
      </c>
      <c r="G9" s="13">
        <v>44554</v>
      </c>
      <c r="H9" s="77" t="s">
        <v>1543</v>
      </c>
      <c r="I9" s="16">
        <v>200</v>
      </c>
      <c r="J9" s="16">
        <v>15</v>
      </c>
      <c r="K9" s="16">
        <v>10</v>
      </c>
      <c r="L9" s="16">
        <v>7</v>
      </c>
      <c r="M9" s="81">
        <v>7.5</v>
      </c>
      <c r="N9" s="96">
        <v>8</v>
      </c>
      <c r="O9" s="64">
        <v>2530</v>
      </c>
      <c r="P9" s="65">
        <f>Table2245789101123456789101112131415161718192021[[#This Row],[PEMBULATAN]]*O9</f>
        <v>20240</v>
      </c>
    </row>
    <row r="10" spans="1:16" ht="26.25" customHeight="1" x14ac:dyDescent="0.2">
      <c r="A10" s="14"/>
      <c r="B10" s="75"/>
      <c r="C10" s="73" t="s">
        <v>2101</v>
      </c>
      <c r="D10" s="78" t="s">
        <v>127</v>
      </c>
      <c r="E10" s="13">
        <v>44551</v>
      </c>
      <c r="F10" s="76" t="s">
        <v>128</v>
      </c>
      <c r="G10" s="13">
        <v>44554</v>
      </c>
      <c r="H10" s="77" t="s">
        <v>1543</v>
      </c>
      <c r="I10" s="16">
        <v>87</v>
      </c>
      <c r="J10" s="16">
        <v>64</v>
      </c>
      <c r="K10" s="16">
        <v>27</v>
      </c>
      <c r="L10" s="16">
        <v>16</v>
      </c>
      <c r="M10" s="81">
        <v>37.584000000000003</v>
      </c>
      <c r="N10" s="96">
        <v>37.584000000000003</v>
      </c>
      <c r="O10" s="64">
        <v>2530</v>
      </c>
      <c r="P10" s="65">
        <f>Table2245789101123456789101112131415161718192021[[#This Row],[PEMBULATAN]]*O10</f>
        <v>95087.52</v>
      </c>
    </row>
    <row r="11" spans="1:16" ht="26.25" customHeight="1" x14ac:dyDescent="0.2">
      <c r="A11" s="14"/>
      <c r="B11" s="75"/>
      <c r="C11" s="73" t="s">
        <v>2102</v>
      </c>
      <c r="D11" s="78" t="s">
        <v>127</v>
      </c>
      <c r="E11" s="13">
        <v>44551</v>
      </c>
      <c r="F11" s="76" t="s">
        <v>128</v>
      </c>
      <c r="G11" s="13">
        <v>44554</v>
      </c>
      <c r="H11" s="77" t="s">
        <v>1543</v>
      </c>
      <c r="I11" s="16">
        <v>45</v>
      </c>
      <c r="J11" s="16">
        <v>45</v>
      </c>
      <c r="K11" s="16">
        <v>32</v>
      </c>
      <c r="L11" s="16">
        <v>5</v>
      </c>
      <c r="M11" s="81">
        <v>16.2</v>
      </c>
      <c r="N11" s="96">
        <v>16.2</v>
      </c>
      <c r="O11" s="64">
        <v>2530</v>
      </c>
      <c r="P11" s="65">
        <f>Table2245789101123456789101112131415161718192021[[#This Row],[PEMBULATAN]]*O11</f>
        <v>40986</v>
      </c>
    </row>
    <row r="12" spans="1:16" ht="26.25" customHeight="1" x14ac:dyDescent="0.2">
      <c r="A12" s="14"/>
      <c r="B12" s="75"/>
      <c r="C12" s="73" t="s">
        <v>2103</v>
      </c>
      <c r="D12" s="78" t="s">
        <v>127</v>
      </c>
      <c r="E12" s="13">
        <v>44551</v>
      </c>
      <c r="F12" s="76" t="s">
        <v>128</v>
      </c>
      <c r="G12" s="13">
        <v>44554</v>
      </c>
      <c r="H12" s="77" t="s">
        <v>1543</v>
      </c>
      <c r="I12" s="16">
        <v>42</v>
      </c>
      <c r="J12" s="16">
        <v>35</v>
      </c>
      <c r="K12" s="16">
        <v>16</v>
      </c>
      <c r="L12" s="16">
        <v>4</v>
      </c>
      <c r="M12" s="81">
        <v>5.88</v>
      </c>
      <c r="N12" s="96">
        <v>5.88</v>
      </c>
      <c r="O12" s="64">
        <v>2530</v>
      </c>
      <c r="P12" s="65">
        <f>Table2245789101123456789101112131415161718192021[[#This Row],[PEMBULATAN]]*O12</f>
        <v>14876.4</v>
      </c>
    </row>
    <row r="13" spans="1:16" ht="26.25" customHeight="1" x14ac:dyDescent="0.2">
      <c r="A13" s="14"/>
      <c r="B13" s="75"/>
      <c r="C13" s="73" t="s">
        <v>2104</v>
      </c>
      <c r="D13" s="78" t="s">
        <v>127</v>
      </c>
      <c r="E13" s="13">
        <v>44551</v>
      </c>
      <c r="F13" s="76" t="s">
        <v>128</v>
      </c>
      <c r="G13" s="13">
        <v>44554</v>
      </c>
      <c r="H13" s="77" t="s">
        <v>1543</v>
      </c>
      <c r="I13" s="16">
        <v>78</v>
      </c>
      <c r="J13" s="16">
        <v>58</v>
      </c>
      <c r="K13" s="16">
        <v>10</v>
      </c>
      <c r="L13" s="16">
        <v>5</v>
      </c>
      <c r="M13" s="81">
        <v>11.31</v>
      </c>
      <c r="N13" s="96">
        <v>12</v>
      </c>
      <c r="O13" s="64">
        <v>2530</v>
      </c>
      <c r="P13" s="65">
        <f>Table2245789101123456789101112131415161718192021[[#This Row],[PEMBULATAN]]*O13</f>
        <v>30360</v>
      </c>
    </row>
    <row r="14" spans="1:16" ht="26.25" customHeight="1" x14ac:dyDescent="0.2">
      <c r="A14" s="14"/>
      <c r="B14" s="75"/>
      <c r="C14" s="73" t="s">
        <v>2105</v>
      </c>
      <c r="D14" s="78" t="s">
        <v>127</v>
      </c>
      <c r="E14" s="13">
        <v>44551</v>
      </c>
      <c r="F14" s="76" t="s">
        <v>128</v>
      </c>
      <c r="G14" s="13">
        <v>44554</v>
      </c>
      <c r="H14" s="77" t="s">
        <v>1543</v>
      </c>
      <c r="I14" s="16">
        <v>94</v>
      </c>
      <c r="J14" s="16">
        <v>12</v>
      </c>
      <c r="K14" s="16">
        <v>6</v>
      </c>
      <c r="L14" s="16">
        <v>1</v>
      </c>
      <c r="M14" s="81">
        <v>1.6919999999999999</v>
      </c>
      <c r="N14" s="96">
        <v>1.6919999999999999</v>
      </c>
      <c r="O14" s="64">
        <v>2530</v>
      </c>
      <c r="P14" s="65">
        <f>Table2245789101123456789101112131415161718192021[[#This Row],[PEMBULATAN]]*O14</f>
        <v>4280.76</v>
      </c>
    </row>
    <row r="15" spans="1:16" ht="26.25" customHeight="1" x14ac:dyDescent="0.2">
      <c r="A15" s="14"/>
      <c r="B15" s="75"/>
      <c r="C15" s="73" t="s">
        <v>2106</v>
      </c>
      <c r="D15" s="78" t="s">
        <v>127</v>
      </c>
      <c r="E15" s="13">
        <v>44551</v>
      </c>
      <c r="F15" s="76" t="s">
        <v>128</v>
      </c>
      <c r="G15" s="13">
        <v>44554</v>
      </c>
      <c r="H15" s="77" t="s">
        <v>1543</v>
      </c>
      <c r="I15" s="16">
        <v>78</v>
      </c>
      <c r="J15" s="16">
        <v>25</v>
      </c>
      <c r="K15" s="16">
        <v>16</v>
      </c>
      <c r="L15" s="16">
        <v>1</v>
      </c>
      <c r="M15" s="81">
        <v>7.8</v>
      </c>
      <c r="N15" s="96">
        <v>7.8</v>
      </c>
      <c r="O15" s="64">
        <v>2530</v>
      </c>
      <c r="P15" s="65">
        <f>Table2245789101123456789101112131415161718192021[[#This Row],[PEMBULATAN]]*O15</f>
        <v>19734</v>
      </c>
    </row>
    <row r="16" spans="1:16" ht="26.25" customHeight="1" x14ac:dyDescent="0.2">
      <c r="A16" s="14"/>
      <c r="B16" s="75"/>
      <c r="C16" s="73" t="s">
        <v>2107</v>
      </c>
      <c r="D16" s="78" t="s">
        <v>127</v>
      </c>
      <c r="E16" s="13">
        <v>44551</v>
      </c>
      <c r="F16" s="76" t="s">
        <v>128</v>
      </c>
      <c r="G16" s="13">
        <v>44554</v>
      </c>
      <c r="H16" s="77" t="s">
        <v>1543</v>
      </c>
      <c r="I16" s="16">
        <v>44</v>
      </c>
      <c r="J16" s="16">
        <v>40</v>
      </c>
      <c r="K16" s="16">
        <v>23</v>
      </c>
      <c r="L16" s="16">
        <v>2</v>
      </c>
      <c r="M16" s="81">
        <v>10.119999999999999</v>
      </c>
      <c r="N16" s="96">
        <v>10.119999999999999</v>
      </c>
      <c r="O16" s="64">
        <v>2530</v>
      </c>
      <c r="P16" s="65">
        <f>Table2245789101123456789101112131415161718192021[[#This Row],[PEMBULATAN]]*O16</f>
        <v>25603.599999999999</v>
      </c>
    </row>
    <row r="17" spans="1:16" ht="26.25" customHeight="1" x14ac:dyDescent="0.2">
      <c r="A17" s="14"/>
      <c r="B17" s="75"/>
      <c r="C17" s="73" t="s">
        <v>2108</v>
      </c>
      <c r="D17" s="78" t="s">
        <v>127</v>
      </c>
      <c r="E17" s="13">
        <v>44551</v>
      </c>
      <c r="F17" s="76" t="s">
        <v>128</v>
      </c>
      <c r="G17" s="13">
        <v>44554</v>
      </c>
      <c r="H17" s="77" t="s">
        <v>1543</v>
      </c>
      <c r="I17" s="16">
        <v>88</v>
      </c>
      <c r="J17" s="16">
        <v>33</v>
      </c>
      <c r="K17" s="16">
        <v>33</v>
      </c>
      <c r="L17" s="16">
        <v>6</v>
      </c>
      <c r="M17" s="81">
        <v>23.957999999999998</v>
      </c>
      <c r="N17" s="96">
        <v>23.957999999999998</v>
      </c>
      <c r="O17" s="64">
        <v>2530</v>
      </c>
      <c r="P17" s="65">
        <f>Table2245789101123456789101112131415161718192021[[#This Row],[PEMBULATAN]]*O17</f>
        <v>60613.74</v>
      </c>
    </row>
    <row r="18" spans="1:16" ht="26.25" customHeight="1" x14ac:dyDescent="0.2">
      <c r="A18" s="14"/>
      <c r="B18" s="75"/>
      <c r="C18" s="73" t="s">
        <v>2109</v>
      </c>
      <c r="D18" s="78" t="s">
        <v>127</v>
      </c>
      <c r="E18" s="13">
        <v>44551</v>
      </c>
      <c r="F18" s="76" t="s">
        <v>128</v>
      </c>
      <c r="G18" s="13">
        <v>44554</v>
      </c>
      <c r="H18" s="77" t="s">
        <v>1543</v>
      </c>
      <c r="I18" s="16">
        <v>41</v>
      </c>
      <c r="J18" s="16">
        <v>32</v>
      </c>
      <c r="K18" s="16">
        <v>30</v>
      </c>
      <c r="L18" s="16">
        <v>6</v>
      </c>
      <c r="M18" s="81">
        <v>9.84</v>
      </c>
      <c r="N18" s="96">
        <v>9.84</v>
      </c>
      <c r="O18" s="64">
        <v>2530</v>
      </c>
      <c r="P18" s="65">
        <f>Table2245789101123456789101112131415161718192021[[#This Row],[PEMBULATAN]]*O18</f>
        <v>24895.200000000001</v>
      </c>
    </row>
    <row r="19" spans="1:16" ht="26.25" customHeight="1" x14ac:dyDescent="0.2">
      <c r="A19" s="14"/>
      <c r="B19" s="75"/>
      <c r="C19" s="73" t="s">
        <v>2110</v>
      </c>
      <c r="D19" s="78" t="s">
        <v>127</v>
      </c>
      <c r="E19" s="13">
        <v>44551</v>
      </c>
      <c r="F19" s="76" t="s">
        <v>128</v>
      </c>
      <c r="G19" s="13">
        <v>44554</v>
      </c>
      <c r="H19" s="77" t="s">
        <v>1543</v>
      </c>
      <c r="I19" s="16">
        <v>78</v>
      </c>
      <c r="J19" s="16">
        <v>45</v>
      </c>
      <c r="K19" s="16">
        <v>4</v>
      </c>
      <c r="L19" s="16">
        <v>2</v>
      </c>
      <c r="M19" s="81">
        <v>3.51</v>
      </c>
      <c r="N19" s="96">
        <v>3.51</v>
      </c>
      <c r="O19" s="64">
        <v>2530</v>
      </c>
      <c r="P19" s="65">
        <f>Table2245789101123456789101112131415161718192021[[#This Row],[PEMBULATAN]]*O19</f>
        <v>8880.2999999999993</v>
      </c>
    </row>
    <row r="20" spans="1:16" ht="26.25" customHeight="1" x14ac:dyDescent="0.2">
      <c r="A20" s="14"/>
      <c r="B20" s="75"/>
      <c r="C20" s="73" t="s">
        <v>2111</v>
      </c>
      <c r="D20" s="78" t="s">
        <v>127</v>
      </c>
      <c r="E20" s="13">
        <v>44551</v>
      </c>
      <c r="F20" s="76" t="s">
        <v>128</v>
      </c>
      <c r="G20" s="13">
        <v>44554</v>
      </c>
      <c r="H20" s="77" t="s">
        <v>1543</v>
      </c>
      <c r="I20" s="16">
        <v>43</v>
      </c>
      <c r="J20" s="16">
        <v>26</v>
      </c>
      <c r="K20" s="16">
        <v>28</v>
      </c>
      <c r="L20" s="16">
        <v>4</v>
      </c>
      <c r="M20" s="81">
        <v>7.8259999999999996</v>
      </c>
      <c r="N20" s="96">
        <v>7.8259999999999996</v>
      </c>
      <c r="O20" s="64">
        <v>2530</v>
      </c>
      <c r="P20" s="65">
        <f>Table2245789101123456789101112131415161718192021[[#This Row],[PEMBULATAN]]*O20</f>
        <v>19799.78</v>
      </c>
    </row>
    <row r="21" spans="1:16" ht="26.25" customHeight="1" x14ac:dyDescent="0.2">
      <c r="A21" s="14"/>
      <c r="B21" s="75"/>
      <c r="C21" s="73" t="s">
        <v>2112</v>
      </c>
      <c r="D21" s="78" t="s">
        <v>127</v>
      </c>
      <c r="E21" s="13">
        <v>44551</v>
      </c>
      <c r="F21" s="76" t="s">
        <v>128</v>
      </c>
      <c r="G21" s="13">
        <v>44554</v>
      </c>
      <c r="H21" s="77" t="s">
        <v>1543</v>
      </c>
      <c r="I21" s="16">
        <v>43</v>
      </c>
      <c r="J21" s="16">
        <v>26</v>
      </c>
      <c r="K21" s="16">
        <v>28</v>
      </c>
      <c r="L21" s="16">
        <v>4</v>
      </c>
      <c r="M21" s="81">
        <v>7.8259999999999996</v>
      </c>
      <c r="N21" s="96">
        <v>7.8259999999999996</v>
      </c>
      <c r="O21" s="64">
        <v>2530</v>
      </c>
      <c r="P21" s="65">
        <f>Table2245789101123456789101112131415161718192021[[#This Row],[PEMBULATAN]]*O21</f>
        <v>19799.78</v>
      </c>
    </row>
    <row r="22" spans="1:16" ht="26.25" customHeight="1" x14ac:dyDescent="0.2">
      <c r="A22" s="14"/>
      <c r="B22" s="75"/>
      <c r="C22" s="73" t="s">
        <v>2113</v>
      </c>
      <c r="D22" s="78" t="s">
        <v>127</v>
      </c>
      <c r="E22" s="13">
        <v>44551</v>
      </c>
      <c r="F22" s="76" t="s">
        <v>128</v>
      </c>
      <c r="G22" s="13">
        <v>44554</v>
      </c>
      <c r="H22" s="77" t="s">
        <v>1543</v>
      </c>
      <c r="I22" s="16">
        <v>48</v>
      </c>
      <c r="J22" s="16">
        <v>30</v>
      </c>
      <c r="K22" s="16">
        <v>30</v>
      </c>
      <c r="L22" s="16">
        <v>4</v>
      </c>
      <c r="M22" s="81">
        <v>10.8</v>
      </c>
      <c r="N22" s="96">
        <v>10.8</v>
      </c>
      <c r="O22" s="64">
        <v>2530</v>
      </c>
      <c r="P22" s="65">
        <f>Table2245789101123456789101112131415161718192021[[#This Row],[PEMBULATAN]]*O22</f>
        <v>27324</v>
      </c>
    </row>
    <row r="23" spans="1:16" ht="26.25" customHeight="1" x14ac:dyDescent="0.2">
      <c r="A23" s="14"/>
      <c r="B23" s="75"/>
      <c r="C23" s="73" t="s">
        <v>2114</v>
      </c>
      <c r="D23" s="78" t="s">
        <v>127</v>
      </c>
      <c r="E23" s="13">
        <v>44551</v>
      </c>
      <c r="F23" s="76" t="s">
        <v>128</v>
      </c>
      <c r="G23" s="13">
        <v>44554</v>
      </c>
      <c r="H23" s="77" t="s">
        <v>1543</v>
      </c>
      <c r="I23" s="16">
        <v>48</v>
      </c>
      <c r="J23" s="16">
        <v>38</v>
      </c>
      <c r="K23" s="16">
        <v>27</v>
      </c>
      <c r="L23" s="16">
        <v>9</v>
      </c>
      <c r="M23" s="81">
        <v>12.311999999999999</v>
      </c>
      <c r="N23" s="96">
        <v>13</v>
      </c>
      <c r="O23" s="64">
        <v>2530</v>
      </c>
      <c r="P23" s="65">
        <f>Table2245789101123456789101112131415161718192021[[#This Row],[PEMBULATAN]]*O23</f>
        <v>32890</v>
      </c>
    </row>
    <row r="24" spans="1:16" ht="26.25" customHeight="1" x14ac:dyDescent="0.2">
      <c r="A24" s="14"/>
      <c r="B24" s="75"/>
      <c r="C24" s="73" t="s">
        <v>2115</v>
      </c>
      <c r="D24" s="78" t="s">
        <v>127</v>
      </c>
      <c r="E24" s="13">
        <v>44551</v>
      </c>
      <c r="F24" s="76" t="s">
        <v>128</v>
      </c>
      <c r="G24" s="13">
        <v>44554</v>
      </c>
      <c r="H24" s="77" t="s">
        <v>1543</v>
      </c>
      <c r="I24" s="16">
        <v>72</v>
      </c>
      <c r="J24" s="16">
        <v>62</v>
      </c>
      <c r="K24" s="16">
        <v>33</v>
      </c>
      <c r="L24" s="16">
        <v>7</v>
      </c>
      <c r="M24" s="81">
        <v>36.828000000000003</v>
      </c>
      <c r="N24" s="96">
        <v>36.828000000000003</v>
      </c>
      <c r="O24" s="64">
        <v>2530</v>
      </c>
      <c r="P24" s="65">
        <f>Table2245789101123456789101112131415161718192021[[#This Row],[PEMBULATAN]]*O24</f>
        <v>93174.840000000011</v>
      </c>
    </row>
    <row r="25" spans="1:16" ht="26.25" customHeight="1" x14ac:dyDescent="0.2">
      <c r="A25" s="14"/>
      <c r="B25" s="75"/>
      <c r="C25" s="73" t="s">
        <v>2116</v>
      </c>
      <c r="D25" s="78" t="s">
        <v>127</v>
      </c>
      <c r="E25" s="13">
        <v>44551</v>
      </c>
      <c r="F25" s="76" t="s">
        <v>128</v>
      </c>
      <c r="G25" s="13">
        <v>44554</v>
      </c>
      <c r="H25" s="77" t="s">
        <v>1543</v>
      </c>
      <c r="I25" s="16">
        <v>64</v>
      </c>
      <c r="J25" s="16">
        <v>27</v>
      </c>
      <c r="K25" s="16">
        <v>26</v>
      </c>
      <c r="L25" s="16">
        <v>2</v>
      </c>
      <c r="M25" s="81">
        <v>11.231999999999999</v>
      </c>
      <c r="N25" s="96">
        <v>11.231999999999999</v>
      </c>
      <c r="O25" s="64">
        <v>2530</v>
      </c>
      <c r="P25" s="65">
        <f>Table2245789101123456789101112131415161718192021[[#This Row],[PEMBULATAN]]*O25</f>
        <v>28416.959999999999</v>
      </c>
    </row>
    <row r="26" spans="1:16" ht="26.25" customHeight="1" x14ac:dyDescent="0.2">
      <c r="A26" s="14"/>
      <c r="B26" s="75"/>
      <c r="C26" s="73" t="s">
        <v>2117</v>
      </c>
      <c r="D26" s="78" t="s">
        <v>127</v>
      </c>
      <c r="E26" s="13">
        <v>44551</v>
      </c>
      <c r="F26" s="76" t="s">
        <v>128</v>
      </c>
      <c r="G26" s="13">
        <v>44554</v>
      </c>
      <c r="H26" s="77" t="s">
        <v>1543</v>
      </c>
      <c r="I26" s="16">
        <v>80</v>
      </c>
      <c r="J26" s="16">
        <v>56</v>
      </c>
      <c r="K26" s="16">
        <v>22</v>
      </c>
      <c r="L26" s="16">
        <v>3</v>
      </c>
      <c r="M26" s="81">
        <v>24.64</v>
      </c>
      <c r="N26" s="96">
        <v>24.64</v>
      </c>
      <c r="O26" s="64">
        <v>2530</v>
      </c>
      <c r="P26" s="65">
        <f>Table2245789101123456789101112131415161718192021[[#This Row],[PEMBULATAN]]*O26</f>
        <v>62339.200000000004</v>
      </c>
    </row>
    <row r="27" spans="1:16" ht="26.25" customHeight="1" x14ac:dyDescent="0.2">
      <c r="A27" s="14"/>
      <c r="B27" s="75"/>
      <c r="C27" s="73" t="s">
        <v>2118</v>
      </c>
      <c r="D27" s="78" t="s">
        <v>127</v>
      </c>
      <c r="E27" s="13">
        <v>44551</v>
      </c>
      <c r="F27" s="76" t="s">
        <v>128</v>
      </c>
      <c r="G27" s="13">
        <v>44554</v>
      </c>
      <c r="H27" s="77" t="s">
        <v>1543</v>
      </c>
      <c r="I27" s="16">
        <v>43</v>
      </c>
      <c r="J27" s="16">
        <v>43</v>
      </c>
      <c r="K27" s="16">
        <v>35</v>
      </c>
      <c r="L27" s="16">
        <v>7</v>
      </c>
      <c r="M27" s="81">
        <v>16.178750000000001</v>
      </c>
      <c r="N27" s="96">
        <v>16.178750000000001</v>
      </c>
      <c r="O27" s="64">
        <v>2530</v>
      </c>
      <c r="P27" s="65">
        <f>Table2245789101123456789101112131415161718192021[[#This Row],[PEMBULATAN]]*O27</f>
        <v>40932.237500000003</v>
      </c>
    </row>
    <row r="28" spans="1:16" ht="26.25" customHeight="1" x14ac:dyDescent="0.2">
      <c r="A28" s="14"/>
      <c r="B28" s="75"/>
      <c r="C28" s="73" t="s">
        <v>2119</v>
      </c>
      <c r="D28" s="78" t="s">
        <v>127</v>
      </c>
      <c r="E28" s="13">
        <v>44551</v>
      </c>
      <c r="F28" s="76" t="s">
        <v>128</v>
      </c>
      <c r="G28" s="13">
        <v>44554</v>
      </c>
      <c r="H28" s="77" t="s">
        <v>1543</v>
      </c>
      <c r="I28" s="16">
        <v>115</v>
      </c>
      <c r="J28" s="16">
        <v>25</v>
      </c>
      <c r="K28" s="16">
        <v>14</v>
      </c>
      <c r="L28" s="16">
        <v>5</v>
      </c>
      <c r="M28" s="81">
        <v>10.0625</v>
      </c>
      <c r="N28" s="96">
        <v>10.0625</v>
      </c>
      <c r="O28" s="64">
        <v>2530</v>
      </c>
      <c r="P28" s="65">
        <f>Table2245789101123456789101112131415161718192021[[#This Row],[PEMBULATAN]]*O28</f>
        <v>25458.125</v>
      </c>
    </row>
    <row r="29" spans="1:16" ht="26.25" customHeight="1" x14ac:dyDescent="0.2">
      <c r="A29" s="14"/>
      <c r="B29" s="75"/>
      <c r="C29" s="73" t="s">
        <v>2120</v>
      </c>
      <c r="D29" s="78" t="s">
        <v>127</v>
      </c>
      <c r="E29" s="13">
        <v>44551</v>
      </c>
      <c r="F29" s="76" t="s">
        <v>128</v>
      </c>
      <c r="G29" s="13">
        <v>44554</v>
      </c>
      <c r="H29" s="77" t="s">
        <v>1543</v>
      </c>
      <c r="I29" s="16">
        <v>82</v>
      </c>
      <c r="J29" s="16">
        <v>62</v>
      </c>
      <c r="K29" s="16">
        <v>13</v>
      </c>
      <c r="L29" s="16">
        <v>1</v>
      </c>
      <c r="M29" s="81">
        <v>16.523</v>
      </c>
      <c r="N29" s="96">
        <v>16.523</v>
      </c>
      <c r="O29" s="64">
        <v>2530</v>
      </c>
      <c r="P29" s="65">
        <f>Table2245789101123456789101112131415161718192021[[#This Row],[PEMBULATAN]]*O29</f>
        <v>41803.19</v>
      </c>
    </row>
    <row r="30" spans="1:16" ht="26.25" customHeight="1" x14ac:dyDescent="0.2">
      <c r="A30" s="14"/>
      <c r="B30" s="75"/>
      <c r="C30" s="73" t="s">
        <v>2121</v>
      </c>
      <c r="D30" s="78" t="s">
        <v>127</v>
      </c>
      <c r="E30" s="13">
        <v>44551</v>
      </c>
      <c r="F30" s="76" t="s">
        <v>128</v>
      </c>
      <c r="G30" s="13">
        <v>44554</v>
      </c>
      <c r="H30" s="77" t="s">
        <v>1543</v>
      </c>
      <c r="I30" s="16">
        <v>88</v>
      </c>
      <c r="J30" s="16">
        <v>15</v>
      </c>
      <c r="K30" s="16">
        <v>10</v>
      </c>
      <c r="L30" s="16">
        <v>3</v>
      </c>
      <c r="M30" s="81">
        <v>3.3</v>
      </c>
      <c r="N30" s="96">
        <v>4</v>
      </c>
      <c r="O30" s="64">
        <v>2530</v>
      </c>
      <c r="P30" s="65">
        <f>Table2245789101123456789101112131415161718192021[[#This Row],[PEMBULATAN]]*O30</f>
        <v>10120</v>
      </c>
    </row>
    <row r="31" spans="1:16" ht="26.25" customHeight="1" x14ac:dyDescent="0.2">
      <c r="A31" s="14"/>
      <c r="B31" s="75"/>
      <c r="C31" s="73" t="s">
        <v>2122</v>
      </c>
      <c r="D31" s="78" t="s">
        <v>127</v>
      </c>
      <c r="E31" s="13">
        <v>44551</v>
      </c>
      <c r="F31" s="76" t="s">
        <v>128</v>
      </c>
      <c r="G31" s="13">
        <v>44554</v>
      </c>
      <c r="H31" s="77" t="s">
        <v>1543</v>
      </c>
      <c r="I31" s="16">
        <v>98</v>
      </c>
      <c r="J31" s="16">
        <v>15</v>
      </c>
      <c r="K31" s="16">
        <v>12</v>
      </c>
      <c r="L31" s="16">
        <v>2</v>
      </c>
      <c r="M31" s="81">
        <v>4.41</v>
      </c>
      <c r="N31" s="96">
        <v>5</v>
      </c>
      <c r="O31" s="64">
        <v>2530</v>
      </c>
      <c r="P31" s="65">
        <f>Table2245789101123456789101112131415161718192021[[#This Row],[PEMBULATAN]]*O31</f>
        <v>12650</v>
      </c>
    </row>
    <row r="32" spans="1:16" ht="26.25" customHeight="1" x14ac:dyDescent="0.2">
      <c r="A32" s="14"/>
      <c r="B32" s="75"/>
      <c r="C32" s="73" t="s">
        <v>2123</v>
      </c>
      <c r="D32" s="78" t="s">
        <v>127</v>
      </c>
      <c r="E32" s="13">
        <v>44551</v>
      </c>
      <c r="F32" s="76" t="s">
        <v>128</v>
      </c>
      <c r="G32" s="13">
        <v>44554</v>
      </c>
      <c r="H32" s="77" t="s">
        <v>1543</v>
      </c>
      <c r="I32" s="16">
        <v>70</v>
      </c>
      <c r="J32" s="16">
        <v>60</v>
      </c>
      <c r="K32" s="16">
        <v>32</v>
      </c>
      <c r="L32" s="16">
        <v>27</v>
      </c>
      <c r="M32" s="81">
        <v>33.6</v>
      </c>
      <c r="N32" s="96">
        <v>33.6</v>
      </c>
      <c r="O32" s="64">
        <v>2530</v>
      </c>
      <c r="P32" s="65">
        <f>Table2245789101123456789101112131415161718192021[[#This Row],[PEMBULATAN]]*O32</f>
        <v>85008</v>
      </c>
    </row>
    <row r="33" spans="1:16" ht="26.25" customHeight="1" x14ac:dyDescent="0.2">
      <c r="A33" s="14"/>
      <c r="B33" s="75"/>
      <c r="C33" s="73" t="s">
        <v>2124</v>
      </c>
      <c r="D33" s="78" t="s">
        <v>127</v>
      </c>
      <c r="E33" s="13">
        <v>44551</v>
      </c>
      <c r="F33" s="76" t="s">
        <v>128</v>
      </c>
      <c r="G33" s="13">
        <v>44554</v>
      </c>
      <c r="H33" s="77" t="s">
        <v>1543</v>
      </c>
      <c r="I33" s="16">
        <v>90</v>
      </c>
      <c r="J33" s="16">
        <v>54</v>
      </c>
      <c r="K33" s="16">
        <v>31</v>
      </c>
      <c r="L33" s="16">
        <v>11</v>
      </c>
      <c r="M33" s="81">
        <v>37.664999999999999</v>
      </c>
      <c r="N33" s="96">
        <v>37.664999999999999</v>
      </c>
      <c r="O33" s="64">
        <v>2530</v>
      </c>
      <c r="P33" s="65">
        <f>Table2245789101123456789101112131415161718192021[[#This Row],[PEMBULATAN]]*O33</f>
        <v>95292.45</v>
      </c>
    </row>
    <row r="34" spans="1:16" ht="26.25" customHeight="1" x14ac:dyDescent="0.2">
      <c r="A34" s="14"/>
      <c r="B34" s="75"/>
      <c r="C34" s="73" t="s">
        <v>2125</v>
      </c>
      <c r="D34" s="78" t="s">
        <v>127</v>
      </c>
      <c r="E34" s="13">
        <v>44551</v>
      </c>
      <c r="F34" s="76" t="s">
        <v>128</v>
      </c>
      <c r="G34" s="13">
        <v>44554</v>
      </c>
      <c r="H34" s="77" t="s">
        <v>1543</v>
      </c>
      <c r="I34" s="16">
        <v>75</v>
      </c>
      <c r="J34" s="16">
        <v>53</v>
      </c>
      <c r="K34" s="16">
        <v>23</v>
      </c>
      <c r="L34" s="16">
        <v>9</v>
      </c>
      <c r="M34" s="81">
        <v>22.856249999999999</v>
      </c>
      <c r="N34" s="96">
        <v>22.856249999999999</v>
      </c>
      <c r="O34" s="64">
        <v>2530</v>
      </c>
      <c r="P34" s="65">
        <f>Table2245789101123456789101112131415161718192021[[#This Row],[PEMBULATAN]]*O34</f>
        <v>57826.3125</v>
      </c>
    </row>
    <row r="35" spans="1:16" ht="26.25" customHeight="1" x14ac:dyDescent="0.2">
      <c r="A35" s="14"/>
      <c r="B35" s="75"/>
      <c r="C35" s="73" t="s">
        <v>2126</v>
      </c>
      <c r="D35" s="78" t="s">
        <v>127</v>
      </c>
      <c r="E35" s="13">
        <v>44551</v>
      </c>
      <c r="F35" s="76" t="s">
        <v>128</v>
      </c>
      <c r="G35" s="13">
        <v>44554</v>
      </c>
      <c r="H35" s="77" t="s">
        <v>1543</v>
      </c>
      <c r="I35" s="16">
        <v>95</v>
      </c>
      <c r="J35" s="16">
        <v>41</v>
      </c>
      <c r="K35" s="16">
        <v>30</v>
      </c>
      <c r="L35" s="16">
        <v>23</v>
      </c>
      <c r="M35" s="81">
        <v>29.212499999999999</v>
      </c>
      <c r="N35" s="96">
        <v>29.212499999999999</v>
      </c>
      <c r="O35" s="64">
        <v>2530</v>
      </c>
      <c r="P35" s="65">
        <f>Table2245789101123456789101112131415161718192021[[#This Row],[PEMBULATAN]]*O35</f>
        <v>73907.625</v>
      </c>
    </row>
    <row r="36" spans="1:16" ht="26.25" customHeight="1" x14ac:dyDescent="0.2">
      <c r="A36" s="14"/>
      <c r="B36" s="75"/>
      <c r="C36" s="73" t="s">
        <v>2127</v>
      </c>
      <c r="D36" s="78" t="s">
        <v>127</v>
      </c>
      <c r="E36" s="13">
        <v>44551</v>
      </c>
      <c r="F36" s="76" t="s">
        <v>128</v>
      </c>
      <c r="G36" s="13">
        <v>44554</v>
      </c>
      <c r="H36" s="77" t="s">
        <v>1543</v>
      </c>
      <c r="I36" s="16">
        <v>76</v>
      </c>
      <c r="J36" s="16">
        <v>54</v>
      </c>
      <c r="K36" s="16">
        <v>26</v>
      </c>
      <c r="L36" s="16">
        <v>5</v>
      </c>
      <c r="M36" s="81">
        <v>26.675999999999998</v>
      </c>
      <c r="N36" s="96">
        <v>26.675999999999998</v>
      </c>
      <c r="O36" s="64">
        <v>2530</v>
      </c>
      <c r="P36" s="65">
        <f>Table2245789101123456789101112131415161718192021[[#This Row],[PEMBULATAN]]*O36</f>
        <v>67490.28</v>
      </c>
    </row>
    <row r="37" spans="1:16" ht="26.25" customHeight="1" x14ac:dyDescent="0.2">
      <c r="A37" s="14"/>
      <c r="B37" s="75"/>
      <c r="C37" s="73" t="s">
        <v>2128</v>
      </c>
      <c r="D37" s="78" t="s">
        <v>127</v>
      </c>
      <c r="E37" s="13">
        <v>44551</v>
      </c>
      <c r="F37" s="76" t="s">
        <v>128</v>
      </c>
      <c r="G37" s="13">
        <v>44554</v>
      </c>
      <c r="H37" s="77" t="s">
        <v>1543</v>
      </c>
      <c r="I37" s="16">
        <v>74</v>
      </c>
      <c r="J37" s="16">
        <v>61</v>
      </c>
      <c r="K37" s="16">
        <v>22</v>
      </c>
      <c r="L37" s="16">
        <v>9</v>
      </c>
      <c r="M37" s="81">
        <v>24.827000000000002</v>
      </c>
      <c r="N37" s="96">
        <v>24.827000000000002</v>
      </c>
      <c r="O37" s="64">
        <v>2530</v>
      </c>
      <c r="P37" s="65">
        <f>Table2245789101123456789101112131415161718192021[[#This Row],[PEMBULATAN]]*O37</f>
        <v>62812.310000000005</v>
      </c>
    </row>
    <row r="38" spans="1:16" ht="26.25" customHeight="1" x14ac:dyDescent="0.2">
      <c r="A38" s="14"/>
      <c r="B38" s="75"/>
      <c r="C38" s="73" t="s">
        <v>2129</v>
      </c>
      <c r="D38" s="78" t="s">
        <v>127</v>
      </c>
      <c r="E38" s="13">
        <v>44551</v>
      </c>
      <c r="F38" s="76" t="s">
        <v>128</v>
      </c>
      <c r="G38" s="13">
        <v>44554</v>
      </c>
      <c r="H38" s="77" t="s">
        <v>1543</v>
      </c>
      <c r="I38" s="16">
        <v>85</v>
      </c>
      <c r="J38" s="16">
        <v>60</v>
      </c>
      <c r="K38" s="16">
        <v>4</v>
      </c>
      <c r="L38" s="16">
        <v>13</v>
      </c>
      <c r="M38" s="81">
        <v>5.0999999999999996</v>
      </c>
      <c r="N38" s="96">
        <v>13</v>
      </c>
      <c r="O38" s="64">
        <v>2530</v>
      </c>
      <c r="P38" s="65">
        <f>Table2245789101123456789101112131415161718192021[[#This Row],[PEMBULATAN]]*O38</f>
        <v>32890</v>
      </c>
    </row>
    <row r="39" spans="1:16" ht="26.25" customHeight="1" x14ac:dyDescent="0.2">
      <c r="A39" s="14"/>
      <c r="B39" s="75"/>
      <c r="C39" s="73" t="s">
        <v>2130</v>
      </c>
      <c r="D39" s="78" t="s">
        <v>127</v>
      </c>
      <c r="E39" s="13">
        <v>44551</v>
      </c>
      <c r="F39" s="76" t="s">
        <v>128</v>
      </c>
      <c r="G39" s="13">
        <v>44554</v>
      </c>
      <c r="H39" s="77" t="s">
        <v>1543</v>
      </c>
      <c r="I39" s="16">
        <v>98</v>
      </c>
      <c r="J39" s="16">
        <v>58</v>
      </c>
      <c r="K39" s="16">
        <v>33</v>
      </c>
      <c r="L39" s="16">
        <v>17</v>
      </c>
      <c r="M39" s="81">
        <v>46.893000000000001</v>
      </c>
      <c r="N39" s="96">
        <v>46.893000000000001</v>
      </c>
      <c r="O39" s="64">
        <v>2530</v>
      </c>
      <c r="P39" s="65">
        <f>Table2245789101123456789101112131415161718192021[[#This Row],[PEMBULATAN]]*O39</f>
        <v>118639.29000000001</v>
      </c>
    </row>
    <row r="40" spans="1:16" ht="26.25" customHeight="1" x14ac:dyDescent="0.2">
      <c r="A40" s="14"/>
      <c r="B40" s="75"/>
      <c r="C40" s="73" t="s">
        <v>2131</v>
      </c>
      <c r="D40" s="78" t="s">
        <v>127</v>
      </c>
      <c r="E40" s="13">
        <v>44551</v>
      </c>
      <c r="F40" s="76" t="s">
        <v>128</v>
      </c>
      <c r="G40" s="13">
        <v>44554</v>
      </c>
      <c r="H40" s="77" t="s">
        <v>1543</v>
      </c>
      <c r="I40" s="16">
        <v>87</v>
      </c>
      <c r="J40" s="16">
        <v>68</v>
      </c>
      <c r="K40" s="16">
        <v>25</v>
      </c>
      <c r="L40" s="16">
        <v>7</v>
      </c>
      <c r="M40" s="81">
        <v>36.975000000000001</v>
      </c>
      <c r="N40" s="96">
        <v>36.975000000000001</v>
      </c>
      <c r="O40" s="64">
        <v>2530</v>
      </c>
      <c r="P40" s="65">
        <f>Table2245789101123456789101112131415161718192021[[#This Row],[PEMBULATAN]]*O40</f>
        <v>93546.75</v>
      </c>
    </row>
    <row r="41" spans="1:16" ht="26.25" customHeight="1" x14ac:dyDescent="0.2">
      <c r="A41" s="14"/>
      <c r="B41" s="75"/>
      <c r="C41" s="73" t="s">
        <v>2132</v>
      </c>
      <c r="D41" s="78" t="s">
        <v>127</v>
      </c>
      <c r="E41" s="13">
        <v>44551</v>
      </c>
      <c r="F41" s="76" t="s">
        <v>128</v>
      </c>
      <c r="G41" s="13">
        <v>44554</v>
      </c>
      <c r="H41" s="77" t="s">
        <v>1543</v>
      </c>
      <c r="I41" s="16">
        <v>80</v>
      </c>
      <c r="J41" s="16">
        <v>42</v>
      </c>
      <c r="K41" s="16">
        <v>33</v>
      </c>
      <c r="L41" s="16">
        <v>6</v>
      </c>
      <c r="M41" s="81">
        <v>27.72</v>
      </c>
      <c r="N41" s="96">
        <v>27.72</v>
      </c>
      <c r="O41" s="64">
        <v>2530</v>
      </c>
      <c r="P41" s="65">
        <f>Table2245789101123456789101112131415161718192021[[#This Row],[PEMBULATAN]]*O41</f>
        <v>70131.599999999991</v>
      </c>
    </row>
    <row r="42" spans="1:16" ht="26.25" customHeight="1" x14ac:dyDescent="0.2">
      <c r="A42" s="14"/>
      <c r="B42" s="75"/>
      <c r="C42" s="73" t="s">
        <v>2133</v>
      </c>
      <c r="D42" s="78" t="s">
        <v>127</v>
      </c>
      <c r="E42" s="13">
        <v>44551</v>
      </c>
      <c r="F42" s="76" t="s">
        <v>128</v>
      </c>
      <c r="G42" s="13">
        <v>44554</v>
      </c>
      <c r="H42" s="77" t="s">
        <v>1543</v>
      </c>
      <c r="I42" s="16">
        <v>180</v>
      </c>
      <c r="J42" s="16">
        <v>10</v>
      </c>
      <c r="K42" s="16">
        <v>8</v>
      </c>
      <c r="L42" s="16">
        <v>3</v>
      </c>
      <c r="M42" s="81">
        <v>3.6</v>
      </c>
      <c r="N42" s="96">
        <v>3.6</v>
      </c>
      <c r="O42" s="64">
        <v>2530</v>
      </c>
      <c r="P42" s="65">
        <f>Table2245789101123456789101112131415161718192021[[#This Row],[PEMBULATAN]]*O42</f>
        <v>9108</v>
      </c>
    </row>
    <row r="43" spans="1:16" ht="26.25" customHeight="1" x14ac:dyDescent="0.2">
      <c r="A43" s="14"/>
      <c r="B43" s="75"/>
      <c r="C43" s="73" t="s">
        <v>2134</v>
      </c>
      <c r="D43" s="78" t="s">
        <v>127</v>
      </c>
      <c r="E43" s="13">
        <v>44551</v>
      </c>
      <c r="F43" s="76" t="s">
        <v>128</v>
      </c>
      <c r="G43" s="13">
        <v>44554</v>
      </c>
      <c r="H43" s="77" t="s">
        <v>1543</v>
      </c>
      <c r="I43" s="16">
        <v>94</v>
      </c>
      <c r="J43" s="16">
        <v>61</v>
      </c>
      <c r="K43" s="16">
        <v>22</v>
      </c>
      <c r="L43" s="16">
        <v>7</v>
      </c>
      <c r="M43" s="81">
        <v>31.536999999999999</v>
      </c>
      <c r="N43" s="96">
        <v>31.536999999999999</v>
      </c>
      <c r="O43" s="64">
        <v>2530</v>
      </c>
      <c r="P43" s="65">
        <f>Table2245789101123456789101112131415161718192021[[#This Row],[PEMBULATAN]]*O43</f>
        <v>79788.61</v>
      </c>
    </row>
    <row r="44" spans="1:16" ht="26.25" customHeight="1" x14ac:dyDescent="0.2">
      <c r="A44" s="14"/>
      <c r="B44" s="75"/>
      <c r="C44" s="73" t="s">
        <v>2135</v>
      </c>
      <c r="D44" s="78" t="s">
        <v>127</v>
      </c>
      <c r="E44" s="13">
        <v>44551</v>
      </c>
      <c r="F44" s="76" t="s">
        <v>128</v>
      </c>
      <c r="G44" s="13">
        <v>44554</v>
      </c>
      <c r="H44" s="77" t="s">
        <v>1543</v>
      </c>
      <c r="I44" s="16">
        <v>77</v>
      </c>
      <c r="J44" s="16">
        <v>66</v>
      </c>
      <c r="K44" s="16">
        <v>22</v>
      </c>
      <c r="L44" s="16">
        <v>8</v>
      </c>
      <c r="M44" s="81">
        <v>27.951000000000001</v>
      </c>
      <c r="N44" s="96">
        <v>27.951000000000001</v>
      </c>
      <c r="O44" s="64">
        <v>2530</v>
      </c>
      <c r="P44" s="65">
        <f>Table2245789101123456789101112131415161718192021[[#This Row],[PEMBULATAN]]*O44</f>
        <v>70716.03</v>
      </c>
    </row>
    <row r="45" spans="1:16" ht="26.25" customHeight="1" x14ac:dyDescent="0.2">
      <c r="A45" s="14"/>
      <c r="B45" s="75"/>
      <c r="C45" s="73" t="s">
        <v>2136</v>
      </c>
      <c r="D45" s="78" t="s">
        <v>127</v>
      </c>
      <c r="E45" s="13">
        <v>44551</v>
      </c>
      <c r="F45" s="76" t="s">
        <v>128</v>
      </c>
      <c r="G45" s="13">
        <v>44554</v>
      </c>
      <c r="H45" s="77" t="s">
        <v>1543</v>
      </c>
      <c r="I45" s="16">
        <v>50</v>
      </c>
      <c r="J45" s="16">
        <v>38</v>
      </c>
      <c r="K45" s="16">
        <v>12</v>
      </c>
      <c r="L45" s="16">
        <v>4</v>
      </c>
      <c r="M45" s="81">
        <v>5.7</v>
      </c>
      <c r="N45" s="96">
        <v>5.7</v>
      </c>
      <c r="O45" s="64">
        <v>2530</v>
      </c>
      <c r="P45" s="65">
        <f>Table2245789101123456789101112131415161718192021[[#This Row],[PEMBULATAN]]*O45</f>
        <v>14421</v>
      </c>
    </row>
    <row r="46" spans="1:16" ht="26.25" customHeight="1" x14ac:dyDescent="0.2">
      <c r="A46" s="14"/>
      <c r="B46" s="75"/>
      <c r="C46" s="73" t="s">
        <v>2137</v>
      </c>
      <c r="D46" s="78" t="s">
        <v>127</v>
      </c>
      <c r="E46" s="13">
        <v>44551</v>
      </c>
      <c r="F46" s="76" t="s">
        <v>128</v>
      </c>
      <c r="G46" s="13">
        <v>44554</v>
      </c>
      <c r="H46" s="77" t="s">
        <v>1543</v>
      </c>
      <c r="I46" s="16">
        <v>53</v>
      </c>
      <c r="J46" s="16">
        <v>35</v>
      </c>
      <c r="K46" s="16">
        <v>14</v>
      </c>
      <c r="L46" s="16">
        <v>4</v>
      </c>
      <c r="M46" s="81">
        <v>6.4924999999999997</v>
      </c>
      <c r="N46" s="96">
        <v>7</v>
      </c>
      <c r="O46" s="64">
        <v>2530</v>
      </c>
      <c r="P46" s="65">
        <f>Table2245789101123456789101112131415161718192021[[#This Row],[PEMBULATAN]]*O46</f>
        <v>17710</v>
      </c>
    </row>
    <row r="47" spans="1:16" ht="26.25" customHeight="1" x14ac:dyDescent="0.2">
      <c r="A47" s="14"/>
      <c r="B47" s="75"/>
      <c r="C47" s="73" t="s">
        <v>2138</v>
      </c>
      <c r="D47" s="78" t="s">
        <v>127</v>
      </c>
      <c r="E47" s="13">
        <v>44551</v>
      </c>
      <c r="F47" s="76" t="s">
        <v>128</v>
      </c>
      <c r="G47" s="13">
        <v>44554</v>
      </c>
      <c r="H47" s="77" t="s">
        <v>1543</v>
      </c>
      <c r="I47" s="16">
        <v>66</v>
      </c>
      <c r="J47" s="16">
        <v>55</v>
      </c>
      <c r="K47" s="16">
        <v>22</v>
      </c>
      <c r="L47" s="16">
        <v>7</v>
      </c>
      <c r="M47" s="81">
        <v>19.965</v>
      </c>
      <c r="N47" s="96">
        <v>19.965</v>
      </c>
      <c r="O47" s="64">
        <v>2530</v>
      </c>
      <c r="P47" s="65">
        <f>Table2245789101123456789101112131415161718192021[[#This Row],[PEMBULATAN]]*O47</f>
        <v>50511.45</v>
      </c>
    </row>
    <row r="48" spans="1:16" ht="26.25" customHeight="1" x14ac:dyDescent="0.2">
      <c r="A48" s="14"/>
      <c r="B48" s="75"/>
      <c r="C48" s="73" t="s">
        <v>2139</v>
      </c>
      <c r="D48" s="78" t="s">
        <v>127</v>
      </c>
      <c r="E48" s="13">
        <v>44551</v>
      </c>
      <c r="F48" s="76" t="s">
        <v>128</v>
      </c>
      <c r="G48" s="13">
        <v>44554</v>
      </c>
      <c r="H48" s="77" t="s">
        <v>1543</v>
      </c>
      <c r="I48" s="16">
        <v>93</v>
      </c>
      <c r="J48" s="16">
        <v>57</v>
      </c>
      <c r="K48" s="16">
        <v>22</v>
      </c>
      <c r="L48" s="16">
        <v>21</v>
      </c>
      <c r="M48" s="81">
        <v>29.1555</v>
      </c>
      <c r="N48" s="96">
        <v>29.1555</v>
      </c>
      <c r="O48" s="64">
        <v>2530</v>
      </c>
      <c r="P48" s="65">
        <f>Table2245789101123456789101112131415161718192021[[#This Row],[PEMBULATAN]]*O48</f>
        <v>73763.414999999994</v>
      </c>
    </row>
    <row r="49" spans="1:16" ht="26.25" customHeight="1" x14ac:dyDescent="0.2">
      <c r="A49" s="14"/>
      <c r="B49" s="75"/>
      <c r="C49" s="73" t="s">
        <v>2140</v>
      </c>
      <c r="D49" s="78" t="s">
        <v>127</v>
      </c>
      <c r="E49" s="13">
        <v>44551</v>
      </c>
      <c r="F49" s="76" t="s">
        <v>128</v>
      </c>
      <c r="G49" s="13">
        <v>44554</v>
      </c>
      <c r="H49" s="77" t="s">
        <v>1543</v>
      </c>
      <c r="I49" s="16">
        <v>105</v>
      </c>
      <c r="J49" s="16">
        <v>44</v>
      </c>
      <c r="K49" s="16">
        <v>36</v>
      </c>
      <c r="L49" s="16">
        <v>15</v>
      </c>
      <c r="M49" s="81">
        <v>41.58</v>
      </c>
      <c r="N49" s="96">
        <v>41.58</v>
      </c>
      <c r="O49" s="64">
        <v>2530</v>
      </c>
      <c r="P49" s="65">
        <f>Table2245789101123456789101112131415161718192021[[#This Row],[PEMBULATAN]]*O49</f>
        <v>105197.4</v>
      </c>
    </row>
    <row r="50" spans="1:16" ht="26.25" customHeight="1" x14ac:dyDescent="0.2">
      <c r="A50" s="14"/>
      <c r="B50" s="75"/>
      <c r="C50" s="73" t="s">
        <v>2141</v>
      </c>
      <c r="D50" s="78" t="s">
        <v>127</v>
      </c>
      <c r="E50" s="13">
        <v>44551</v>
      </c>
      <c r="F50" s="76" t="s">
        <v>128</v>
      </c>
      <c r="G50" s="13">
        <v>44554</v>
      </c>
      <c r="H50" s="77" t="s">
        <v>1543</v>
      </c>
      <c r="I50" s="16">
        <v>88</v>
      </c>
      <c r="J50" s="16">
        <v>56</v>
      </c>
      <c r="K50" s="16">
        <v>38</v>
      </c>
      <c r="L50" s="16">
        <v>16</v>
      </c>
      <c r="M50" s="81">
        <v>46.816000000000003</v>
      </c>
      <c r="N50" s="96">
        <v>46.816000000000003</v>
      </c>
      <c r="O50" s="64">
        <v>2530</v>
      </c>
      <c r="P50" s="65">
        <f>Table2245789101123456789101112131415161718192021[[#This Row],[PEMBULATAN]]*O50</f>
        <v>118444.48000000001</v>
      </c>
    </row>
    <row r="51" spans="1:16" ht="26.25" customHeight="1" x14ac:dyDescent="0.2">
      <c r="A51" s="14"/>
      <c r="B51" s="75"/>
      <c r="C51" s="73" t="s">
        <v>2142</v>
      </c>
      <c r="D51" s="78" t="s">
        <v>127</v>
      </c>
      <c r="E51" s="13">
        <v>44551</v>
      </c>
      <c r="F51" s="76" t="s">
        <v>128</v>
      </c>
      <c r="G51" s="13">
        <v>44554</v>
      </c>
      <c r="H51" s="77" t="s">
        <v>1543</v>
      </c>
      <c r="I51" s="16">
        <v>78</v>
      </c>
      <c r="J51" s="16">
        <v>54</v>
      </c>
      <c r="K51" s="16">
        <v>23</v>
      </c>
      <c r="L51" s="16">
        <v>14</v>
      </c>
      <c r="M51" s="81">
        <v>24.219000000000001</v>
      </c>
      <c r="N51" s="96">
        <v>24.219000000000001</v>
      </c>
      <c r="O51" s="64">
        <v>2530</v>
      </c>
      <c r="P51" s="65">
        <f>Table2245789101123456789101112131415161718192021[[#This Row],[PEMBULATAN]]*O51</f>
        <v>61274.07</v>
      </c>
    </row>
    <row r="52" spans="1:16" ht="26.25" customHeight="1" x14ac:dyDescent="0.2">
      <c r="A52" s="14"/>
      <c r="B52" s="75"/>
      <c r="C52" s="73" t="s">
        <v>2143</v>
      </c>
      <c r="D52" s="78" t="s">
        <v>127</v>
      </c>
      <c r="E52" s="13">
        <v>44551</v>
      </c>
      <c r="F52" s="76" t="s">
        <v>128</v>
      </c>
      <c r="G52" s="13">
        <v>44554</v>
      </c>
      <c r="H52" s="77" t="s">
        <v>1543</v>
      </c>
      <c r="I52" s="16">
        <v>60</v>
      </c>
      <c r="J52" s="16">
        <v>55</v>
      </c>
      <c r="K52" s="16">
        <v>33</v>
      </c>
      <c r="L52" s="16">
        <v>7</v>
      </c>
      <c r="M52" s="81">
        <v>27.225000000000001</v>
      </c>
      <c r="N52" s="96">
        <v>27.225000000000001</v>
      </c>
      <c r="O52" s="64">
        <v>2530</v>
      </c>
      <c r="P52" s="65">
        <f>Table2245789101123456789101112131415161718192021[[#This Row],[PEMBULATAN]]*O52</f>
        <v>68879.25</v>
      </c>
    </row>
    <row r="53" spans="1:16" ht="26.25" customHeight="1" x14ac:dyDescent="0.2">
      <c r="A53" s="14"/>
      <c r="B53" s="75"/>
      <c r="C53" s="73" t="s">
        <v>2144</v>
      </c>
      <c r="D53" s="78" t="s">
        <v>127</v>
      </c>
      <c r="E53" s="13">
        <v>44551</v>
      </c>
      <c r="F53" s="76" t="s">
        <v>128</v>
      </c>
      <c r="G53" s="13">
        <v>44554</v>
      </c>
      <c r="H53" s="77" t="s">
        <v>1543</v>
      </c>
      <c r="I53" s="16">
        <v>95</v>
      </c>
      <c r="J53" s="16">
        <v>62</v>
      </c>
      <c r="K53" s="16">
        <v>18</v>
      </c>
      <c r="L53" s="16">
        <v>15</v>
      </c>
      <c r="M53" s="81">
        <v>26.504999999999999</v>
      </c>
      <c r="N53" s="96">
        <v>26.504999999999999</v>
      </c>
      <c r="O53" s="64">
        <v>2530</v>
      </c>
      <c r="P53" s="65">
        <f>Table2245789101123456789101112131415161718192021[[#This Row],[PEMBULATAN]]*O53</f>
        <v>67057.649999999994</v>
      </c>
    </row>
    <row r="54" spans="1:16" ht="26.25" customHeight="1" x14ac:dyDescent="0.2">
      <c r="A54" s="14"/>
      <c r="B54" s="75"/>
      <c r="C54" s="73" t="s">
        <v>2145</v>
      </c>
      <c r="D54" s="78" t="s">
        <v>127</v>
      </c>
      <c r="E54" s="13">
        <v>44551</v>
      </c>
      <c r="F54" s="76" t="s">
        <v>128</v>
      </c>
      <c r="G54" s="13">
        <v>44554</v>
      </c>
      <c r="H54" s="77" t="s">
        <v>1543</v>
      </c>
      <c r="I54" s="16">
        <v>60</v>
      </c>
      <c r="J54" s="16">
        <v>37</v>
      </c>
      <c r="K54" s="16">
        <v>22</v>
      </c>
      <c r="L54" s="16">
        <v>3</v>
      </c>
      <c r="M54" s="81">
        <v>12.21</v>
      </c>
      <c r="N54" s="96">
        <v>12.21</v>
      </c>
      <c r="O54" s="64">
        <v>2530</v>
      </c>
      <c r="P54" s="65">
        <f>Table2245789101123456789101112131415161718192021[[#This Row],[PEMBULATAN]]*O54</f>
        <v>30891.300000000003</v>
      </c>
    </row>
    <row r="55" spans="1:16" ht="26.25" customHeight="1" x14ac:dyDescent="0.2">
      <c r="A55" s="14"/>
      <c r="B55" s="75"/>
      <c r="C55" s="73" t="s">
        <v>2146</v>
      </c>
      <c r="D55" s="78" t="s">
        <v>127</v>
      </c>
      <c r="E55" s="13">
        <v>44551</v>
      </c>
      <c r="F55" s="76" t="s">
        <v>128</v>
      </c>
      <c r="G55" s="13">
        <v>44554</v>
      </c>
      <c r="H55" s="77" t="s">
        <v>1543</v>
      </c>
      <c r="I55" s="16">
        <v>87</v>
      </c>
      <c r="J55" s="16">
        <v>56</v>
      </c>
      <c r="K55" s="16">
        <v>22</v>
      </c>
      <c r="L55" s="16">
        <v>15</v>
      </c>
      <c r="M55" s="81">
        <v>26.795999999999999</v>
      </c>
      <c r="N55" s="96">
        <v>26.795999999999999</v>
      </c>
      <c r="O55" s="64">
        <v>2530</v>
      </c>
      <c r="P55" s="65">
        <f>Table2245789101123456789101112131415161718192021[[#This Row],[PEMBULATAN]]*O55</f>
        <v>67793.88</v>
      </c>
    </row>
    <row r="56" spans="1:16" ht="26.25" customHeight="1" x14ac:dyDescent="0.2">
      <c r="A56" s="14"/>
      <c r="B56" s="75"/>
      <c r="C56" s="73" t="s">
        <v>2147</v>
      </c>
      <c r="D56" s="78" t="s">
        <v>127</v>
      </c>
      <c r="E56" s="13">
        <v>44551</v>
      </c>
      <c r="F56" s="76" t="s">
        <v>128</v>
      </c>
      <c r="G56" s="13">
        <v>44554</v>
      </c>
      <c r="H56" s="77" t="s">
        <v>1543</v>
      </c>
      <c r="I56" s="16">
        <v>75</v>
      </c>
      <c r="J56" s="16">
        <v>64</v>
      </c>
      <c r="K56" s="16">
        <v>20</v>
      </c>
      <c r="L56" s="16">
        <v>6</v>
      </c>
      <c r="M56" s="81">
        <v>24</v>
      </c>
      <c r="N56" s="96">
        <v>24</v>
      </c>
      <c r="O56" s="64">
        <v>2530</v>
      </c>
      <c r="P56" s="65">
        <f>Table2245789101123456789101112131415161718192021[[#This Row],[PEMBULATAN]]*O56</f>
        <v>60720</v>
      </c>
    </row>
    <row r="57" spans="1:16" ht="26.25" customHeight="1" x14ac:dyDescent="0.2">
      <c r="A57" s="14"/>
      <c r="B57" s="75"/>
      <c r="C57" s="73" t="s">
        <v>2148</v>
      </c>
      <c r="D57" s="78" t="s">
        <v>127</v>
      </c>
      <c r="E57" s="13">
        <v>44551</v>
      </c>
      <c r="F57" s="76" t="s">
        <v>128</v>
      </c>
      <c r="G57" s="13">
        <v>44554</v>
      </c>
      <c r="H57" s="77" t="s">
        <v>1543</v>
      </c>
      <c r="I57" s="16">
        <v>63</v>
      </c>
      <c r="J57" s="16">
        <v>66</v>
      </c>
      <c r="K57" s="16">
        <v>22</v>
      </c>
      <c r="L57" s="16">
        <v>5</v>
      </c>
      <c r="M57" s="81">
        <v>22.869</v>
      </c>
      <c r="N57" s="96">
        <v>22.869</v>
      </c>
      <c r="O57" s="64">
        <v>2530</v>
      </c>
      <c r="P57" s="65">
        <f>Table2245789101123456789101112131415161718192021[[#This Row],[PEMBULATAN]]*O57</f>
        <v>57858.57</v>
      </c>
    </row>
    <row r="58" spans="1:16" ht="26.25" customHeight="1" x14ac:dyDescent="0.2">
      <c r="A58" s="14"/>
      <c r="B58" s="75"/>
      <c r="C58" s="73" t="s">
        <v>2149</v>
      </c>
      <c r="D58" s="78" t="s">
        <v>127</v>
      </c>
      <c r="E58" s="13">
        <v>44551</v>
      </c>
      <c r="F58" s="76" t="s">
        <v>128</v>
      </c>
      <c r="G58" s="13">
        <v>44554</v>
      </c>
      <c r="H58" s="77" t="s">
        <v>1543</v>
      </c>
      <c r="I58" s="16">
        <v>64</v>
      </c>
      <c r="J58" s="16">
        <v>35</v>
      </c>
      <c r="K58" s="16">
        <v>17</v>
      </c>
      <c r="L58" s="16">
        <v>3</v>
      </c>
      <c r="M58" s="81">
        <v>9.52</v>
      </c>
      <c r="N58" s="96">
        <v>9.52</v>
      </c>
      <c r="O58" s="64">
        <v>2530</v>
      </c>
      <c r="P58" s="65">
        <f>Table2245789101123456789101112131415161718192021[[#This Row],[PEMBULATAN]]*O58</f>
        <v>24085.599999999999</v>
      </c>
    </row>
    <row r="59" spans="1:16" ht="26.25" customHeight="1" x14ac:dyDescent="0.2">
      <c r="A59" s="14"/>
      <c r="B59" s="75"/>
      <c r="C59" s="73" t="s">
        <v>2150</v>
      </c>
      <c r="D59" s="78" t="s">
        <v>127</v>
      </c>
      <c r="E59" s="13">
        <v>44551</v>
      </c>
      <c r="F59" s="76" t="s">
        <v>128</v>
      </c>
      <c r="G59" s="13">
        <v>44554</v>
      </c>
      <c r="H59" s="77" t="s">
        <v>1543</v>
      </c>
      <c r="I59" s="16">
        <v>80</v>
      </c>
      <c r="J59" s="16">
        <v>55</v>
      </c>
      <c r="K59" s="16">
        <v>23</v>
      </c>
      <c r="L59" s="16">
        <v>16</v>
      </c>
      <c r="M59" s="81">
        <v>25.3</v>
      </c>
      <c r="N59" s="96">
        <v>26</v>
      </c>
      <c r="O59" s="64">
        <v>2530</v>
      </c>
      <c r="P59" s="65">
        <f>Table2245789101123456789101112131415161718192021[[#This Row],[PEMBULATAN]]*O59</f>
        <v>65780</v>
      </c>
    </row>
    <row r="60" spans="1:16" ht="26.25" customHeight="1" x14ac:dyDescent="0.2">
      <c r="A60" s="14"/>
      <c r="B60" s="75"/>
      <c r="C60" s="73" t="s">
        <v>2151</v>
      </c>
      <c r="D60" s="78" t="s">
        <v>127</v>
      </c>
      <c r="E60" s="13">
        <v>44551</v>
      </c>
      <c r="F60" s="76" t="s">
        <v>128</v>
      </c>
      <c r="G60" s="13">
        <v>44554</v>
      </c>
      <c r="H60" s="77" t="s">
        <v>1543</v>
      </c>
      <c r="I60" s="16">
        <v>53</v>
      </c>
      <c r="J60" s="16">
        <v>50</v>
      </c>
      <c r="K60" s="16">
        <v>15</v>
      </c>
      <c r="L60" s="16">
        <v>6</v>
      </c>
      <c r="M60" s="81">
        <v>9.9375</v>
      </c>
      <c r="N60" s="96">
        <v>9.9375</v>
      </c>
      <c r="O60" s="64">
        <v>2530</v>
      </c>
      <c r="P60" s="65">
        <f>Table2245789101123456789101112131415161718192021[[#This Row],[PEMBULATAN]]*O60</f>
        <v>25141.875</v>
      </c>
    </row>
    <row r="61" spans="1:16" ht="26.25" customHeight="1" x14ac:dyDescent="0.2">
      <c r="A61" s="14"/>
      <c r="B61" s="75"/>
      <c r="C61" s="73" t="s">
        <v>2152</v>
      </c>
      <c r="D61" s="78" t="s">
        <v>127</v>
      </c>
      <c r="E61" s="13">
        <v>44551</v>
      </c>
      <c r="F61" s="76" t="s">
        <v>128</v>
      </c>
      <c r="G61" s="13">
        <v>44554</v>
      </c>
      <c r="H61" s="77" t="s">
        <v>1543</v>
      </c>
      <c r="I61" s="16">
        <v>75</v>
      </c>
      <c r="J61" s="16">
        <v>62</v>
      </c>
      <c r="K61" s="16">
        <v>22</v>
      </c>
      <c r="L61" s="16">
        <v>17</v>
      </c>
      <c r="M61" s="81">
        <v>25.574999999999999</v>
      </c>
      <c r="N61" s="96">
        <v>25.574999999999999</v>
      </c>
      <c r="O61" s="64">
        <v>2530</v>
      </c>
      <c r="P61" s="65">
        <f>Table2245789101123456789101112131415161718192021[[#This Row],[PEMBULATAN]]*O61</f>
        <v>64704.75</v>
      </c>
    </row>
    <row r="62" spans="1:16" ht="26.25" customHeight="1" x14ac:dyDescent="0.2">
      <c r="A62" s="14"/>
      <c r="B62" s="75"/>
      <c r="C62" s="73" t="s">
        <v>2153</v>
      </c>
      <c r="D62" s="78" t="s">
        <v>127</v>
      </c>
      <c r="E62" s="13">
        <v>44551</v>
      </c>
      <c r="F62" s="76" t="s">
        <v>128</v>
      </c>
      <c r="G62" s="13">
        <v>44554</v>
      </c>
      <c r="H62" s="77" t="s">
        <v>1543</v>
      </c>
      <c r="I62" s="16">
        <v>52</v>
      </c>
      <c r="J62" s="16">
        <v>52</v>
      </c>
      <c r="K62" s="16">
        <v>17</v>
      </c>
      <c r="L62" s="16">
        <v>6</v>
      </c>
      <c r="M62" s="81">
        <v>11.492000000000001</v>
      </c>
      <c r="N62" s="96">
        <v>12</v>
      </c>
      <c r="O62" s="64">
        <v>2530</v>
      </c>
      <c r="P62" s="65">
        <f>Table2245789101123456789101112131415161718192021[[#This Row],[PEMBULATAN]]*O62</f>
        <v>30360</v>
      </c>
    </row>
    <row r="63" spans="1:16" ht="26.25" customHeight="1" x14ac:dyDescent="0.2">
      <c r="A63" s="14"/>
      <c r="B63" s="75"/>
      <c r="C63" s="73" t="s">
        <v>2154</v>
      </c>
      <c r="D63" s="78" t="s">
        <v>127</v>
      </c>
      <c r="E63" s="13">
        <v>44551</v>
      </c>
      <c r="F63" s="76" t="s">
        <v>128</v>
      </c>
      <c r="G63" s="13">
        <v>44554</v>
      </c>
      <c r="H63" s="77" t="s">
        <v>1543</v>
      </c>
      <c r="I63" s="16">
        <v>98</v>
      </c>
      <c r="J63" s="16">
        <v>58</v>
      </c>
      <c r="K63" s="16">
        <v>38</v>
      </c>
      <c r="L63" s="16">
        <v>14</v>
      </c>
      <c r="M63" s="81">
        <v>53.997999999999998</v>
      </c>
      <c r="N63" s="96">
        <v>53.997999999999998</v>
      </c>
      <c r="O63" s="64">
        <v>2530</v>
      </c>
      <c r="P63" s="65">
        <f>Table2245789101123456789101112131415161718192021[[#This Row],[PEMBULATAN]]*O63</f>
        <v>136614.94</v>
      </c>
    </row>
    <row r="64" spans="1:16" ht="26.25" customHeight="1" x14ac:dyDescent="0.2">
      <c r="A64" s="14"/>
      <c r="B64" s="75"/>
      <c r="C64" s="73" t="s">
        <v>2155</v>
      </c>
      <c r="D64" s="78" t="s">
        <v>127</v>
      </c>
      <c r="E64" s="13">
        <v>44551</v>
      </c>
      <c r="F64" s="76" t="s">
        <v>128</v>
      </c>
      <c r="G64" s="13">
        <v>44554</v>
      </c>
      <c r="H64" s="77" t="s">
        <v>1543</v>
      </c>
      <c r="I64" s="16">
        <v>87</v>
      </c>
      <c r="J64" s="16">
        <v>42</v>
      </c>
      <c r="K64" s="16">
        <v>33</v>
      </c>
      <c r="L64" s="16">
        <v>26</v>
      </c>
      <c r="M64" s="81">
        <v>30.145499999999998</v>
      </c>
      <c r="N64" s="96">
        <v>30.145499999999998</v>
      </c>
      <c r="O64" s="64">
        <v>2530</v>
      </c>
      <c r="P64" s="65">
        <f>Table2245789101123456789101112131415161718192021[[#This Row],[PEMBULATAN]]*O64</f>
        <v>76268.114999999991</v>
      </c>
    </row>
    <row r="65" spans="1:16" ht="26.25" customHeight="1" x14ac:dyDescent="0.2">
      <c r="A65" s="14"/>
      <c r="B65" s="75"/>
      <c r="C65" s="73" t="s">
        <v>2156</v>
      </c>
      <c r="D65" s="78" t="s">
        <v>127</v>
      </c>
      <c r="E65" s="13">
        <v>44551</v>
      </c>
      <c r="F65" s="76" t="s">
        <v>128</v>
      </c>
      <c r="G65" s="13">
        <v>44554</v>
      </c>
      <c r="H65" s="77" t="s">
        <v>1543</v>
      </c>
      <c r="I65" s="16">
        <v>58</v>
      </c>
      <c r="J65" s="16">
        <v>59</v>
      </c>
      <c r="K65" s="16">
        <v>23</v>
      </c>
      <c r="L65" s="16">
        <v>7</v>
      </c>
      <c r="M65" s="81">
        <v>19.676500000000001</v>
      </c>
      <c r="N65" s="96">
        <v>19.676500000000001</v>
      </c>
      <c r="O65" s="64">
        <v>2530</v>
      </c>
      <c r="P65" s="65">
        <f>Table2245789101123456789101112131415161718192021[[#This Row],[PEMBULATAN]]*O65</f>
        <v>49781.545000000006</v>
      </c>
    </row>
    <row r="66" spans="1:16" ht="26.25" customHeight="1" x14ac:dyDescent="0.2">
      <c r="A66" s="14"/>
      <c r="B66" s="75"/>
      <c r="C66" s="73" t="s">
        <v>2157</v>
      </c>
      <c r="D66" s="78" t="s">
        <v>127</v>
      </c>
      <c r="E66" s="13">
        <v>44551</v>
      </c>
      <c r="F66" s="76" t="s">
        <v>128</v>
      </c>
      <c r="G66" s="13">
        <v>44554</v>
      </c>
      <c r="H66" s="77" t="s">
        <v>1543</v>
      </c>
      <c r="I66" s="16">
        <v>88</v>
      </c>
      <c r="J66" s="16">
        <v>15</v>
      </c>
      <c r="K66" s="16">
        <v>8</v>
      </c>
      <c r="L66" s="16">
        <v>1</v>
      </c>
      <c r="M66" s="81">
        <v>2.64</v>
      </c>
      <c r="N66" s="96">
        <v>2.64</v>
      </c>
      <c r="O66" s="64">
        <v>2530</v>
      </c>
      <c r="P66" s="65">
        <f>Table2245789101123456789101112131415161718192021[[#This Row],[PEMBULATAN]]*O66</f>
        <v>6679.2000000000007</v>
      </c>
    </row>
    <row r="67" spans="1:16" ht="26.25" customHeight="1" x14ac:dyDescent="0.2">
      <c r="A67" s="14"/>
      <c r="B67" s="75"/>
      <c r="C67" s="73" t="s">
        <v>2158</v>
      </c>
      <c r="D67" s="78" t="s">
        <v>127</v>
      </c>
      <c r="E67" s="13">
        <v>44551</v>
      </c>
      <c r="F67" s="76" t="s">
        <v>128</v>
      </c>
      <c r="G67" s="13">
        <v>44554</v>
      </c>
      <c r="H67" s="77" t="s">
        <v>1543</v>
      </c>
      <c r="I67" s="16">
        <v>97</v>
      </c>
      <c r="J67" s="16">
        <v>55</v>
      </c>
      <c r="K67" s="16">
        <v>26</v>
      </c>
      <c r="L67" s="16">
        <v>18</v>
      </c>
      <c r="M67" s="81">
        <v>34.677500000000002</v>
      </c>
      <c r="N67" s="96">
        <v>34.677500000000002</v>
      </c>
      <c r="O67" s="64">
        <v>2530</v>
      </c>
      <c r="P67" s="65">
        <f>Table2245789101123456789101112131415161718192021[[#This Row],[PEMBULATAN]]*O67</f>
        <v>87734.075000000012</v>
      </c>
    </row>
    <row r="68" spans="1:16" ht="26.25" customHeight="1" x14ac:dyDescent="0.2">
      <c r="A68" s="14"/>
      <c r="B68" s="75"/>
      <c r="C68" s="73" t="s">
        <v>2159</v>
      </c>
      <c r="D68" s="78" t="s">
        <v>127</v>
      </c>
      <c r="E68" s="13">
        <v>44551</v>
      </c>
      <c r="F68" s="76" t="s">
        <v>128</v>
      </c>
      <c r="G68" s="13">
        <v>44554</v>
      </c>
      <c r="H68" s="77" t="s">
        <v>1543</v>
      </c>
      <c r="I68" s="16">
        <v>81</v>
      </c>
      <c r="J68" s="16">
        <v>55</v>
      </c>
      <c r="K68" s="16">
        <v>22</v>
      </c>
      <c r="L68" s="16">
        <v>17</v>
      </c>
      <c r="M68" s="81">
        <v>24.502500000000001</v>
      </c>
      <c r="N68" s="96">
        <v>26</v>
      </c>
      <c r="O68" s="64">
        <v>2530</v>
      </c>
      <c r="P68" s="65">
        <f>Table2245789101123456789101112131415161718192021[[#This Row],[PEMBULATAN]]*O68</f>
        <v>65780</v>
      </c>
    </row>
    <row r="69" spans="1:16" ht="26.25" customHeight="1" x14ac:dyDescent="0.2">
      <c r="A69" s="14"/>
      <c r="B69" s="75"/>
      <c r="C69" s="73" t="s">
        <v>2160</v>
      </c>
      <c r="D69" s="78" t="s">
        <v>127</v>
      </c>
      <c r="E69" s="13">
        <v>44551</v>
      </c>
      <c r="F69" s="76" t="s">
        <v>128</v>
      </c>
      <c r="G69" s="13">
        <v>44554</v>
      </c>
      <c r="H69" s="77" t="s">
        <v>1543</v>
      </c>
      <c r="I69" s="16">
        <v>65</v>
      </c>
      <c r="J69" s="16">
        <v>24</v>
      </c>
      <c r="K69" s="16">
        <v>11</v>
      </c>
      <c r="L69" s="16">
        <v>2</v>
      </c>
      <c r="M69" s="81">
        <v>4.29</v>
      </c>
      <c r="N69" s="96">
        <v>4.29</v>
      </c>
      <c r="O69" s="64">
        <v>2530</v>
      </c>
      <c r="P69" s="65">
        <f>Table2245789101123456789101112131415161718192021[[#This Row],[PEMBULATAN]]*O69</f>
        <v>10853.7</v>
      </c>
    </row>
    <row r="70" spans="1:16" ht="26.25" customHeight="1" x14ac:dyDescent="0.2">
      <c r="A70" s="14"/>
      <c r="B70" s="75"/>
      <c r="C70" s="73" t="s">
        <v>2161</v>
      </c>
      <c r="D70" s="78" t="s">
        <v>127</v>
      </c>
      <c r="E70" s="13">
        <v>44551</v>
      </c>
      <c r="F70" s="76" t="s">
        <v>128</v>
      </c>
      <c r="G70" s="13">
        <v>44554</v>
      </c>
      <c r="H70" s="77" t="s">
        <v>1543</v>
      </c>
      <c r="I70" s="16">
        <v>65</v>
      </c>
      <c r="J70" s="16">
        <v>34</v>
      </c>
      <c r="K70" s="16">
        <v>15</v>
      </c>
      <c r="L70" s="16">
        <v>2</v>
      </c>
      <c r="M70" s="81">
        <v>8.2874999999999996</v>
      </c>
      <c r="N70" s="96">
        <v>8.2874999999999996</v>
      </c>
      <c r="O70" s="64">
        <v>2530</v>
      </c>
      <c r="P70" s="65">
        <f>Table2245789101123456789101112131415161718192021[[#This Row],[PEMBULATAN]]*O70</f>
        <v>20967.375</v>
      </c>
    </row>
    <row r="71" spans="1:16" ht="26.25" customHeight="1" x14ac:dyDescent="0.2">
      <c r="A71" s="14"/>
      <c r="B71" s="75"/>
      <c r="C71" s="73" t="s">
        <v>2162</v>
      </c>
      <c r="D71" s="78" t="s">
        <v>127</v>
      </c>
      <c r="E71" s="13">
        <v>44551</v>
      </c>
      <c r="F71" s="76" t="s">
        <v>128</v>
      </c>
      <c r="G71" s="13">
        <v>44554</v>
      </c>
      <c r="H71" s="77" t="s">
        <v>1543</v>
      </c>
      <c r="I71" s="16">
        <v>72</v>
      </c>
      <c r="J71" s="16">
        <v>54</v>
      </c>
      <c r="K71" s="16">
        <v>27</v>
      </c>
      <c r="L71" s="16">
        <v>10</v>
      </c>
      <c r="M71" s="81">
        <v>26.244</v>
      </c>
      <c r="N71" s="96">
        <v>26.244</v>
      </c>
      <c r="O71" s="64">
        <v>2530</v>
      </c>
      <c r="P71" s="65">
        <f>Table2245789101123456789101112131415161718192021[[#This Row],[PEMBULATAN]]*O71</f>
        <v>66397.319999999992</v>
      </c>
    </row>
    <row r="72" spans="1:16" ht="26.25" customHeight="1" x14ac:dyDescent="0.2">
      <c r="A72" s="14"/>
      <c r="B72" s="75"/>
      <c r="C72" s="73" t="s">
        <v>2163</v>
      </c>
      <c r="D72" s="78" t="s">
        <v>127</v>
      </c>
      <c r="E72" s="13">
        <v>44551</v>
      </c>
      <c r="F72" s="76" t="s">
        <v>128</v>
      </c>
      <c r="G72" s="13">
        <v>44554</v>
      </c>
      <c r="H72" s="77" t="s">
        <v>1543</v>
      </c>
      <c r="I72" s="16">
        <v>92</v>
      </c>
      <c r="J72" s="16">
        <v>52</v>
      </c>
      <c r="K72" s="16">
        <v>17</v>
      </c>
      <c r="L72" s="16">
        <v>18</v>
      </c>
      <c r="M72" s="81">
        <v>20.332000000000001</v>
      </c>
      <c r="N72" s="96">
        <v>21</v>
      </c>
      <c r="O72" s="64">
        <v>2530</v>
      </c>
      <c r="P72" s="65">
        <f>Table2245789101123456789101112131415161718192021[[#This Row],[PEMBULATAN]]*O72</f>
        <v>53130</v>
      </c>
    </row>
    <row r="73" spans="1:16" ht="26.25" customHeight="1" x14ac:dyDescent="0.2">
      <c r="A73" s="14"/>
      <c r="B73" s="75"/>
      <c r="C73" s="73" t="s">
        <v>2164</v>
      </c>
      <c r="D73" s="78" t="s">
        <v>127</v>
      </c>
      <c r="E73" s="13">
        <v>44551</v>
      </c>
      <c r="F73" s="76" t="s">
        <v>128</v>
      </c>
      <c r="G73" s="13">
        <v>44554</v>
      </c>
      <c r="H73" s="77" t="s">
        <v>1543</v>
      </c>
      <c r="I73" s="16">
        <v>56</v>
      </c>
      <c r="J73" s="16">
        <v>47</v>
      </c>
      <c r="K73" s="16">
        <v>18</v>
      </c>
      <c r="L73" s="16">
        <v>6</v>
      </c>
      <c r="M73" s="81">
        <v>11.843999999999999</v>
      </c>
      <c r="N73" s="96">
        <v>11.843999999999999</v>
      </c>
      <c r="O73" s="64">
        <v>2530</v>
      </c>
      <c r="P73" s="65">
        <f>Table2245789101123456789101112131415161718192021[[#This Row],[PEMBULATAN]]*O73</f>
        <v>29965.32</v>
      </c>
    </row>
    <row r="74" spans="1:16" ht="26.25" customHeight="1" x14ac:dyDescent="0.2">
      <c r="A74" s="14"/>
      <c r="B74" s="75"/>
      <c r="C74" s="73" t="s">
        <v>2165</v>
      </c>
      <c r="D74" s="78" t="s">
        <v>127</v>
      </c>
      <c r="E74" s="13">
        <v>44551</v>
      </c>
      <c r="F74" s="76" t="s">
        <v>128</v>
      </c>
      <c r="G74" s="13">
        <v>44554</v>
      </c>
      <c r="H74" s="77" t="s">
        <v>1543</v>
      </c>
      <c r="I74" s="16">
        <v>88</v>
      </c>
      <c r="J74" s="16">
        <v>53</v>
      </c>
      <c r="K74" s="16">
        <v>28</v>
      </c>
      <c r="L74" s="16">
        <v>7</v>
      </c>
      <c r="M74" s="81">
        <v>32.648000000000003</v>
      </c>
      <c r="N74" s="96">
        <v>32.648000000000003</v>
      </c>
      <c r="O74" s="64">
        <v>2530</v>
      </c>
      <c r="P74" s="65">
        <f>Table2245789101123456789101112131415161718192021[[#This Row],[PEMBULATAN]]*O74</f>
        <v>82599.44</v>
      </c>
    </row>
    <row r="75" spans="1:16" ht="26.25" customHeight="1" x14ac:dyDescent="0.2">
      <c r="A75" s="14"/>
      <c r="B75" s="75"/>
      <c r="C75" s="73" t="s">
        <v>2166</v>
      </c>
      <c r="D75" s="78" t="s">
        <v>127</v>
      </c>
      <c r="E75" s="13">
        <v>44551</v>
      </c>
      <c r="F75" s="76" t="s">
        <v>128</v>
      </c>
      <c r="G75" s="13">
        <v>44554</v>
      </c>
      <c r="H75" s="77" t="s">
        <v>1543</v>
      </c>
      <c r="I75" s="16">
        <v>78</v>
      </c>
      <c r="J75" s="16">
        <v>52</v>
      </c>
      <c r="K75" s="16">
        <v>24</v>
      </c>
      <c r="L75" s="16">
        <v>10</v>
      </c>
      <c r="M75" s="81">
        <v>24.335999999999999</v>
      </c>
      <c r="N75" s="96">
        <v>25</v>
      </c>
      <c r="O75" s="64">
        <v>2530</v>
      </c>
      <c r="P75" s="65">
        <f>Table2245789101123456789101112131415161718192021[[#This Row],[PEMBULATAN]]*O75</f>
        <v>63250</v>
      </c>
    </row>
    <row r="76" spans="1:16" ht="26.25" customHeight="1" x14ac:dyDescent="0.2">
      <c r="A76" s="14"/>
      <c r="B76" s="75"/>
      <c r="C76" s="73" t="s">
        <v>2167</v>
      </c>
      <c r="D76" s="78" t="s">
        <v>127</v>
      </c>
      <c r="E76" s="13">
        <v>44551</v>
      </c>
      <c r="F76" s="76" t="s">
        <v>128</v>
      </c>
      <c r="G76" s="13">
        <v>44554</v>
      </c>
      <c r="H76" s="77" t="s">
        <v>1543</v>
      </c>
      <c r="I76" s="16">
        <v>90</v>
      </c>
      <c r="J76" s="16">
        <v>52</v>
      </c>
      <c r="K76" s="16">
        <v>30</v>
      </c>
      <c r="L76" s="16">
        <v>14</v>
      </c>
      <c r="M76" s="81">
        <v>35.1</v>
      </c>
      <c r="N76" s="96">
        <v>35.1</v>
      </c>
      <c r="O76" s="64">
        <v>2530</v>
      </c>
      <c r="P76" s="65">
        <f>Table2245789101123456789101112131415161718192021[[#This Row],[PEMBULATAN]]*O76</f>
        <v>88803</v>
      </c>
    </row>
    <row r="77" spans="1:16" ht="26.25" customHeight="1" x14ac:dyDescent="0.2">
      <c r="A77" s="14"/>
      <c r="B77" s="75"/>
      <c r="C77" s="73" t="s">
        <v>2168</v>
      </c>
      <c r="D77" s="78" t="s">
        <v>127</v>
      </c>
      <c r="E77" s="13">
        <v>44551</v>
      </c>
      <c r="F77" s="76" t="s">
        <v>128</v>
      </c>
      <c r="G77" s="13">
        <v>44554</v>
      </c>
      <c r="H77" s="77" t="s">
        <v>1543</v>
      </c>
      <c r="I77" s="16">
        <v>52</v>
      </c>
      <c r="J77" s="16">
        <v>52</v>
      </c>
      <c r="K77" s="16">
        <v>47</v>
      </c>
      <c r="L77" s="16">
        <v>24</v>
      </c>
      <c r="M77" s="81">
        <v>31.771999999999998</v>
      </c>
      <c r="N77" s="96">
        <v>31.771999999999998</v>
      </c>
      <c r="O77" s="64">
        <v>2530</v>
      </c>
      <c r="P77" s="65">
        <f>Table2245789101123456789101112131415161718192021[[#This Row],[PEMBULATAN]]*O77</f>
        <v>80383.159999999989</v>
      </c>
    </row>
    <row r="78" spans="1:16" ht="26.25" customHeight="1" x14ac:dyDescent="0.2">
      <c r="A78" s="14"/>
      <c r="B78" s="75"/>
      <c r="C78" s="73" t="s">
        <v>2169</v>
      </c>
      <c r="D78" s="78" t="s">
        <v>127</v>
      </c>
      <c r="E78" s="13">
        <v>44551</v>
      </c>
      <c r="F78" s="76" t="s">
        <v>128</v>
      </c>
      <c r="G78" s="13">
        <v>44554</v>
      </c>
      <c r="H78" s="77" t="s">
        <v>1543</v>
      </c>
      <c r="I78" s="16">
        <v>75</v>
      </c>
      <c r="J78" s="16">
        <v>47</v>
      </c>
      <c r="K78" s="16">
        <v>22</v>
      </c>
      <c r="L78" s="16">
        <v>8</v>
      </c>
      <c r="M78" s="81">
        <v>19.387499999999999</v>
      </c>
      <c r="N78" s="72">
        <v>20</v>
      </c>
      <c r="O78" s="64">
        <v>2530</v>
      </c>
      <c r="P78" s="65">
        <f>Table2245789101123456789101112131415161718192021[[#This Row],[PEMBULATAN]]*O78</f>
        <v>50600</v>
      </c>
    </row>
    <row r="79" spans="1:16" ht="26.25" customHeight="1" x14ac:dyDescent="0.2">
      <c r="A79" s="14"/>
      <c r="B79" s="75"/>
      <c r="C79" s="73" t="s">
        <v>2170</v>
      </c>
      <c r="D79" s="78" t="s">
        <v>127</v>
      </c>
      <c r="E79" s="13">
        <v>44551</v>
      </c>
      <c r="F79" s="76" t="s">
        <v>128</v>
      </c>
      <c r="G79" s="13">
        <v>44554</v>
      </c>
      <c r="H79" s="77" t="s">
        <v>1543</v>
      </c>
      <c r="I79" s="16">
        <v>75</v>
      </c>
      <c r="J79" s="16">
        <v>62</v>
      </c>
      <c r="K79" s="16">
        <v>15</v>
      </c>
      <c r="L79" s="16">
        <v>10</v>
      </c>
      <c r="M79" s="81">
        <v>17.4375</v>
      </c>
      <c r="N79" s="72">
        <v>18</v>
      </c>
      <c r="O79" s="64">
        <v>2530</v>
      </c>
      <c r="P79" s="65">
        <f>Table2245789101123456789101112131415161718192021[[#This Row],[PEMBULATAN]]*O79</f>
        <v>45540</v>
      </c>
    </row>
    <row r="80" spans="1:16" ht="26.25" customHeight="1" x14ac:dyDescent="0.2">
      <c r="A80" s="14"/>
      <c r="B80" s="75"/>
      <c r="C80" s="73" t="s">
        <v>2171</v>
      </c>
      <c r="D80" s="78" t="s">
        <v>127</v>
      </c>
      <c r="E80" s="13">
        <v>44551</v>
      </c>
      <c r="F80" s="76" t="s">
        <v>128</v>
      </c>
      <c r="G80" s="13">
        <v>44554</v>
      </c>
      <c r="H80" s="77" t="s">
        <v>1543</v>
      </c>
      <c r="I80" s="16">
        <v>77</v>
      </c>
      <c r="J80" s="16">
        <v>53</v>
      </c>
      <c r="K80" s="16">
        <v>24</v>
      </c>
      <c r="L80" s="16">
        <v>14</v>
      </c>
      <c r="M80" s="81">
        <v>24.486000000000001</v>
      </c>
      <c r="N80" s="72">
        <v>25</v>
      </c>
      <c r="O80" s="64">
        <v>2530</v>
      </c>
      <c r="P80" s="65">
        <f>Table2245789101123456789101112131415161718192021[[#This Row],[PEMBULATAN]]*O80</f>
        <v>63250</v>
      </c>
    </row>
    <row r="81" spans="1:16" ht="26.25" customHeight="1" x14ac:dyDescent="0.2">
      <c r="A81" s="14"/>
      <c r="B81" s="98"/>
      <c r="C81" s="73" t="s">
        <v>2172</v>
      </c>
      <c r="D81" s="78" t="s">
        <v>127</v>
      </c>
      <c r="E81" s="13">
        <v>44551</v>
      </c>
      <c r="F81" s="76" t="s">
        <v>128</v>
      </c>
      <c r="G81" s="13">
        <v>44554</v>
      </c>
      <c r="H81" s="77" t="s">
        <v>1543</v>
      </c>
      <c r="I81" s="16">
        <v>75</v>
      </c>
      <c r="J81" s="16">
        <v>35</v>
      </c>
      <c r="K81" s="16">
        <v>11</v>
      </c>
      <c r="L81" s="16">
        <v>16</v>
      </c>
      <c r="M81" s="81">
        <v>7.21875</v>
      </c>
      <c r="N81" s="72">
        <v>16</v>
      </c>
      <c r="O81" s="64">
        <v>2530</v>
      </c>
      <c r="P81" s="65">
        <f>Table2245789101123456789101112131415161718192021[[#This Row],[PEMBULATAN]]*O81</f>
        <v>40480</v>
      </c>
    </row>
    <row r="82" spans="1:16" ht="26.25" customHeight="1" x14ac:dyDescent="0.2">
      <c r="A82" s="14"/>
      <c r="B82" s="75" t="s">
        <v>2173</v>
      </c>
      <c r="C82" s="73" t="s">
        <v>2174</v>
      </c>
      <c r="D82" s="78" t="s">
        <v>127</v>
      </c>
      <c r="E82" s="13">
        <v>44551</v>
      </c>
      <c r="F82" s="76" t="s">
        <v>128</v>
      </c>
      <c r="G82" s="13">
        <v>44554</v>
      </c>
      <c r="H82" s="77" t="s">
        <v>1543</v>
      </c>
      <c r="I82" s="16">
        <v>45</v>
      </c>
      <c r="J82" s="16">
        <v>25</v>
      </c>
      <c r="K82" s="16">
        <v>12</v>
      </c>
      <c r="L82" s="16">
        <v>1</v>
      </c>
      <c r="M82" s="81">
        <v>3.375</v>
      </c>
      <c r="N82" s="72">
        <v>4</v>
      </c>
      <c r="O82" s="64">
        <v>2530</v>
      </c>
      <c r="P82" s="65">
        <f>Table2245789101123456789101112131415161718192021[[#This Row],[PEMBULATAN]]*O82</f>
        <v>10120</v>
      </c>
    </row>
    <row r="83" spans="1:16" ht="26.25" customHeight="1" x14ac:dyDescent="0.2">
      <c r="A83" s="14"/>
      <c r="B83" s="75"/>
      <c r="C83" s="73" t="s">
        <v>2175</v>
      </c>
      <c r="D83" s="78" t="s">
        <v>127</v>
      </c>
      <c r="E83" s="13">
        <v>44551</v>
      </c>
      <c r="F83" s="76" t="s">
        <v>128</v>
      </c>
      <c r="G83" s="13">
        <v>44554</v>
      </c>
      <c r="H83" s="77" t="s">
        <v>1543</v>
      </c>
      <c r="I83" s="16">
        <v>65</v>
      </c>
      <c r="J83" s="16">
        <v>45</v>
      </c>
      <c r="K83" s="16">
        <v>10</v>
      </c>
      <c r="L83" s="16">
        <v>5</v>
      </c>
      <c r="M83" s="81">
        <v>7.3125</v>
      </c>
      <c r="N83" s="72">
        <v>8</v>
      </c>
      <c r="O83" s="64">
        <v>2530</v>
      </c>
      <c r="P83" s="65">
        <f>Table2245789101123456789101112131415161718192021[[#This Row],[PEMBULATAN]]*O83</f>
        <v>20240</v>
      </c>
    </row>
    <row r="84" spans="1:16" ht="26.25" customHeight="1" x14ac:dyDescent="0.2">
      <c r="A84" s="14"/>
      <c r="B84" s="75"/>
      <c r="C84" s="73" t="s">
        <v>2176</v>
      </c>
      <c r="D84" s="78" t="s">
        <v>127</v>
      </c>
      <c r="E84" s="13">
        <v>44551</v>
      </c>
      <c r="F84" s="76" t="s">
        <v>128</v>
      </c>
      <c r="G84" s="13">
        <v>44554</v>
      </c>
      <c r="H84" s="77" t="s">
        <v>1543</v>
      </c>
      <c r="I84" s="16">
        <v>15</v>
      </c>
      <c r="J84" s="16">
        <v>10</v>
      </c>
      <c r="K84" s="16">
        <v>7</v>
      </c>
      <c r="L84" s="16">
        <v>1</v>
      </c>
      <c r="M84" s="81">
        <v>0.26250000000000001</v>
      </c>
      <c r="N84" s="72">
        <v>1</v>
      </c>
      <c r="O84" s="64">
        <v>2530</v>
      </c>
      <c r="P84" s="65">
        <f>Table2245789101123456789101112131415161718192021[[#This Row],[PEMBULATAN]]*O84</f>
        <v>2530</v>
      </c>
    </row>
    <row r="85" spans="1:16" ht="22.5" customHeight="1" x14ac:dyDescent="0.2">
      <c r="A85" s="123" t="s">
        <v>30</v>
      </c>
      <c r="B85" s="124"/>
      <c r="C85" s="124"/>
      <c r="D85" s="124"/>
      <c r="E85" s="124"/>
      <c r="F85" s="124"/>
      <c r="G85" s="124"/>
      <c r="H85" s="124"/>
      <c r="I85" s="124"/>
      <c r="J85" s="124"/>
      <c r="K85" s="124"/>
      <c r="L85" s="125"/>
      <c r="M85" s="79">
        <f>SUBTOTAL(109,Table2245789101123456789101112131415161718192021[KG VOLUME])</f>
        <v>1571.4125000000006</v>
      </c>
      <c r="N85" s="68">
        <f>SUM(N3:N84)</f>
        <v>1600.4920000000002</v>
      </c>
      <c r="O85" s="126">
        <f>SUM(P3:P84)</f>
        <v>4049244.7600000002</v>
      </c>
      <c r="P85" s="127"/>
    </row>
    <row r="86" spans="1:16" ht="18" customHeight="1" x14ac:dyDescent="0.2">
      <c r="A86" s="86"/>
      <c r="B86" s="56" t="s">
        <v>42</v>
      </c>
      <c r="C86" s="55"/>
      <c r="D86" s="57" t="s">
        <v>43</v>
      </c>
      <c r="E86" s="86"/>
      <c r="F86" s="86"/>
      <c r="G86" s="86"/>
      <c r="H86" s="86"/>
      <c r="I86" s="86"/>
      <c r="J86" s="86"/>
      <c r="K86" s="86"/>
      <c r="L86" s="86"/>
      <c r="M86" s="87"/>
      <c r="N86" s="88" t="s">
        <v>51</v>
      </c>
      <c r="O86" s="89"/>
      <c r="P86" s="89">
        <f>O85*10%</f>
        <v>404924.47600000002</v>
      </c>
    </row>
    <row r="87" spans="1:16" ht="18" customHeight="1" thickBot="1" x14ac:dyDescent="0.25">
      <c r="A87" s="86"/>
      <c r="B87" s="56"/>
      <c r="C87" s="55"/>
      <c r="D87" s="57"/>
      <c r="E87" s="86"/>
      <c r="F87" s="86"/>
      <c r="G87" s="86"/>
      <c r="H87" s="86"/>
      <c r="I87" s="86"/>
      <c r="J87" s="86"/>
      <c r="K87" s="86"/>
      <c r="L87" s="86"/>
      <c r="M87" s="87"/>
      <c r="N87" s="90" t="s">
        <v>52</v>
      </c>
      <c r="O87" s="91"/>
      <c r="P87" s="91">
        <f>O85-P86</f>
        <v>3644320.284</v>
      </c>
    </row>
    <row r="88" spans="1:16" ht="18" customHeight="1" x14ac:dyDescent="0.2">
      <c r="A88" s="11"/>
      <c r="H88" s="63"/>
      <c r="N88" s="62" t="s">
        <v>31</v>
      </c>
      <c r="P88" s="69">
        <f>P87*1%</f>
        <v>36443.202839999998</v>
      </c>
    </row>
    <row r="89" spans="1:16" ht="18" customHeight="1" thickBot="1" x14ac:dyDescent="0.25">
      <c r="A89" s="11"/>
      <c r="H89" s="63"/>
      <c r="N89" s="62" t="s">
        <v>53</v>
      </c>
      <c r="P89" s="71">
        <f>P87*2%</f>
        <v>72886.405679999996</v>
      </c>
    </row>
    <row r="90" spans="1:16" ht="18" customHeight="1" x14ac:dyDescent="0.2">
      <c r="A90" s="11"/>
      <c r="H90" s="63"/>
      <c r="N90" s="66" t="s">
        <v>32</v>
      </c>
      <c r="O90" s="67"/>
      <c r="P90" s="70">
        <f>P87+P88-P89</f>
        <v>3607877.0811600001</v>
      </c>
    </row>
    <row r="92" spans="1:16" x14ac:dyDescent="0.2">
      <c r="A92" s="11"/>
      <c r="H92" s="63"/>
      <c r="P92" s="71"/>
    </row>
    <row r="93" spans="1:16" x14ac:dyDescent="0.2">
      <c r="A93" s="11"/>
      <c r="H93" s="63"/>
      <c r="O93" s="58"/>
      <c r="P93" s="71"/>
    </row>
    <row r="94" spans="1:16" s="3" customFormat="1" x14ac:dyDescent="0.25">
      <c r="A94" s="11"/>
      <c r="B94" s="2"/>
      <c r="C94" s="2"/>
      <c r="E94" s="12"/>
      <c r="H94" s="63"/>
      <c r="N94" s="15"/>
      <c r="O94" s="15"/>
      <c r="P94" s="15"/>
    </row>
    <row r="95" spans="1:16" s="3" customFormat="1" x14ac:dyDescent="0.25">
      <c r="A95" s="11"/>
      <c r="B95" s="2"/>
      <c r="C95" s="2"/>
      <c r="E95" s="12"/>
      <c r="H95" s="63"/>
      <c r="N95" s="15"/>
      <c r="O95" s="15"/>
      <c r="P95" s="15"/>
    </row>
    <row r="96" spans="1:16" s="3" customFormat="1" x14ac:dyDescent="0.25">
      <c r="A96" s="11"/>
      <c r="B96" s="2"/>
      <c r="C96" s="2"/>
      <c r="E96" s="12"/>
      <c r="H96" s="63"/>
      <c r="N96" s="15"/>
      <c r="O96" s="15"/>
      <c r="P96" s="15"/>
    </row>
    <row r="97" spans="1:16" s="3" customFormat="1" x14ac:dyDescent="0.25">
      <c r="A97" s="11"/>
      <c r="B97" s="2"/>
      <c r="C97" s="2"/>
      <c r="E97" s="12"/>
      <c r="H97" s="63"/>
      <c r="N97" s="15"/>
      <c r="O97" s="15"/>
      <c r="P97" s="15"/>
    </row>
    <row r="98" spans="1:16" s="3" customFormat="1" x14ac:dyDescent="0.25">
      <c r="A98" s="11"/>
      <c r="B98" s="2"/>
      <c r="C98" s="2"/>
      <c r="E98" s="12"/>
      <c r="H98" s="63"/>
      <c r="N98" s="15"/>
      <c r="O98" s="15"/>
      <c r="P98" s="15"/>
    </row>
    <row r="99" spans="1:16" s="3" customFormat="1" x14ac:dyDescent="0.25">
      <c r="A99" s="11"/>
      <c r="B99" s="2"/>
      <c r="C99" s="2"/>
      <c r="E99" s="12"/>
      <c r="H99" s="63"/>
      <c r="N99" s="15"/>
      <c r="O99" s="15"/>
      <c r="P99" s="15"/>
    </row>
    <row r="100" spans="1:16" s="3" customFormat="1" x14ac:dyDescent="0.25">
      <c r="A100" s="11"/>
      <c r="B100" s="2"/>
      <c r="C100" s="2"/>
      <c r="E100" s="12"/>
      <c r="H100" s="63"/>
      <c r="N100" s="15"/>
      <c r="O100" s="15"/>
      <c r="P100" s="15"/>
    </row>
    <row r="101" spans="1:16" s="3" customFormat="1" x14ac:dyDescent="0.25">
      <c r="A101" s="11"/>
      <c r="B101" s="2"/>
      <c r="C101" s="2"/>
      <c r="E101" s="12"/>
      <c r="H101" s="63"/>
      <c r="N101" s="15"/>
      <c r="O101" s="15"/>
      <c r="P101" s="15"/>
    </row>
    <row r="102" spans="1:16" s="3" customFormat="1" x14ac:dyDescent="0.25">
      <c r="A102" s="11"/>
      <c r="B102" s="2"/>
      <c r="C102" s="2"/>
      <c r="E102" s="12"/>
      <c r="H102" s="63"/>
      <c r="N102" s="15"/>
      <c r="O102" s="15"/>
      <c r="P102" s="15"/>
    </row>
    <row r="103" spans="1:16" s="3" customFormat="1" x14ac:dyDescent="0.25">
      <c r="A103" s="11"/>
      <c r="B103" s="2"/>
      <c r="C103" s="2"/>
      <c r="E103" s="12"/>
      <c r="H103" s="63"/>
      <c r="N103" s="15"/>
      <c r="O103" s="15"/>
      <c r="P103" s="15"/>
    </row>
    <row r="104" spans="1:16" s="3" customFormat="1" x14ac:dyDescent="0.25">
      <c r="A104" s="11"/>
      <c r="B104" s="2"/>
      <c r="C104" s="2"/>
      <c r="E104" s="12"/>
      <c r="H104" s="63"/>
      <c r="N104" s="15"/>
      <c r="O104" s="15"/>
      <c r="P104" s="15"/>
    </row>
    <row r="105" spans="1:16" s="3" customFormat="1" x14ac:dyDescent="0.25">
      <c r="A105" s="11"/>
      <c r="B105" s="2"/>
      <c r="C105" s="2"/>
      <c r="E105" s="12"/>
      <c r="H105" s="63"/>
      <c r="N105" s="15"/>
      <c r="O105" s="15"/>
      <c r="P105" s="15"/>
    </row>
  </sheetData>
  <mergeCells count="2">
    <mergeCell ref="A85:L85"/>
    <mergeCell ref="O85:P85"/>
  </mergeCells>
  <conditionalFormatting sqref="B3:B84">
    <cfRule type="duplicateValues" dxfId="597" priority="48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tabColor rgb="FF92D050"/>
  </sheetPr>
  <dimension ref="A1:P31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N10" sqref="N3:N10"/>
    </sheetView>
  </sheetViews>
  <sheetFormatPr defaultRowHeight="15" x14ac:dyDescent="0.2"/>
  <cols>
    <col min="1" max="1" width="8" style="4" customWidth="1"/>
    <col min="2" max="2" width="19.5703125" style="2" customWidth="1"/>
    <col min="3" max="3" width="14.5703125" style="2" customWidth="1"/>
    <col min="4" max="4" width="11.42578125" style="3" customWidth="1"/>
    <col min="5" max="5" width="8" style="12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5" customWidth="1"/>
    <col min="15" max="15" width="8.140625" style="15" customWidth="1"/>
    <col min="16" max="16" width="12.28515625" style="15" customWidth="1"/>
    <col min="17" max="16384" width="9.140625" style="4"/>
  </cols>
  <sheetData>
    <row r="1" spans="1:16" x14ac:dyDescent="0.2">
      <c r="H1" s="5"/>
    </row>
    <row r="2" spans="1:16" ht="25.5" x14ac:dyDescent="0.2">
      <c r="A2" s="59" t="s">
        <v>44</v>
      </c>
      <c r="B2" s="7" t="s">
        <v>7</v>
      </c>
      <c r="C2" s="7" t="s">
        <v>0</v>
      </c>
      <c r="D2" s="7" t="s">
        <v>1</v>
      </c>
      <c r="E2" s="60" t="s">
        <v>4</v>
      </c>
      <c r="F2" s="7" t="s">
        <v>3</v>
      </c>
      <c r="G2" s="7" t="s">
        <v>5</v>
      </c>
      <c r="H2" s="60" t="s">
        <v>2</v>
      </c>
      <c r="I2" s="7" t="s">
        <v>39</v>
      </c>
      <c r="J2" s="7" t="s">
        <v>40</v>
      </c>
      <c r="K2" s="7" t="s">
        <v>41</v>
      </c>
      <c r="L2" s="61" t="s">
        <v>45</v>
      </c>
      <c r="M2" s="61" t="s">
        <v>46</v>
      </c>
      <c r="N2" s="61" t="s">
        <v>6</v>
      </c>
      <c r="O2" s="61" t="s">
        <v>47</v>
      </c>
      <c r="P2" s="61" t="s">
        <v>48</v>
      </c>
    </row>
    <row r="3" spans="1:16" ht="26.25" customHeight="1" x14ac:dyDescent="0.2">
      <c r="A3" s="83">
        <v>402906</v>
      </c>
      <c r="B3" s="74" t="s">
        <v>2177</v>
      </c>
      <c r="C3" s="9" t="s">
        <v>2178</v>
      </c>
      <c r="D3" s="76" t="s">
        <v>127</v>
      </c>
      <c r="E3" s="13">
        <v>44551</v>
      </c>
      <c r="F3" s="76" t="s">
        <v>128</v>
      </c>
      <c r="G3" s="13">
        <v>44554</v>
      </c>
      <c r="H3" s="10" t="s">
        <v>1543</v>
      </c>
      <c r="I3" s="1">
        <v>40</v>
      </c>
      <c r="J3" s="1">
        <v>20</v>
      </c>
      <c r="K3" s="1">
        <v>16</v>
      </c>
      <c r="L3" s="1">
        <v>5</v>
      </c>
      <c r="M3" s="80">
        <v>3.2</v>
      </c>
      <c r="N3" s="8">
        <v>5</v>
      </c>
      <c r="O3" s="64">
        <v>2530</v>
      </c>
      <c r="P3" s="65">
        <f>Table224578910112345678910111213141516171819202122[[#This Row],[PEMBULATAN]]*O3</f>
        <v>12650</v>
      </c>
    </row>
    <row r="4" spans="1:16" ht="26.25" customHeight="1" x14ac:dyDescent="0.2">
      <c r="A4" s="14"/>
      <c r="B4" s="75"/>
      <c r="C4" s="9" t="s">
        <v>2179</v>
      </c>
      <c r="D4" s="76" t="s">
        <v>127</v>
      </c>
      <c r="E4" s="13">
        <v>44551</v>
      </c>
      <c r="F4" s="76" t="s">
        <v>128</v>
      </c>
      <c r="G4" s="13">
        <v>44554</v>
      </c>
      <c r="H4" s="10" t="s">
        <v>1543</v>
      </c>
      <c r="I4" s="1">
        <v>60</v>
      </c>
      <c r="J4" s="1">
        <v>53</v>
      </c>
      <c r="K4" s="1">
        <v>24</v>
      </c>
      <c r="L4" s="1">
        <v>12</v>
      </c>
      <c r="M4" s="80">
        <v>19.079999999999998</v>
      </c>
      <c r="N4" s="96">
        <v>19.079999999999998</v>
      </c>
      <c r="O4" s="64">
        <v>2530</v>
      </c>
      <c r="P4" s="65">
        <f>Table224578910112345678910111213141516171819202122[[#This Row],[PEMBULATAN]]*O4</f>
        <v>48272.399999999994</v>
      </c>
    </row>
    <row r="5" spans="1:16" ht="26.25" customHeight="1" x14ac:dyDescent="0.2">
      <c r="A5" s="14"/>
      <c r="B5" s="14"/>
      <c r="C5" s="9" t="s">
        <v>2180</v>
      </c>
      <c r="D5" s="76" t="s">
        <v>127</v>
      </c>
      <c r="E5" s="13">
        <v>44551</v>
      </c>
      <c r="F5" s="76" t="s">
        <v>128</v>
      </c>
      <c r="G5" s="13">
        <v>44554</v>
      </c>
      <c r="H5" s="10" t="s">
        <v>1543</v>
      </c>
      <c r="I5" s="1">
        <v>55</v>
      </c>
      <c r="J5" s="1">
        <v>40</v>
      </c>
      <c r="K5" s="1">
        <v>30</v>
      </c>
      <c r="L5" s="1">
        <v>9</v>
      </c>
      <c r="M5" s="80">
        <v>16.5</v>
      </c>
      <c r="N5" s="96">
        <v>17</v>
      </c>
      <c r="O5" s="64">
        <v>2530</v>
      </c>
      <c r="P5" s="65">
        <f>Table224578910112345678910111213141516171819202122[[#This Row],[PEMBULATAN]]*O5</f>
        <v>43010</v>
      </c>
    </row>
    <row r="6" spans="1:16" ht="26.25" customHeight="1" x14ac:dyDescent="0.2">
      <c r="A6" s="14"/>
      <c r="B6" s="14"/>
      <c r="C6" s="73" t="s">
        <v>2181</v>
      </c>
      <c r="D6" s="78" t="s">
        <v>127</v>
      </c>
      <c r="E6" s="13">
        <v>44551</v>
      </c>
      <c r="F6" s="76" t="s">
        <v>128</v>
      </c>
      <c r="G6" s="13">
        <v>44554</v>
      </c>
      <c r="H6" s="77" t="s">
        <v>1543</v>
      </c>
      <c r="I6" s="16">
        <v>61</v>
      </c>
      <c r="J6" s="16">
        <v>62</v>
      </c>
      <c r="K6" s="16">
        <v>22</v>
      </c>
      <c r="L6" s="16">
        <v>3</v>
      </c>
      <c r="M6" s="81">
        <v>20.800999999999998</v>
      </c>
      <c r="N6" s="96">
        <v>20.800999999999998</v>
      </c>
      <c r="O6" s="64">
        <v>2530</v>
      </c>
      <c r="P6" s="65">
        <f>Table224578910112345678910111213141516171819202122[[#This Row],[PEMBULATAN]]*O6</f>
        <v>52626.53</v>
      </c>
    </row>
    <row r="7" spans="1:16" ht="26.25" customHeight="1" x14ac:dyDescent="0.2">
      <c r="A7" s="14"/>
      <c r="B7" s="14"/>
      <c r="C7" s="73" t="s">
        <v>2182</v>
      </c>
      <c r="D7" s="78" t="s">
        <v>127</v>
      </c>
      <c r="E7" s="13">
        <v>44551</v>
      </c>
      <c r="F7" s="76" t="s">
        <v>128</v>
      </c>
      <c r="G7" s="13">
        <v>44554</v>
      </c>
      <c r="H7" s="77" t="s">
        <v>1543</v>
      </c>
      <c r="I7" s="16">
        <v>61</v>
      </c>
      <c r="J7" s="16">
        <v>50</v>
      </c>
      <c r="K7" s="16">
        <v>12</v>
      </c>
      <c r="L7" s="16">
        <v>16</v>
      </c>
      <c r="M7" s="81">
        <v>9.15</v>
      </c>
      <c r="N7" s="96">
        <v>16</v>
      </c>
      <c r="O7" s="64">
        <v>2530</v>
      </c>
      <c r="P7" s="65">
        <f>Table224578910112345678910111213141516171819202122[[#This Row],[PEMBULATAN]]*O7</f>
        <v>40480</v>
      </c>
    </row>
    <row r="8" spans="1:16" ht="26.25" customHeight="1" x14ac:dyDescent="0.2">
      <c r="A8" s="14"/>
      <c r="B8" s="14"/>
      <c r="C8" s="73" t="s">
        <v>2183</v>
      </c>
      <c r="D8" s="78" t="s">
        <v>127</v>
      </c>
      <c r="E8" s="13">
        <v>44551</v>
      </c>
      <c r="F8" s="76" t="s">
        <v>128</v>
      </c>
      <c r="G8" s="13">
        <v>44554</v>
      </c>
      <c r="H8" s="77" t="s">
        <v>1543</v>
      </c>
      <c r="I8" s="16">
        <v>70</v>
      </c>
      <c r="J8" s="16">
        <v>44</v>
      </c>
      <c r="K8" s="16">
        <v>35</v>
      </c>
      <c r="L8" s="16">
        <v>13</v>
      </c>
      <c r="M8" s="81">
        <v>26.95</v>
      </c>
      <c r="N8" s="96">
        <v>26.95</v>
      </c>
      <c r="O8" s="64">
        <v>2530</v>
      </c>
      <c r="P8" s="65">
        <f>Table224578910112345678910111213141516171819202122[[#This Row],[PEMBULATAN]]*O8</f>
        <v>68183.5</v>
      </c>
    </row>
    <row r="9" spans="1:16" ht="26.25" customHeight="1" x14ac:dyDescent="0.2">
      <c r="A9" s="14"/>
      <c r="B9" s="14"/>
      <c r="C9" s="73" t="s">
        <v>2184</v>
      </c>
      <c r="D9" s="78" t="s">
        <v>127</v>
      </c>
      <c r="E9" s="13">
        <v>44551</v>
      </c>
      <c r="F9" s="76" t="s">
        <v>128</v>
      </c>
      <c r="G9" s="13">
        <v>44554</v>
      </c>
      <c r="H9" s="77" t="s">
        <v>1543</v>
      </c>
      <c r="I9" s="16">
        <v>78</v>
      </c>
      <c r="J9" s="16">
        <v>60</v>
      </c>
      <c r="K9" s="16">
        <v>40</v>
      </c>
      <c r="L9" s="16">
        <v>22</v>
      </c>
      <c r="M9" s="81">
        <v>46.8</v>
      </c>
      <c r="N9" s="96">
        <v>46.8</v>
      </c>
      <c r="O9" s="64">
        <v>2530</v>
      </c>
      <c r="P9" s="65">
        <f>Table224578910112345678910111213141516171819202122[[#This Row],[PEMBULATAN]]*O9</f>
        <v>118404</v>
      </c>
    </row>
    <row r="10" spans="1:16" ht="26.25" customHeight="1" x14ac:dyDescent="0.2">
      <c r="A10" s="14"/>
      <c r="B10" s="14"/>
      <c r="C10" s="73" t="s">
        <v>2185</v>
      </c>
      <c r="D10" s="78" t="s">
        <v>127</v>
      </c>
      <c r="E10" s="13">
        <v>44551</v>
      </c>
      <c r="F10" s="76" t="s">
        <v>128</v>
      </c>
      <c r="G10" s="13">
        <v>44554</v>
      </c>
      <c r="H10" s="77" t="s">
        <v>1543</v>
      </c>
      <c r="I10" s="16">
        <v>25</v>
      </c>
      <c r="J10" s="16">
        <v>22</v>
      </c>
      <c r="K10" s="16">
        <v>22</v>
      </c>
      <c r="L10" s="16">
        <v>2</v>
      </c>
      <c r="M10" s="81">
        <v>3.0249999999999999</v>
      </c>
      <c r="N10" s="96">
        <v>3.0249999999999999</v>
      </c>
      <c r="O10" s="64">
        <v>2530</v>
      </c>
      <c r="P10" s="65">
        <f>Table224578910112345678910111213141516171819202122[[#This Row],[PEMBULATAN]]*O10</f>
        <v>7653.25</v>
      </c>
    </row>
    <row r="11" spans="1:16" ht="22.5" customHeight="1" x14ac:dyDescent="0.2">
      <c r="A11" s="123" t="s">
        <v>30</v>
      </c>
      <c r="B11" s="124"/>
      <c r="C11" s="124"/>
      <c r="D11" s="124"/>
      <c r="E11" s="124"/>
      <c r="F11" s="124"/>
      <c r="G11" s="124"/>
      <c r="H11" s="124"/>
      <c r="I11" s="124"/>
      <c r="J11" s="124"/>
      <c r="K11" s="124"/>
      <c r="L11" s="125"/>
      <c r="M11" s="79">
        <f>SUBTOTAL(109,Table224578910112345678910111213141516171819202122[KG VOLUME])</f>
        <v>145.506</v>
      </c>
      <c r="N11" s="68">
        <f>SUM(N3:N10)</f>
        <v>154.65600000000001</v>
      </c>
      <c r="O11" s="126">
        <f>SUM(P3:P10)</f>
        <v>391279.68</v>
      </c>
      <c r="P11" s="127"/>
    </row>
    <row r="12" spans="1:16" ht="18" customHeight="1" x14ac:dyDescent="0.2">
      <c r="A12" s="86"/>
      <c r="B12" s="56" t="s">
        <v>42</v>
      </c>
      <c r="C12" s="55"/>
      <c r="D12" s="57" t="s">
        <v>43</v>
      </c>
      <c r="E12" s="86"/>
      <c r="F12" s="86"/>
      <c r="G12" s="86"/>
      <c r="H12" s="86"/>
      <c r="I12" s="86"/>
      <c r="J12" s="86"/>
      <c r="K12" s="86"/>
      <c r="L12" s="86"/>
      <c r="M12" s="87"/>
      <c r="N12" s="88" t="s">
        <v>51</v>
      </c>
      <c r="O12" s="89"/>
      <c r="P12" s="89">
        <f>O11*10%</f>
        <v>39127.968000000001</v>
      </c>
    </row>
    <row r="13" spans="1:16" ht="18" customHeight="1" thickBot="1" x14ac:dyDescent="0.25">
      <c r="A13" s="86"/>
      <c r="B13" s="56"/>
      <c r="C13" s="55"/>
      <c r="D13" s="57"/>
      <c r="E13" s="86"/>
      <c r="F13" s="86"/>
      <c r="G13" s="86"/>
      <c r="H13" s="86"/>
      <c r="I13" s="86"/>
      <c r="J13" s="86"/>
      <c r="K13" s="86"/>
      <c r="L13" s="86"/>
      <c r="M13" s="87"/>
      <c r="N13" s="90" t="s">
        <v>52</v>
      </c>
      <c r="O13" s="91"/>
      <c r="P13" s="91">
        <f>O11-P12</f>
        <v>352151.712</v>
      </c>
    </row>
    <row r="14" spans="1:16" ht="18" customHeight="1" x14ac:dyDescent="0.2">
      <c r="A14" s="11"/>
      <c r="H14" s="63"/>
      <c r="N14" s="62" t="s">
        <v>31</v>
      </c>
      <c r="P14" s="69">
        <f>P13*1%</f>
        <v>3521.51712</v>
      </c>
    </row>
    <row r="15" spans="1:16" ht="18" customHeight="1" thickBot="1" x14ac:dyDescent="0.25">
      <c r="A15" s="11"/>
      <c r="H15" s="63"/>
      <c r="N15" s="62" t="s">
        <v>53</v>
      </c>
      <c r="P15" s="71">
        <f>P13*2%</f>
        <v>7043.03424</v>
      </c>
    </row>
    <row r="16" spans="1:16" ht="18" customHeight="1" x14ac:dyDescent="0.2">
      <c r="A16" s="11"/>
      <c r="H16" s="63"/>
      <c r="N16" s="66" t="s">
        <v>32</v>
      </c>
      <c r="O16" s="67"/>
      <c r="P16" s="70">
        <f>P13+P14-P15</f>
        <v>348630.19487999997</v>
      </c>
    </row>
    <row r="18" spans="1:16" x14ac:dyDescent="0.2">
      <c r="A18" s="11"/>
      <c r="H18" s="63"/>
      <c r="P18" s="71"/>
    </row>
    <row r="19" spans="1:16" x14ac:dyDescent="0.2">
      <c r="A19" s="11"/>
      <c r="H19" s="63"/>
      <c r="O19" s="58"/>
      <c r="P19" s="71"/>
    </row>
    <row r="20" spans="1:16" s="3" customFormat="1" x14ac:dyDescent="0.25">
      <c r="A20" s="11"/>
      <c r="B20" s="2"/>
      <c r="C20" s="2"/>
      <c r="E20" s="12"/>
      <c r="H20" s="63"/>
      <c r="N20" s="15"/>
      <c r="O20" s="15"/>
      <c r="P20" s="15"/>
    </row>
    <row r="21" spans="1:16" s="3" customFormat="1" x14ac:dyDescent="0.25">
      <c r="A21" s="11"/>
      <c r="B21" s="2"/>
      <c r="C21" s="2"/>
      <c r="E21" s="12"/>
      <c r="H21" s="63"/>
      <c r="N21" s="15"/>
      <c r="O21" s="15"/>
      <c r="P21" s="15"/>
    </row>
    <row r="22" spans="1:16" s="3" customFormat="1" x14ac:dyDescent="0.25">
      <c r="A22" s="11"/>
      <c r="B22" s="2"/>
      <c r="C22" s="2"/>
      <c r="E22" s="12"/>
      <c r="H22" s="63"/>
      <c r="N22" s="15"/>
      <c r="O22" s="15"/>
      <c r="P22" s="15"/>
    </row>
    <row r="23" spans="1:16" s="3" customFormat="1" x14ac:dyDescent="0.25">
      <c r="A23" s="11"/>
      <c r="B23" s="2"/>
      <c r="C23" s="2"/>
      <c r="E23" s="12"/>
      <c r="H23" s="63"/>
      <c r="N23" s="15"/>
      <c r="O23" s="15"/>
      <c r="P23" s="15"/>
    </row>
    <row r="24" spans="1:16" s="3" customFormat="1" x14ac:dyDescent="0.25">
      <c r="A24" s="11"/>
      <c r="B24" s="2"/>
      <c r="C24" s="2"/>
      <c r="E24" s="12"/>
      <c r="H24" s="63"/>
      <c r="N24" s="15"/>
      <c r="O24" s="15"/>
      <c r="P24" s="15"/>
    </row>
    <row r="25" spans="1:16" s="3" customFormat="1" x14ac:dyDescent="0.25">
      <c r="A25" s="11"/>
      <c r="B25" s="2"/>
      <c r="C25" s="2"/>
      <c r="E25" s="12"/>
      <c r="H25" s="63"/>
      <c r="N25" s="15"/>
      <c r="O25" s="15"/>
      <c r="P25" s="15"/>
    </row>
    <row r="26" spans="1:16" s="3" customFormat="1" x14ac:dyDescent="0.25">
      <c r="A26" s="11"/>
      <c r="B26" s="2"/>
      <c r="C26" s="2"/>
      <c r="E26" s="12"/>
      <c r="H26" s="63"/>
      <c r="N26" s="15"/>
      <c r="O26" s="15"/>
      <c r="P26" s="15"/>
    </row>
    <row r="27" spans="1:16" s="3" customFormat="1" x14ac:dyDescent="0.25">
      <c r="A27" s="11"/>
      <c r="B27" s="2"/>
      <c r="C27" s="2"/>
      <c r="E27" s="12"/>
      <c r="H27" s="63"/>
      <c r="N27" s="15"/>
      <c r="O27" s="15"/>
      <c r="P27" s="15"/>
    </row>
    <row r="28" spans="1:16" s="3" customFormat="1" x14ac:dyDescent="0.25">
      <c r="A28" s="11"/>
      <c r="B28" s="2"/>
      <c r="C28" s="2"/>
      <c r="E28" s="12"/>
      <c r="H28" s="63"/>
      <c r="N28" s="15"/>
      <c r="O28" s="15"/>
      <c r="P28" s="15"/>
    </row>
    <row r="29" spans="1:16" s="3" customFormat="1" x14ac:dyDescent="0.25">
      <c r="A29" s="11"/>
      <c r="B29" s="2"/>
      <c r="C29" s="2"/>
      <c r="E29" s="12"/>
      <c r="H29" s="63"/>
      <c r="N29" s="15"/>
      <c r="O29" s="15"/>
      <c r="P29" s="15"/>
    </row>
    <row r="30" spans="1:16" s="3" customFormat="1" x14ac:dyDescent="0.25">
      <c r="A30" s="11"/>
      <c r="B30" s="2"/>
      <c r="C30" s="2"/>
      <c r="E30" s="12"/>
      <c r="H30" s="63"/>
      <c r="N30" s="15"/>
      <c r="O30" s="15"/>
      <c r="P30" s="15"/>
    </row>
    <row r="31" spans="1:16" s="3" customFormat="1" x14ac:dyDescent="0.25">
      <c r="A31" s="11"/>
      <c r="B31" s="2"/>
      <c r="C31" s="2"/>
      <c r="E31" s="12"/>
      <c r="H31" s="63"/>
      <c r="N31" s="15"/>
      <c r="O31" s="15"/>
      <c r="P31" s="15"/>
    </row>
  </sheetData>
  <mergeCells count="2">
    <mergeCell ref="A11:L11"/>
    <mergeCell ref="O11:P11"/>
  </mergeCells>
  <conditionalFormatting sqref="B3">
    <cfRule type="duplicateValues" dxfId="581" priority="2"/>
  </conditionalFormatting>
  <conditionalFormatting sqref="B4">
    <cfRule type="duplicateValues" dxfId="580" priority="1"/>
  </conditionalFormatting>
  <conditionalFormatting sqref="B5:B10">
    <cfRule type="duplicateValues" dxfId="579" priority="49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tabColor rgb="FF92D050"/>
  </sheetPr>
  <dimension ref="A1:P28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N7" sqref="N3:N7"/>
    </sheetView>
  </sheetViews>
  <sheetFormatPr defaultRowHeight="15" x14ac:dyDescent="0.2"/>
  <cols>
    <col min="1" max="1" width="8" style="4" customWidth="1"/>
    <col min="2" max="2" width="19.5703125" style="2" customWidth="1"/>
    <col min="3" max="3" width="14.5703125" style="2" customWidth="1"/>
    <col min="4" max="4" width="11.7109375" style="3" customWidth="1"/>
    <col min="5" max="5" width="8" style="12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5" customWidth="1"/>
    <col min="15" max="15" width="8.140625" style="15" customWidth="1"/>
    <col min="16" max="16" width="12.28515625" style="15" customWidth="1"/>
    <col min="17" max="16384" width="9.140625" style="4"/>
  </cols>
  <sheetData>
    <row r="1" spans="1:16" x14ac:dyDescent="0.2">
      <c r="H1" s="5"/>
    </row>
    <row r="2" spans="1:16" ht="25.5" x14ac:dyDescent="0.2">
      <c r="A2" s="59" t="s">
        <v>44</v>
      </c>
      <c r="B2" s="7" t="s">
        <v>7</v>
      </c>
      <c r="C2" s="7" t="s">
        <v>0</v>
      </c>
      <c r="D2" s="7" t="s">
        <v>1</v>
      </c>
      <c r="E2" s="60" t="s">
        <v>4</v>
      </c>
      <c r="F2" s="7" t="s">
        <v>3</v>
      </c>
      <c r="G2" s="7" t="s">
        <v>5</v>
      </c>
      <c r="H2" s="60" t="s">
        <v>2</v>
      </c>
      <c r="I2" s="7" t="s">
        <v>39</v>
      </c>
      <c r="J2" s="7" t="s">
        <v>40</v>
      </c>
      <c r="K2" s="7" t="s">
        <v>41</v>
      </c>
      <c r="L2" s="61" t="s">
        <v>45</v>
      </c>
      <c r="M2" s="61" t="s">
        <v>46</v>
      </c>
      <c r="N2" s="61" t="s">
        <v>6</v>
      </c>
      <c r="O2" s="61" t="s">
        <v>47</v>
      </c>
      <c r="P2" s="61" t="s">
        <v>48</v>
      </c>
    </row>
    <row r="3" spans="1:16" ht="26.25" customHeight="1" x14ac:dyDescent="0.2">
      <c r="A3" s="83">
        <v>402706</v>
      </c>
      <c r="B3" s="99" t="s">
        <v>2186</v>
      </c>
      <c r="C3" s="9" t="s">
        <v>2187</v>
      </c>
      <c r="D3" s="76" t="s">
        <v>127</v>
      </c>
      <c r="E3" s="13">
        <v>44551</v>
      </c>
      <c r="F3" s="76" t="s">
        <v>705</v>
      </c>
      <c r="G3" s="13">
        <v>44557</v>
      </c>
      <c r="H3" s="10" t="s">
        <v>2193</v>
      </c>
      <c r="I3" s="1">
        <v>39</v>
      </c>
      <c r="J3" s="1">
        <v>26</v>
      </c>
      <c r="K3" s="1">
        <v>20</v>
      </c>
      <c r="L3" s="1">
        <v>3</v>
      </c>
      <c r="M3" s="80">
        <v>5.07</v>
      </c>
      <c r="N3" s="96">
        <v>5.07</v>
      </c>
      <c r="O3" s="64">
        <v>2530</v>
      </c>
      <c r="P3" s="65">
        <f>Table22457891011234567891011121314151617181920212223[[#This Row],[PEMBULATAN]]*O3</f>
        <v>12827.1</v>
      </c>
    </row>
    <row r="4" spans="1:16" ht="26.25" customHeight="1" x14ac:dyDescent="0.2">
      <c r="A4" s="14"/>
      <c r="B4" s="75" t="s">
        <v>2188</v>
      </c>
      <c r="C4" s="9" t="s">
        <v>2189</v>
      </c>
      <c r="D4" s="76" t="s">
        <v>127</v>
      </c>
      <c r="E4" s="13">
        <v>44551</v>
      </c>
      <c r="F4" s="76" t="s">
        <v>705</v>
      </c>
      <c r="G4" s="13">
        <v>44557</v>
      </c>
      <c r="H4" s="10" t="s">
        <v>2193</v>
      </c>
      <c r="I4" s="1">
        <v>45</v>
      </c>
      <c r="J4" s="1">
        <v>36</v>
      </c>
      <c r="K4" s="1">
        <v>31</v>
      </c>
      <c r="L4" s="1">
        <v>9</v>
      </c>
      <c r="M4" s="80">
        <v>12.555</v>
      </c>
      <c r="N4" s="96">
        <v>12.555</v>
      </c>
      <c r="O4" s="64">
        <v>2530</v>
      </c>
      <c r="P4" s="65">
        <f>Table22457891011234567891011121314151617181920212223[[#This Row],[PEMBULATAN]]*O4</f>
        <v>31764.149999999998</v>
      </c>
    </row>
    <row r="5" spans="1:16" ht="26.25" customHeight="1" x14ac:dyDescent="0.2">
      <c r="A5" s="14"/>
      <c r="B5" s="14"/>
      <c r="C5" s="9" t="s">
        <v>2190</v>
      </c>
      <c r="D5" s="76" t="s">
        <v>127</v>
      </c>
      <c r="E5" s="13">
        <v>44551</v>
      </c>
      <c r="F5" s="76" t="s">
        <v>705</v>
      </c>
      <c r="G5" s="13">
        <v>44557</v>
      </c>
      <c r="H5" s="10" t="s">
        <v>2193</v>
      </c>
      <c r="I5" s="1">
        <v>45</v>
      </c>
      <c r="J5" s="1">
        <v>36</v>
      </c>
      <c r="K5" s="1">
        <v>31</v>
      </c>
      <c r="L5" s="1">
        <v>9</v>
      </c>
      <c r="M5" s="80">
        <v>12.555</v>
      </c>
      <c r="N5" s="96">
        <v>12.555</v>
      </c>
      <c r="O5" s="64">
        <v>2530</v>
      </c>
      <c r="P5" s="65">
        <f>Table22457891011234567891011121314151617181920212223[[#This Row],[PEMBULATAN]]*O5</f>
        <v>31764.149999999998</v>
      </c>
    </row>
    <row r="6" spans="1:16" ht="26.25" customHeight="1" x14ac:dyDescent="0.2">
      <c r="A6" s="14"/>
      <c r="B6" s="14"/>
      <c r="C6" s="73" t="s">
        <v>2191</v>
      </c>
      <c r="D6" s="78" t="s">
        <v>127</v>
      </c>
      <c r="E6" s="13">
        <v>44551</v>
      </c>
      <c r="F6" s="76" t="s">
        <v>705</v>
      </c>
      <c r="G6" s="13">
        <v>44557</v>
      </c>
      <c r="H6" s="77" t="s">
        <v>2193</v>
      </c>
      <c r="I6" s="16">
        <v>36</v>
      </c>
      <c r="J6" s="16">
        <v>36</v>
      </c>
      <c r="K6" s="16">
        <v>20</v>
      </c>
      <c r="L6" s="16">
        <v>12</v>
      </c>
      <c r="M6" s="81">
        <v>6.48</v>
      </c>
      <c r="N6" s="72">
        <v>13</v>
      </c>
      <c r="O6" s="64">
        <v>2530</v>
      </c>
      <c r="P6" s="65">
        <f>Table22457891011234567891011121314151617181920212223[[#This Row],[PEMBULATAN]]*O6</f>
        <v>32890</v>
      </c>
    </row>
    <row r="7" spans="1:16" ht="26.25" customHeight="1" x14ac:dyDescent="0.2">
      <c r="A7" s="14"/>
      <c r="B7" s="14"/>
      <c r="C7" s="73" t="s">
        <v>2192</v>
      </c>
      <c r="D7" s="78" t="s">
        <v>127</v>
      </c>
      <c r="E7" s="13">
        <v>44551</v>
      </c>
      <c r="F7" s="76" t="s">
        <v>705</v>
      </c>
      <c r="G7" s="13">
        <v>44557</v>
      </c>
      <c r="H7" s="77" t="s">
        <v>2193</v>
      </c>
      <c r="I7" s="16">
        <v>42</v>
      </c>
      <c r="J7" s="16">
        <v>35</v>
      </c>
      <c r="K7" s="16">
        <v>12</v>
      </c>
      <c r="L7" s="16">
        <v>12</v>
      </c>
      <c r="M7" s="81">
        <v>4.41</v>
      </c>
      <c r="N7" s="72">
        <v>13</v>
      </c>
      <c r="O7" s="64">
        <v>2530</v>
      </c>
      <c r="P7" s="65">
        <f>Table22457891011234567891011121314151617181920212223[[#This Row],[PEMBULATAN]]*O7</f>
        <v>32890</v>
      </c>
    </row>
    <row r="8" spans="1:16" ht="22.5" customHeight="1" x14ac:dyDescent="0.2">
      <c r="A8" s="123" t="s">
        <v>30</v>
      </c>
      <c r="B8" s="124"/>
      <c r="C8" s="124"/>
      <c r="D8" s="124"/>
      <c r="E8" s="124"/>
      <c r="F8" s="124"/>
      <c r="G8" s="124"/>
      <c r="H8" s="124"/>
      <c r="I8" s="124"/>
      <c r="J8" s="124"/>
      <c r="K8" s="124"/>
      <c r="L8" s="125"/>
      <c r="M8" s="79">
        <f>SUBTOTAL(109,Table22457891011234567891011121314151617181920212223[KG VOLUME])</f>
        <v>41.069999999999993</v>
      </c>
      <c r="N8" s="68">
        <f>SUM(N3:N7)</f>
        <v>56.18</v>
      </c>
      <c r="O8" s="126">
        <f>SUM(P3:P7)</f>
        <v>142135.4</v>
      </c>
      <c r="P8" s="127"/>
    </row>
    <row r="9" spans="1:16" ht="18" customHeight="1" x14ac:dyDescent="0.2">
      <c r="A9" s="86"/>
      <c r="B9" s="56" t="s">
        <v>42</v>
      </c>
      <c r="C9" s="55"/>
      <c r="D9" s="57" t="s">
        <v>43</v>
      </c>
      <c r="E9" s="86"/>
      <c r="F9" s="86"/>
      <c r="G9" s="86"/>
      <c r="H9" s="86"/>
      <c r="I9" s="86"/>
      <c r="J9" s="86"/>
      <c r="K9" s="86"/>
      <c r="L9" s="86"/>
      <c r="M9" s="87"/>
      <c r="N9" s="88" t="s">
        <v>51</v>
      </c>
      <c r="O9" s="89"/>
      <c r="P9" s="89">
        <f>O8*10%</f>
        <v>14213.54</v>
      </c>
    </row>
    <row r="10" spans="1:16" ht="18" customHeight="1" thickBot="1" x14ac:dyDescent="0.25">
      <c r="A10" s="86"/>
      <c r="B10" s="56"/>
      <c r="C10" s="55"/>
      <c r="D10" s="57"/>
      <c r="E10" s="86"/>
      <c r="F10" s="86"/>
      <c r="G10" s="86"/>
      <c r="H10" s="86"/>
      <c r="I10" s="86"/>
      <c r="J10" s="86"/>
      <c r="K10" s="86"/>
      <c r="L10" s="86"/>
      <c r="M10" s="87"/>
      <c r="N10" s="90" t="s">
        <v>52</v>
      </c>
      <c r="O10" s="91"/>
      <c r="P10" s="91">
        <f>O8-P9</f>
        <v>127921.85999999999</v>
      </c>
    </row>
    <row r="11" spans="1:16" ht="18" customHeight="1" x14ac:dyDescent="0.2">
      <c r="A11" s="11"/>
      <c r="H11" s="63"/>
      <c r="N11" s="62" t="s">
        <v>31</v>
      </c>
      <c r="P11" s="69">
        <f>P10*1%</f>
        <v>1279.2185999999999</v>
      </c>
    </row>
    <row r="12" spans="1:16" ht="18" customHeight="1" thickBot="1" x14ac:dyDescent="0.25">
      <c r="A12" s="11"/>
      <c r="H12" s="63"/>
      <c r="N12" s="62" t="s">
        <v>53</v>
      </c>
      <c r="P12" s="71">
        <f>P10*2%</f>
        <v>2558.4371999999998</v>
      </c>
    </row>
    <row r="13" spans="1:16" ht="18" customHeight="1" x14ac:dyDescent="0.2">
      <c r="A13" s="11"/>
      <c r="H13" s="63"/>
      <c r="N13" s="66" t="s">
        <v>32</v>
      </c>
      <c r="O13" s="67"/>
      <c r="P13" s="70">
        <f>P10+P11-P12</f>
        <v>126642.64139999998</v>
      </c>
    </row>
    <row r="15" spans="1:16" x14ac:dyDescent="0.2">
      <c r="A15" s="11"/>
      <c r="H15" s="63"/>
      <c r="P15" s="71"/>
    </row>
    <row r="16" spans="1:16" x14ac:dyDescent="0.2">
      <c r="A16" s="11"/>
      <c r="H16" s="63"/>
      <c r="O16" s="58"/>
      <c r="P16" s="71"/>
    </row>
    <row r="17" spans="1:16" s="3" customFormat="1" x14ac:dyDescent="0.25">
      <c r="A17" s="11"/>
      <c r="B17" s="2"/>
      <c r="C17" s="2"/>
      <c r="E17" s="12"/>
      <c r="H17" s="63"/>
      <c r="N17" s="15"/>
      <c r="O17" s="15"/>
      <c r="P17" s="15"/>
    </row>
    <row r="18" spans="1:16" s="3" customFormat="1" x14ac:dyDescent="0.25">
      <c r="A18" s="11"/>
      <c r="B18" s="2"/>
      <c r="C18" s="2"/>
      <c r="E18" s="12"/>
      <c r="H18" s="63"/>
      <c r="N18" s="15"/>
      <c r="O18" s="15"/>
      <c r="P18" s="15"/>
    </row>
    <row r="19" spans="1:16" s="3" customFormat="1" x14ac:dyDescent="0.25">
      <c r="A19" s="11"/>
      <c r="B19" s="2"/>
      <c r="C19" s="2"/>
      <c r="E19" s="12"/>
      <c r="H19" s="63"/>
      <c r="N19" s="15"/>
      <c r="O19" s="15"/>
      <c r="P19" s="15"/>
    </row>
    <row r="20" spans="1:16" s="3" customFormat="1" x14ac:dyDescent="0.25">
      <c r="A20" s="11"/>
      <c r="B20" s="2"/>
      <c r="C20" s="2"/>
      <c r="E20" s="12"/>
      <c r="H20" s="63"/>
      <c r="N20" s="15"/>
      <c r="O20" s="15"/>
      <c r="P20" s="15"/>
    </row>
    <row r="21" spans="1:16" s="3" customFormat="1" x14ac:dyDescent="0.25">
      <c r="A21" s="11"/>
      <c r="B21" s="2"/>
      <c r="C21" s="2"/>
      <c r="E21" s="12"/>
      <c r="H21" s="63"/>
      <c r="N21" s="15"/>
      <c r="O21" s="15"/>
      <c r="P21" s="15"/>
    </row>
    <row r="22" spans="1:16" s="3" customFormat="1" x14ac:dyDescent="0.25">
      <c r="A22" s="11"/>
      <c r="B22" s="2"/>
      <c r="C22" s="2"/>
      <c r="E22" s="12"/>
      <c r="H22" s="63"/>
      <c r="N22" s="15"/>
      <c r="O22" s="15"/>
      <c r="P22" s="15"/>
    </row>
    <row r="23" spans="1:16" s="3" customFormat="1" x14ac:dyDescent="0.25">
      <c r="A23" s="11"/>
      <c r="B23" s="2"/>
      <c r="C23" s="2"/>
      <c r="E23" s="12"/>
      <c r="H23" s="63"/>
      <c r="N23" s="15"/>
      <c r="O23" s="15"/>
      <c r="P23" s="15"/>
    </row>
    <row r="24" spans="1:16" s="3" customFormat="1" x14ac:dyDescent="0.25">
      <c r="A24" s="11"/>
      <c r="B24" s="2"/>
      <c r="C24" s="2"/>
      <c r="E24" s="12"/>
      <c r="H24" s="63"/>
      <c r="N24" s="15"/>
      <c r="O24" s="15"/>
      <c r="P24" s="15"/>
    </row>
    <row r="25" spans="1:16" s="3" customFormat="1" x14ac:dyDescent="0.25">
      <c r="A25" s="11"/>
      <c r="B25" s="2"/>
      <c r="C25" s="2"/>
      <c r="E25" s="12"/>
      <c r="H25" s="63"/>
      <c r="N25" s="15"/>
      <c r="O25" s="15"/>
      <c r="P25" s="15"/>
    </row>
    <row r="26" spans="1:16" s="3" customFormat="1" x14ac:dyDescent="0.25">
      <c r="A26" s="11"/>
      <c r="B26" s="2"/>
      <c r="C26" s="2"/>
      <c r="E26" s="12"/>
      <c r="H26" s="63"/>
      <c r="N26" s="15"/>
      <c r="O26" s="15"/>
      <c r="P26" s="15"/>
    </row>
    <row r="27" spans="1:16" s="3" customFormat="1" x14ac:dyDescent="0.25">
      <c r="A27" s="11"/>
      <c r="B27" s="2"/>
      <c r="C27" s="2"/>
      <c r="E27" s="12"/>
      <c r="H27" s="63"/>
      <c r="N27" s="15"/>
      <c r="O27" s="15"/>
      <c r="P27" s="15"/>
    </row>
    <row r="28" spans="1:16" s="3" customFormat="1" x14ac:dyDescent="0.25">
      <c r="A28" s="11"/>
      <c r="B28" s="2"/>
      <c r="C28" s="2"/>
      <c r="E28" s="12"/>
      <c r="H28" s="63"/>
      <c r="N28" s="15"/>
      <c r="O28" s="15"/>
      <c r="P28" s="15"/>
    </row>
  </sheetData>
  <mergeCells count="2">
    <mergeCell ref="A8:L8"/>
    <mergeCell ref="O8:P8"/>
  </mergeCells>
  <conditionalFormatting sqref="B3">
    <cfRule type="duplicateValues" dxfId="563" priority="2"/>
  </conditionalFormatting>
  <conditionalFormatting sqref="B4">
    <cfRule type="duplicateValues" dxfId="562" priority="1"/>
  </conditionalFormatting>
  <conditionalFormatting sqref="B5:B7">
    <cfRule type="duplicateValues" dxfId="561" priority="50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tabColor rgb="FF92D050"/>
  </sheetPr>
  <dimension ref="A1:P307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N286" sqref="N3:N286"/>
    </sheetView>
  </sheetViews>
  <sheetFormatPr defaultRowHeight="15" x14ac:dyDescent="0.2"/>
  <cols>
    <col min="1" max="1" width="8" style="4" customWidth="1"/>
    <col min="2" max="2" width="19.5703125" style="2" customWidth="1"/>
    <col min="3" max="3" width="14.5703125" style="2" customWidth="1"/>
    <col min="4" max="4" width="10.140625" style="3" customWidth="1"/>
    <col min="5" max="5" width="8" style="12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5" customWidth="1"/>
    <col min="15" max="15" width="8.140625" style="15" customWidth="1"/>
    <col min="16" max="16" width="12.28515625" style="15" customWidth="1"/>
    <col min="17" max="16384" width="9.140625" style="4"/>
  </cols>
  <sheetData>
    <row r="1" spans="1:16" x14ac:dyDescent="0.2">
      <c r="H1" s="5"/>
    </row>
    <row r="2" spans="1:16" ht="25.5" x14ac:dyDescent="0.2">
      <c r="A2" s="59" t="s">
        <v>44</v>
      </c>
      <c r="B2" s="7" t="s">
        <v>7</v>
      </c>
      <c r="C2" s="7" t="s">
        <v>0</v>
      </c>
      <c r="D2" s="7" t="s">
        <v>1</v>
      </c>
      <c r="E2" s="60" t="s">
        <v>4</v>
      </c>
      <c r="F2" s="7" t="s">
        <v>3</v>
      </c>
      <c r="G2" s="7" t="s">
        <v>5</v>
      </c>
      <c r="H2" s="60" t="s">
        <v>2</v>
      </c>
      <c r="I2" s="7" t="s">
        <v>39</v>
      </c>
      <c r="J2" s="7" t="s">
        <v>40</v>
      </c>
      <c r="K2" s="7" t="s">
        <v>41</v>
      </c>
      <c r="L2" s="61" t="s">
        <v>45</v>
      </c>
      <c r="M2" s="61" t="s">
        <v>46</v>
      </c>
      <c r="N2" s="61" t="s">
        <v>6</v>
      </c>
      <c r="O2" s="61" t="s">
        <v>47</v>
      </c>
      <c r="P2" s="61" t="s">
        <v>48</v>
      </c>
    </row>
    <row r="3" spans="1:16" ht="26.25" customHeight="1" x14ac:dyDescent="0.2">
      <c r="A3" s="83">
        <v>402703</v>
      </c>
      <c r="B3" s="74" t="s">
        <v>2194</v>
      </c>
      <c r="C3" s="9" t="s">
        <v>2195</v>
      </c>
      <c r="D3" s="76" t="s">
        <v>127</v>
      </c>
      <c r="E3" s="13">
        <v>44551</v>
      </c>
      <c r="F3" s="76" t="s">
        <v>705</v>
      </c>
      <c r="G3" s="13">
        <v>44557</v>
      </c>
      <c r="H3" s="10" t="s">
        <v>2193</v>
      </c>
      <c r="I3" s="1">
        <v>100</v>
      </c>
      <c r="J3" s="1">
        <v>50</v>
      </c>
      <c r="K3" s="1">
        <v>40</v>
      </c>
      <c r="L3" s="1">
        <v>22</v>
      </c>
      <c r="M3" s="80">
        <v>50</v>
      </c>
      <c r="N3" s="8">
        <v>50</v>
      </c>
      <c r="O3" s="64">
        <v>2530</v>
      </c>
      <c r="P3" s="65">
        <f>Table2245789101123456789101112131415161718192021222324[[#This Row],[PEMBULATAN]]*O3</f>
        <v>126500</v>
      </c>
    </row>
    <row r="4" spans="1:16" ht="26.25" customHeight="1" x14ac:dyDescent="0.2">
      <c r="A4" s="14"/>
      <c r="B4" s="75"/>
      <c r="C4" s="73" t="s">
        <v>2196</v>
      </c>
      <c r="D4" s="78" t="s">
        <v>127</v>
      </c>
      <c r="E4" s="13">
        <v>44551</v>
      </c>
      <c r="F4" s="76" t="s">
        <v>705</v>
      </c>
      <c r="G4" s="13">
        <v>44557</v>
      </c>
      <c r="H4" s="77" t="s">
        <v>2193</v>
      </c>
      <c r="I4" s="16">
        <v>93</v>
      </c>
      <c r="J4" s="16">
        <v>52</v>
      </c>
      <c r="K4" s="16">
        <v>27</v>
      </c>
      <c r="L4" s="16">
        <v>18</v>
      </c>
      <c r="M4" s="81">
        <v>32.643000000000001</v>
      </c>
      <c r="N4" s="96">
        <v>32.643000000000001</v>
      </c>
      <c r="O4" s="64">
        <v>2530</v>
      </c>
      <c r="P4" s="65">
        <f>Table2245789101123456789101112131415161718192021222324[[#This Row],[PEMBULATAN]]*O4</f>
        <v>82586.790000000008</v>
      </c>
    </row>
    <row r="5" spans="1:16" ht="26.25" customHeight="1" x14ac:dyDescent="0.2">
      <c r="A5" s="14"/>
      <c r="B5" s="75"/>
      <c r="C5" s="73" t="s">
        <v>2197</v>
      </c>
      <c r="D5" s="78" t="s">
        <v>127</v>
      </c>
      <c r="E5" s="13">
        <v>44551</v>
      </c>
      <c r="F5" s="76" t="s">
        <v>705</v>
      </c>
      <c r="G5" s="13">
        <v>44557</v>
      </c>
      <c r="H5" s="77" t="s">
        <v>2193</v>
      </c>
      <c r="I5" s="16">
        <v>90</v>
      </c>
      <c r="J5" s="16">
        <v>56</v>
      </c>
      <c r="K5" s="16">
        <v>24</v>
      </c>
      <c r="L5" s="16">
        <v>12</v>
      </c>
      <c r="M5" s="81">
        <v>30.24</v>
      </c>
      <c r="N5" s="96">
        <v>30.24</v>
      </c>
      <c r="O5" s="64">
        <v>2530</v>
      </c>
      <c r="P5" s="65">
        <f>Table2245789101123456789101112131415161718192021222324[[#This Row],[PEMBULATAN]]*O5</f>
        <v>76507.199999999997</v>
      </c>
    </row>
    <row r="6" spans="1:16" ht="26.25" customHeight="1" x14ac:dyDescent="0.2">
      <c r="A6" s="14"/>
      <c r="B6" s="75"/>
      <c r="C6" s="73" t="s">
        <v>2198</v>
      </c>
      <c r="D6" s="78" t="s">
        <v>127</v>
      </c>
      <c r="E6" s="13">
        <v>44551</v>
      </c>
      <c r="F6" s="76" t="s">
        <v>705</v>
      </c>
      <c r="G6" s="13">
        <v>44557</v>
      </c>
      <c r="H6" s="77" t="s">
        <v>2193</v>
      </c>
      <c r="I6" s="16">
        <v>83</v>
      </c>
      <c r="J6" s="16">
        <v>65</v>
      </c>
      <c r="K6" s="16">
        <v>24</v>
      </c>
      <c r="L6" s="16">
        <v>14</v>
      </c>
      <c r="M6" s="81">
        <v>32.369999999999997</v>
      </c>
      <c r="N6" s="96">
        <v>33</v>
      </c>
      <c r="O6" s="64">
        <v>2530</v>
      </c>
      <c r="P6" s="65">
        <f>Table2245789101123456789101112131415161718192021222324[[#This Row],[PEMBULATAN]]*O6</f>
        <v>83490</v>
      </c>
    </row>
    <row r="7" spans="1:16" ht="26.25" customHeight="1" x14ac:dyDescent="0.2">
      <c r="A7" s="14"/>
      <c r="B7" s="75"/>
      <c r="C7" s="73" t="s">
        <v>2199</v>
      </c>
      <c r="D7" s="78" t="s">
        <v>127</v>
      </c>
      <c r="E7" s="13">
        <v>44551</v>
      </c>
      <c r="F7" s="76" t="s">
        <v>705</v>
      </c>
      <c r="G7" s="13">
        <v>44557</v>
      </c>
      <c r="H7" s="77" t="s">
        <v>2193</v>
      </c>
      <c r="I7" s="16">
        <v>111</v>
      </c>
      <c r="J7" s="16">
        <v>60</v>
      </c>
      <c r="K7" s="16">
        <v>36</v>
      </c>
      <c r="L7" s="16">
        <v>19</v>
      </c>
      <c r="M7" s="81">
        <v>59.94</v>
      </c>
      <c r="N7" s="96">
        <v>59.94</v>
      </c>
      <c r="O7" s="64">
        <v>2530</v>
      </c>
      <c r="P7" s="65">
        <f>Table2245789101123456789101112131415161718192021222324[[#This Row],[PEMBULATAN]]*O7</f>
        <v>151648.19999999998</v>
      </c>
    </row>
    <row r="8" spans="1:16" ht="26.25" customHeight="1" x14ac:dyDescent="0.2">
      <c r="A8" s="14"/>
      <c r="B8" s="75"/>
      <c r="C8" s="73" t="s">
        <v>2200</v>
      </c>
      <c r="D8" s="78" t="s">
        <v>127</v>
      </c>
      <c r="E8" s="13">
        <v>44551</v>
      </c>
      <c r="F8" s="76" t="s">
        <v>705</v>
      </c>
      <c r="G8" s="13">
        <v>44557</v>
      </c>
      <c r="H8" s="77" t="s">
        <v>2193</v>
      </c>
      <c r="I8" s="16">
        <v>80</v>
      </c>
      <c r="J8" s="16">
        <v>56</v>
      </c>
      <c r="K8" s="16">
        <v>38</v>
      </c>
      <c r="L8" s="16">
        <v>18</v>
      </c>
      <c r="M8" s="81">
        <v>42.56</v>
      </c>
      <c r="N8" s="96">
        <v>42.56</v>
      </c>
      <c r="O8" s="64">
        <v>2530</v>
      </c>
      <c r="P8" s="65">
        <f>Table2245789101123456789101112131415161718192021222324[[#This Row],[PEMBULATAN]]*O8</f>
        <v>107676.8</v>
      </c>
    </row>
    <row r="9" spans="1:16" ht="26.25" customHeight="1" x14ac:dyDescent="0.2">
      <c r="A9" s="14"/>
      <c r="B9" s="75"/>
      <c r="C9" s="73" t="s">
        <v>2201</v>
      </c>
      <c r="D9" s="78" t="s">
        <v>127</v>
      </c>
      <c r="E9" s="13">
        <v>44551</v>
      </c>
      <c r="F9" s="76" t="s">
        <v>705</v>
      </c>
      <c r="G9" s="13">
        <v>44557</v>
      </c>
      <c r="H9" s="77" t="s">
        <v>2193</v>
      </c>
      <c r="I9" s="16">
        <v>70</v>
      </c>
      <c r="J9" s="16">
        <v>60</v>
      </c>
      <c r="K9" s="16">
        <v>22</v>
      </c>
      <c r="L9" s="16">
        <v>10</v>
      </c>
      <c r="M9" s="81">
        <v>23.1</v>
      </c>
      <c r="N9" s="96">
        <v>23.1</v>
      </c>
      <c r="O9" s="64">
        <v>2530</v>
      </c>
      <c r="P9" s="65">
        <f>Table2245789101123456789101112131415161718192021222324[[#This Row],[PEMBULATAN]]*O9</f>
        <v>58443</v>
      </c>
    </row>
    <row r="10" spans="1:16" ht="26.25" customHeight="1" x14ac:dyDescent="0.2">
      <c r="A10" s="14"/>
      <c r="B10" s="75"/>
      <c r="C10" s="73" t="s">
        <v>2202</v>
      </c>
      <c r="D10" s="78" t="s">
        <v>127</v>
      </c>
      <c r="E10" s="13">
        <v>44551</v>
      </c>
      <c r="F10" s="76" t="s">
        <v>705</v>
      </c>
      <c r="G10" s="13">
        <v>44557</v>
      </c>
      <c r="H10" s="77" t="s">
        <v>2193</v>
      </c>
      <c r="I10" s="16">
        <v>100</v>
      </c>
      <c r="J10" s="16">
        <v>60</v>
      </c>
      <c r="K10" s="16">
        <v>32</v>
      </c>
      <c r="L10" s="16">
        <v>15</v>
      </c>
      <c r="M10" s="81">
        <v>48</v>
      </c>
      <c r="N10" s="96">
        <v>48</v>
      </c>
      <c r="O10" s="64">
        <v>2530</v>
      </c>
      <c r="P10" s="65">
        <f>Table2245789101123456789101112131415161718192021222324[[#This Row],[PEMBULATAN]]*O10</f>
        <v>121440</v>
      </c>
    </row>
    <row r="11" spans="1:16" ht="26.25" customHeight="1" x14ac:dyDescent="0.2">
      <c r="A11" s="14"/>
      <c r="B11" s="75"/>
      <c r="C11" s="73" t="s">
        <v>2203</v>
      </c>
      <c r="D11" s="78" t="s">
        <v>127</v>
      </c>
      <c r="E11" s="13">
        <v>44551</v>
      </c>
      <c r="F11" s="76" t="s">
        <v>705</v>
      </c>
      <c r="G11" s="13">
        <v>44557</v>
      </c>
      <c r="H11" s="77" t="s">
        <v>2193</v>
      </c>
      <c r="I11" s="16">
        <v>61</v>
      </c>
      <c r="J11" s="16">
        <v>54</v>
      </c>
      <c r="K11" s="16">
        <v>22</v>
      </c>
      <c r="L11" s="16">
        <v>7</v>
      </c>
      <c r="M11" s="81">
        <v>18.117000000000001</v>
      </c>
      <c r="N11" s="96">
        <v>18.117000000000001</v>
      </c>
      <c r="O11" s="64">
        <v>2530</v>
      </c>
      <c r="P11" s="65">
        <f>Table2245789101123456789101112131415161718192021222324[[#This Row],[PEMBULATAN]]*O11</f>
        <v>45836.01</v>
      </c>
    </row>
    <row r="12" spans="1:16" ht="26.25" customHeight="1" x14ac:dyDescent="0.2">
      <c r="A12" s="14"/>
      <c r="B12" s="75"/>
      <c r="C12" s="73" t="s">
        <v>2204</v>
      </c>
      <c r="D12" s="78" t="s">
        <v>127</v>
      </c>
      <c r="E12" s="13">
        <v>44551</v>
      </c>
      <c r="F12" s="76" t="s">
        <v>705</v>
      </c>
      <c r="G12" s="13">
        <v>44557</v>
      </c>
      <c r="H12" s="77" t="s">
        <v>2193</v>
      </c>
      <c r="I12" s="16">
        <v>96</v>
      </c>
      <c r="J12" s="16">
        <v>53</v>
      </c>
      <c r="K12" s="16">
        <v>24</v>
      </c>
      <c r="L12" s="16">
        <v>18</v>
      </c>
      <c r="M12" s="81">
        <v>30.527999999999999</v>
      </c>
      <c r="N12" s="96">
        <v>30.527999999999999</v>
      </c>
      <c r="O12" s="64">
        <v>2530</v>
      </c>
      <c r="P12" s="65">
        <f>Table2245789101123456789101112131415161718192021222324[[#This Row],[PEMBULATAN]]*O12</f>
        <v>77235.839999999997</v>
      </c>
    </row>
    <row r="13" spans="1:16" ht="26.25" customHeight="1" x14ac:dyDescent="0.2">
      <c r="A13" s="14"/>
      <c r="B13" s="75"/>
      <c r="C13" s="73" t="s">
        <v>2205</v>
      </c>
      <c r="D13" s="78" t="s">
        <v>127</v>
      </c>
      <c r="E13" s="13">
        <v>44551</v>
      </c>
      <c r="F13" s="76" t="s">
        <v>705</v>
      </c>
      <c r="G13" s="13">
        <v>44557</v>
      </c>
      <c r="H13" s="77" t="s">
        <v>2193</v>
      </c>
      <c r="I13" s="16">
        <v>98</v>
      </c>
      <c r="J13" s="16">
        <v>52</v>
      </c>
      <c r="K13" s="16">
        <v>34</v>
      </c>
      <c r="L13" s="16">
        <v>14</v>
      </c>
      <c r="M13" s="81">
        <v>43.316000000000003</v>
      </c>
      <c r="N13" s="96">
        <v>44</v>
      </c>
      <c r="O13" s="64">
        <v>2530</v>
      </c>
      <c r="P13" s="65">
        <f>Table2245789101123456789101112131415161718192021222324[[#This Row],[PEMBULATAN]]*O13</f>
        <v>111320</v>
      </c>
    </row>
    <row r="14" spans="1:16" ht="26.25" customHeight="1" x14ac:dyDescent="0.2">
      <c r="A14" s="14"/>
      <c r="B14" s="75"/>
      <c r="C14" s="73" t="s">
        <v>2206</v>
      </c>
      <c r="D14" s="78" t="s">
        <v>127</v>
      </c>
      <c r="E14" s="13">
        <v>44551</v>
      </c>
      <c r="F14" s="76" t="s">
        <v>705</v>
      </c>
      <c r="G14" s="13">
        <v>44557</v>
      </c>
      <c r="H14" s="77" t="s">
        <v>2193</v>
      </c>
      <c r="I14" s="16">
        <v>68</v>
      </c>
      <c r="J14" s="16">
        <v>68</v>
      </c>
      <c r="K14" s="16">
        <v>11</v>
      </c>
      <c r="L14" s="16">
        <v>4</v>
      </c>
      <c r="M14" s="81">
        <v>12.715999999999999</v>
      </c>
      <c r="N14" s="96">
        <v>12.715999999999999</v>
      </c>
      <c r="O14" s="64">
        <v>2530</v>
      </c>
      <c r="P14" s="65">
        <f>Table2245789101123456789101112131415161718192021222324[[#This Row],[PEMBULATAN]]*O14</f>
        <v>32171.48</v>
      </c>
    </row>
    <row r="15" spans="1:16" ht="26.25" customHeight="1" x14ac:dyDescent="0.2">
      <c r="A15" s="14"/>
      <c r="B15" s="75"/>
      <c r="C15" s="73" t="s">
        <v>2207</v>
      </c>
      <c r="D15" s="78" t="s">
        <v>127</v>
      </c>
      <c r="E15" s="13">
        <v>44551</v>
      </c>
      <c r="F15" s="76" t="s">
        <v>705</v>
      </c>
      <c r="G15" s="13">
        <v>44557</v>
      </c>
      <c r="H15" s="77" t="s">
        <v>2193</v>
      </c>
      <c r="I15" s="16">
        <v>53</v>
      </c>
      <c r="J15" s="16">
        <v>24</v>
      </c>
      <c r="K15" s="16">
        <v>10</v>
      </c>
      <c r="L15" s="16">
        <v>1</v>
      </c>
      <c r="M15" s="81">
        <v>3.18</v>
      </c>
      <c r="N15" s="96">
        <v>3.18</v>
      </c>
      <c r="O15" s="64">
        <v>2530</v>
      </c>
      <c r="P15" s="65">
        <f>Table2245789101123456789101112131415161718192021222324[[#This Row],[PEMBULATAN]]*O15</f>
        <v>8045.4000000000005</v>
      </c>
    </row>
    <row r="16" spans="1:16" ht="26.25" customHeight="1" x14ac:dyDescent="0.2">
      <c r="A16" s="14"/>
      <c r="B16" s="75"/>
      <c r="C16" s="73" t="s">
        <v>2208</v>
      </c>
      <c r="D16" s="78" t="s">
        <v>127</v>
      </c>
      <c r="E16" s="13">
        <v>44551</v>
      </c>
      <c r="F16" s="76" t="s">
        <v>705</v>
      </c>
      <c r="G16" s="13">
        <v>44557</v>
      </c>
      <c r="H16" s="77" t="s">
        <v>2193</v>
      </c>
      <c r="I16" s="16">
        <v>70</v>
      </c>
      <c r="J16" s="16">
        <v>61</v>
      </c>
      <c r="K16" s="16">
        <v>24</v>
      </c>
      <c r="L16" s="16">
        <v>10</v>
      </c>
      <c r="M16" s="81">
        <v>25.62</v>
      </c>
      <c r="N16" s="96">
        <v>25.62</v>
      </c>
      <c r="O16" s="64">
        <v>2530</v>
      </c>
      <c r="P16" s="65">
        <f>Table2245789101123456789101112131415161718192021222324[[#This Row],[PEMBULATAN]]*O16</f>
        <v>64818.600000000006</v>
      </c>
    </row>
    <row r="17" spans="1:16" ht="26.25" customHeight="1" x14ac:dyDescent="0.2">
      <c r="A17" s="14"/>
      <c r="B17" s="75"/>
      <c r="C17" s="73" t="s">
        <v>2209</v>
      </c>
      <c r="D17" s="78" t="s">
        <v>127</v>
      </c>
      <c r="E17" s="13">
        <v>44551</v>
      </c>
      <c r="F17" s="76" t="s">
        <v>705</v>
      </c>
      <c r="G17" s="13">
        <v>44557</v>
      </c>
      <c r="H17" s="77" t="s">
        <v>2193</v>
      </c>
      <c r="I17" s="16">
        <v>92</v>
      </c>
      <c r="J17" s="16">
        <v>53</v>
      </c>
      <c r="K17" s="16">
        <v>26</v>
      </c>
      <c r="L17" s="16">
        <v>12</v>
      </c>
      <c r="M17" s="81">
        <v>31.693999999999999</v>
      </c>
      <c r="N17" s="96">
        <v>31.693999999999999</v>
      </c>
      <c r="O17" s="64">
        <v>2530</v>
      </c>
      <c r="P17" s="65">
        <f>Table2245789101123456789101112131415161718192021222324[[#This Row],[PEMBULATAN]]*O17</f>
        <v>80185.819999999992</v>
      </c>
    </row>
    <row r="18" spans="1:16" ht="26.25" customHeight="1" x14ac:dyDescent="0.2">
      <c r="A18" s="14"/>
      <c r="B18" s="75"/>
      <c r="C18" s="73" t="s">
        <v>2210</v>
      </c>
      <c r="D18" s="78" t="s">
        <v>127</v>
      </c>
      <c r="E18" s="13">
        <v>44551</v>
      </c>
      <c r="F18" s="76" t="s">
        <v>705</v>
      </c>
      <c r="G18" s="13">
        <v>44557</v>
      </c>
      <c r="H18" s="77" t="s">
        <v>2193</v>
      </c>
      <c r="I18" s="16">
        <v>88</v>
      </c>
      <c r="J18" s="16">
        <v>54</v>
      </c>
      <c r="K18" s="16">
        <v>26</v>
      </c>
      <c r="L18" s="16">
        <v>14</v>
      </c>
      <c r="M18" s="81">
        <v>30.888000000000002</v>
      </c>
      <c r="N18" s="96">
        <v>30.888000000000002</v>
      </c>
      <c r="O18" s="64">
        <v>2530</v>
      </c>
      <c r="P18" s="65">
        <f>Table2245789101123456789101112131415161718192021222324[[#This Row],[PEMBULATAN]]*O18</f>
        <v>78146.64</v>
      </c>
    </row>
    <row r="19" spans="1:16" ht="26.25" customHeight="1" x14ac:dyDescent="0.2">
      <c r="A19" s="14"/>
      <c r="B19" s="75"/>
      <c r="C19" s="73" t="s">
        <v>2211</v>
      </c>
      <c r="D19" s="78" t="s">
        <v>127</v>
      </c>
      <c r="E19" s="13">
        <v>44551</v>
      </c>
      <c r="F19" s="76" t="s">
        <v>705</v>
      </c>
      <c r="G19" s="13">
        <v>44557</v>
      </c>
      <c r="H19" s="77" t="s">
        <v>2193</v>
      </c>
      <c r="I19" s="16">
        <v>71</v>
      </c>
      <c r="J19" s="16">
        <v>61</v>
      </c>
      <c r="K19" s="16">
        <v>15</v>
      </c>
      <c r="L19" s="16">
        <v>9</v>
      </c>
      <c r="M19" s="81">
        <v>16.241250000000001</v>
      </c>
      <c r="N19" s="96">
        <v>16.241250000000001</v>
      </c>
      <c r="O19" s="64">
        <v>2530</v>
      </c>
      <c r="P19" s="65">
        <f>Table2245789101123456789101112131415161718192021222324[[#This Row],[PEMBULATAN]]*O19</f>
        <v>41090.362500000003</v>
      </c>
    </row>
    <row r="20" spans="1:16" ht="26.25" customHeight="1" x14ac:dyDescent="0.2">
      <c r="A20" s="14"/>
      <c r="B20" s="75"/>
      <c r="C20" s="73" t="s">
        <v>2212</v>
      </c>
      <c r="D20" s="78" t="s">
        <v>127</v>
      </c>
      <c r="E20" s="13">
        <v>44551</v>
      </c>
      <c r="F20" s="76" t="s">
        <v>705</v>
      </c>
      <c r="G20" s="13">
        <v>44557</v>
      </c>
      <c r="H20" s="77" t="s">
        <v>2193</v>
      </c>
      <c r="I20" s="16">
        <v>80</v>
      </c>
      <c r="J20" s="16">
        <v>63</v>
      </c>
      <c r="K20" s="16">
        <v>25</v>
      </c>
      <c r="L20" s="16">
        <v>16</v>
      </c>
      <c r="M20" s="81">
        <v>31.5</v>
      </c>
      <c r="N20" s="96">
        <v>32</v>
      </c>
      <c r="O20" s="64">
        <v>2530</v>
      </c>
      <c r="P20" s="65">
        <f>Table2245789101123456789101112131415161718192021222324[[#This Row],[PEMBULATAN]]*O20</f>
        <v>80960</v>
      </c>
    </row>
    <row r="21" spans="1:16" ht="26.25" customHeight="1" x14ac:dyDescent="0.2">
      <c r="A21" s="14"/>
      <c r="B21" s="75"/>
      <c r="C21" s="73" t="s">
        <v>2213</v>
      </c>
      <c r="D21" s="78" t="s">
        <v>127</v>
      </c>
      <c r="E21" s="13">
        <v>44551</v>
      </c>
      <c r="F21" s="76" t="s">
        <v>705</v>
      </c>
      <c r="G21" s="13">
        <v>44557</v>
      </c>
      <c r="H21" s="77" t="s">
        <v>2193</v>
      </c>
      <c r="I21" s="16">
        <v>60</v>
      </c>
      <c r="J21" s="16">
        <v>65</v>
      </c>
      <c r="K21" s="16">
        <v>22</v>
      </c>
      <c r="L21" s="16">
        <v>12</v>
      </c>
      <c r="M21" s="81">
        <v>21.45</v>
      </c>
      <c r="N21" s="96">
        <v>22</v>
      </c>
      <c r="O21" s="64">
        <v>2530</v>
      </c>
      <c r="P21" s="65">
        <f>Table2245789101123456789101112131415161718192021222324[[#This Row],[PEMBULATAN]]*O21</f>
        <v>55660</v>
      </c>
    </row>
    <row r="22" spans="1:16" ht="26.25" customHeight="1" x14ac:dyDescent="0.2">
      <c r="A22" s="14"/>
      <c r="B22" s="75"/>
      <c r="C22" s="73" t="s">
        <v>2214</v>
      </c>
      <c r="D22" s="78" t="s">
        <v>127</v>
      </c>
      <c r="E22" s="13">
        <v>44551</v>
      </c>
      <c r="F22" s="76" t="s">
        <v>705</v>
      </c>
      <c r="G22" s="13">
        <v>44557</v>
      </c>
      <c r="H22" s="77" t="s">
        <v>2193</v>
      </c>
      <c r="I22" s="16">
        <v>70</v>
      </c>
      <c r="J22" s="16">
        <v>61</v>
      </c>
      <c r="K22" s="16">
        <v>21</v>
      </c>
      <c r="L22" s="16">
        <v>7</v>
      </c>
      <c r="M22" s="81">
        <v>22.4175</v>
      </c>
      <c r="N22" s="96">
        <v>23</v>
      </c>
      <c r="O22" s="64">
        <v>2530</v>
      </c>
      <c r="P22" s="65">
        <f>Table2245789101123456789101112131415161718192021222324[[#This Row],[PEMBULATAN]]*O22</f>
        <v>58190</v>
      </c>
    </row>
    <row r="23" spans="1:16" ht="26.25" customHeight="1" x14ac:dyDescent="0.2">
      <c r="A23" s="14"/>
      <c r="B23" s="75"/>
      <c r="C23" s="73" t="s">
        <v>2215</v>
      </c>
      <c r="D23" s="78" t="s">
        <v>127</v>
      </c>
      <c r="E23" s="13">
        <v>44551</v>
      </c>
      <c r="F23" s="76" t="s">
        <v>705</v>
      </c>
      <c r="G23" s="13">
        <v>44557</v>
      </c>
      <c r="H23" s="77" t="s">
        <v>2193</v>
      </c>
      <c r="I23" s="16">
        <v>81</v>
      </c>
      <c r="J23" s="16">
        <v>60</v>
      </c>
      <c r="K23" s="16">
        <v>30</v>
      </c>
      <c r="L23" s="16">
        <v>8</v>
      </c>
      <c r="M23" s="81">
        <v>36.450000000000003</v>
      </c>
      <c r="N23" s="96">
        <v>37</v>
      </c>
      <c r="O23" s="64">
        <v>2530</v>
      </c>
      <c r="P23" s="65">
        <f>Table2245789101123456789101112131415161718192021222324[[#This Row],[PEMBULATAN]]*O23</f>
        <v>93610</v>
      </c>
    </row>
    <row r="24" spans="1:16" ht="26.25" customHeight="1" x14ac:dyDescent="0.2">
      <c r="A24" s="14"/>
      <c r="B24" s="75"/>
      <c r="C24" s="73" t="s">
        <v>2216</v>
      </c>
      <c r="D24" s="78" t="s">
        <v>127</v>
      </c>
      <c r="E24" s="13">
        <v>44551</v>
      </c>
      <c r="F24" s="76" t="s">
        <v>705</v>
      </c>
      <c r="G24" s="13">
        <v>44557</v>
      </c>
      <c r="H24" s="77" t="s">
        <v>2193</v>
      </c>
      <c r="I24" s="16">
        <v>20</v>
      </c>
      <c r="J24" s="16">
        <v>20</v>
      </c>
      <c r="K24" s="16">
        <v>12</v>
      </c>
      <c r="L24" s="16">
        <v>1</v>
      </c>
      <c r="M24" s="81">
        <v>1.2</v>
      </c>
      <c r="N24" s="96">
        <v>1.2</v>
      </c>
      <c r="O24" s="64">
        <v>2530</v>
      </c>
      <c r="P24" s="65">
        <f>Table2245789101123456789101112131415161718192021222324[[#This Row],[PEMBULATAN]]*O24</f>
        <v>3036</v>
      </c>
    </row>
    <row r="25" spans="1:16" ht="26.25" customHeight="1" x14ac:dyDescent="0.2">
      <c r="A25" s="14"/>
      <c r="B25" s="75"/>
      <c r="C25" s="73" t="s">
        <v>2217</v>
      </c>
      <c r="D25" s="78" t="s">
        <v>127</v>
      </c>
      <c r="E25" s="13">
        <v>44551</v>
      </c>
      <c r="F25" s="76" t="s">
        <v>705</v>
      </c>
      <c r="G25" s="13">
        <v>44557</v>
      </c>
      <c r="H25" s="77" t="s">
        <v>2193</v>
      </c>
      <c r="I25" s="16">
        <v>91</v>
      </c>
      <c r="J25" s="16">
        <v>61</v>
      </c>
      <c r="K25" s="16">
        <v>32</v>
      </c>
      <c r="L25" s="16">
        <v>17</v>
      </c>
      <c r="M25" s="81">
        <v>44.408000000000001</v>
      </c>
      <c r="N25" s="96">
        <v>45</v>
      </c>
      <c r="O25" s="64">
        <v>2530</v>
      </c>
      <c r="P25" s="65">
        <f>Table2245789101123456789101112131415161718192021222324[[#This Row],[PEMBULATAN]]*O25</f>
        <v>113850</v>
      </c>
    </row>
    <row r="26" spans="1:16" ht="26.25" customHeight="1" x14ac:dyDescent="0.2">
      <c r="A26" s="14"/>
      <c r="B26" s="75"/>
      <c r="C26" s="73" t="s">
        <v>2218</v>
      </c>
      <c r="D26" s="78" t="s">
        <v>127</v>
      </c>
      <c r="E26" s="13">
        <v>44551</v>
      </c>
      <c r="F26" s="76" t="s">
        <v>705</v>
      </c>
      <c r="G26" s="13">
        <v>44557</v>
      </c>
      <c r="H26" s="77" t="s">
        <v>2193</v>
      </c>
      <c r="I26" s="16">
        <v>60</v>
      </c>
      <c r="J26" s="16">
        <v>40</v>
      </c>
      <c r="K26" s="16">
        <v>22</v>
      </c>
      <c r="L26" s="16">
        <v>14</v>
      </c>
      <c r="M26" s="81">
        <v>13.2</v>
      </c>
      <c r="N26" s="96">
        <v>14</v>
      </c>
      <c r="O26" s="64">
        <v>2530</v>
      </c>
      <c r="P26" s="65">
        <f>Table2245789101123456789101112131415161718192021222324[[#This Row],[PEMBULATAN]]*O26</f>
        <v>35420</v>
      </c>
    </row>
    <row r="27" spans="1:16" ht="26.25" customHeight="1" x14ac:dyDescent="0.2">
      <c r="A27" s="14"/>
      <c r="B27" s="75"/>
      <c r="C27" s="73" t="s">
        <v>2219</v>
      </c>
      <c r="D27" s="78" t="s">
        <v>127</v>
      </c>
      <c r="E27" s="13">
        <v>44551</v>
      </c>
      <c r="F27" s="76" t="s">
        <v>705</v>
      </c>
      <c r="G27" s="13">
        <v>44557</v>
      </c>
      <c r="H27" s="77" t="s">
        <v>2193</v>
      </c>
      <c r="I27" s="16">
        <v>70</v>
      </c>
      <c r="J27" s="16">
        <v>50</v>
      </c>
      <c r="K27" s="16">
        <v>40</v>
      </c>
      <c r="L27" s="16">
        <v>7</v>
      </c>
      <c r="M27" s="81">
        <v>35</v>
      </c>
      <c r="N27" s="96">
        <v>35</v>
      </c>
      <c r="O27" s="64">
        <v>2530</v>
      </c>
      <c r="P27" s="65">
        <f>Table2245789101123456789101112131415161718192021222324[[#This Row],[PEMBULATAN]]*O27</f>
        <v>88550</v>
      </c>
    </row>
    <row r="28" spans="1:16" ht="26.25" customHeight="1" x14ac:dyDescent="0.2">
      <c r="A28" s="14"/>
      <c r="B28" s="75"/>
      <c r="C28" s="73" t="s">
        <v>2220</v>
      </c>
      <c r="D28" s="78" t="s">
        <v>127</v>
      </c>
      <c r="E28" s="13">
        <v>44551</v>
      </c>
      <c r="F28" s="76" t="s">
        <v>705</v>
      </c>
      <c r="G28" s="13">
        <v>44557</v>
      </c>
      <c r="H28" s="77" t="s">
        <v>2193</v>
      </c>
      <c r="I28" s="16">
        <v>60</v>
      </c>
      <c r="J28" s="16">
        <v>34</v>
      </c>
      <c r="K28" s="16">
        <v>15</v>
      </c>
      <c r="L28" s="16">
        <v>7</v>
      </c>
      <c r="M28" s="81">
        <v>7.65</v>
      </c>
      <c r="N28" s="96">
        <v>7.65</v>
      </c>
      <c r="O28" s="64">
        <v>2530</v>
      </c>
      <c r="P28" s="65">
        <f>Table2245789101123456789101112131415161718192021222324[[#This Row],[PEMBULATAN]]*O28</f>
        <v>19354.5</v>
      </c>
    </row>
    <row r="29" spans="1:16" ht="26.25" customHeight="1" x14ac:dyDescent="0.2">
      <c r="A29" s="14"/>
      <c r="B29" s="75"/>
      <c r="C29" s="73" t="s">
        <v>2221</v>
      </c>
      <c r="D29" s="78" t="s">
        <v>127</v>
      </c>
      <c r="E29" s="13">
        <v>44551</v>
      </c>
      <c r="F29" s="76" t="s">
        <v>705</v>
      </c>
      <c r="G29" s="13">
        <v>44557</v>
      </c>
      <c r="H29" s="77" t="s">
        <v>2193</v>
      </c>
      <c r="I29" s="16">
        <v>60</v>
      </c>
      <c r="J29" s="16">
        <v>40</v>
      </c>
      <c r="K29" s="16">
        <v>16</v>
      </c>
      <c r="L29" s="16">
        <v>4</v>
      </c>
      <c r="M29" s="81">
        <v>9.6</v>
      </c>
      <c r="N29" s="96">
        <v>9.6</v>
      </c>
      <c r="O29" s="64">
        <v>2530</v>
      </c>
      <c r="P29" s="65">
        <f>Table2245789101123456789101112131415161718192021222324[[#This Row],[PEMBULATAN]]*O29</f>
        <v>24288</v>
      </c>
    </row>
    <row r="30" spans="1:16" ht="26.25" customHeight="1" x14ac:dyDescent="0.2">
      <c r="A30" s="14"/>
      <c r="B30" s="75"/>
      <c r="C30" s="73" t="s">
        <v>2222</v>
      </c>
      <c r="D30" s="78" t="s">
        <v>127</v>
      </c>
      <c r="E30" s="13">
        <v>44551</v>
      </c>
      <c r="F30" s="76" t="s">
        <v>705</v>
      </c>
      <c r="G30" s="13">
        <v>44557</v>
      </c>
      <c r="H30" s="77" t="s">
        <v>2193</v>
      </c>
      <c r="I30" s="16">
        <v>87</v>
      </c>
      <c r="J30" s="16">
        <v>56</v>
      </c>
      <c r="K30" s="16">
        <v>26</v>
      </c>
      <c r="L30" s="16">
        <v>12</v>
      </c>
      <c r="M30" s="81">
        <v>31.667999999999999</v>
      </c>
      <c r="N30" s="96">
        <v>31.667999999999999</v>
      </c>
      <c r="O30" s="64">
        <v>2530</v>
      </c>
      <c r="P30" s="65">
        <f>Table2245789101123456789101112131415161718192021222324[[#This Row],[PEMBULATAN]]*O30</f>
        <v>80120.039999999994</v>
      </c>
    </row>
    <row r="31" spans="1:16" ht="26.25" customHeight="1" x14ac:dyDescent="0.2">
      <c r="A31" s="14"/>
      <c r="B31" s="75"/>
      <c r="C31" s="73" t="s">
        <v>2223</v>
      </c>
      <c r="D31" s="78" t="s">
        <v>127</v>
      </c>
      <c r="E31" s="13">
        <v>44551</v>
      </c>
      <c r="F31" s="76" t="s">
        <v>705</v>
      </c>
      <c r="G31" s="13">
        <v>44557</v>
      </c>
      <c r="H31" s="77" t="s">
        <v>2193</v>
      </c>
      <c r="I31" s="16">
        <v>90</v>
      </c>
      <c r="J31" s="16">
        <v>70</v>
      </c>
      <c r="K31" s="16">
        <v>32</v>
      </c>
      <c r="L31" s="16">
        <v>18</v>
      </c>
      <c r="M31" s="81">
        <v>50.4</v>
      </c>
      <c r="N31" s="96">
        <v>51</v>
      </c>
      <c r="O31" s="64">
        <v>2530</v>
      </c>
      <c r="P31" s="65">
        <f>Table2245789101123456789101112131415161718192021222324[[#This Row],[PEMBULATAN]]*O31</f>
        <v>129030</v>
      </c>
    </row>
    <row r="32" spans="1:16" ht="26.25" customHeight="1" x14ac:dyDescent="0.2">
      <c r="A32" s="14"/>
      <c r="B32" s="75"/>
      <c r="C32" s="73" t="s">
        <v>2224</v>
      </c>
      <c r="D32" s="78" t="s">
        <v>127</v>
      </c>
      <c r="E32" s="13">
        <v>44551</v>
      </c>
      <c r="F32" s="76" t="s">
        <v>705</v>
      </c>
      <c r="G32" s="13">
        <v>44557</v>
      </c>
      <c r="H32" s="77" t="s">
        <v>2193</v>
      </c>
      <c r="I32" s="16">
        <v>98</v>
      </c>
      <c r="J32" s="16">
        <v>64</v>
      </c>
      <c r="K32" s="16">
        <v>10</v>
      </c>
      <c r="L32" s="16">
        <v>10</v>
      </c>
      <c r="M32" s="81">
        <v>15.68</v>
      </c>
      <c r="N32" s="96">
        <v>15.68</v>
      </c>
      <c r="O32" s="64">
        <v>2530</v>
      </c>
      <c r="P32" s="65">
        <f>Table2245789101123456789101112131415161718192021222324[[#This Row],[PEMBULATAN]]*O32</f>
        <v>39670.400000000001</v>
      </c>
    </row>
    <row r="33" spans="1:16" ht="26.25" customHeight="1" x14ac:dyDescent="0.2">
      <c r="A33" s="14"/>
      <c r="B33" s="75"/>
      <c r="C33" s="73" t="s">
        <v>2225</v>
      </c>
      <c r="D33" s="78" t="s">
        <v>127</v>
      </c>
      <c r="E33" s="13">
        <v>44551</v>
      </c>
      <c r="F33" s="76" t="s">
        <v>705</v>
      </c>
      <c r="G33" s="13">
        <v>44557</v>
      </c>
      <c r="H33" s="77" t="s">
        <v>2193</v>
      </c>
      <c r="I33" s="16">
        <v>62</v>
      </c>
      <c r="J33" s="16">
        <v>62</v>
      </c>
      <c r="K33" s="16">
        <v>5</v>
      </c>
      <c r="L33" s="16">
        <v>5</v>
      </c>
      <c r="M33" s="81">
        <v>4.8049999999999997</v>
      </c>
      <c r="N33" s="96">
        <v>5</v>
      </c>
      <c r="O33" s="64">
        <v>2530</v>
      </c>
      <c r="P33" s="65">
        <f>Table2245789101123456789101112131415161718192021222324[[#This Row],[PEMBULATAN]]*O33</f>
        <v>12650</v>
      </c>
    </row>
    <row r="34" spans="1:16" ht="26.25" customHeight="1" x14ac:dyDescent="0.2">
      <c r="A34" s="14"/>
      <c r="B34" s="75"/>
      <c r="C34" s="73" t="s">
        <v>2226</v>
      </c>
      <c r="D34" s="78" t="s">
        <v>127</v>
      </c>
      <c r="E34" s="13">
        <v>44551</v>
      </c>
      <c r="F34" s="76" t="s">
        <v>705</v>
      </c>
      <c r="G34" s="13">
        <v>44557</v>
      </c>
      <c r="H34" s="77" t="s">
        <v>2193</v>
      </c>
      <c r="I34" s="16">
        <v>91</v>
      </c>
      <c r="J34" s="16">
        <v>61</v>
      </c>
      <c r="K34" s="16">
        <v>24</v>
      </c>
      <c r="L34" s="16">
        <v>18</v>
      </c>
      <c r="M34" s="81">
        <v>33.305999999999997</v>
      </c>
      <c r="N34" s="96">
        <v>34</v>
      </c>
      <c r="O34" s="64">
        <v>2530</v>
      </c>
      <c r="P34" s="65">
        <f>Table2245789101123456789101112131415161718192021222324[[#This Row],[PEMBULATAN]]*O34</f>
        <v>86020</v>
      </c>
    </row>
    <row r="35" spans="1:16" ht="26.25" customHeight="1" x14ac:dyDescent="0.2">
      <c r="A35" s="14"/>
      <c r="B35" s="75"/>
      <c r="C35" s="73" t="s">
        <v>2227</v>
      </c>
      <c r="D35" s="78" t="s">
        <v>127</v>
      </c>
      <c r="E35" s="13">
        <v>44551</v>
      </c>
      <c r="F35" s="76" t="s">
        <v>705</v>
      </c>
      <c r="G35" s="13">
        <v>44557</v>
      </c>
      <c r="H35" s="77" t="s">
        <v>2193</v>
      </c>
      <c r="I35" s="16">
        <v>74</v>
      </c>
      <c r="J35" s="16">
        <v>53</v>
      </c>
      <c r="K35" s="16">
        <v>27</v>
      </c>
      <c r="L35" s="16">
        <v>9</v>
      </c>
      <c r="M35" s="81">
        <v>26.473500000000001</v>
      </c>
      <c r="N35" s="96">
        <v>27</v>
      </c>
      <c r="O35" s="64">
        <v>2530</v>
      </c>
      <c r="P35" s="65">
        <f>Table2245789101123456789101112131415161718192021222324[[#This Row],[PEMBULATAN]]*O35</f>
        <v>68310</v>
      </c>
    </row>
    <row r="36" spans="1:16" ht="26.25" customHeight="1" x14ac:dyDescent="0.2">
      <c r="A36" s="14"/>
      <c r="B36" s="75"/>
      <c r="C36" s="73" t="s">
        <v>2228</v>
      </c>
      <c r="D36" s="78" t="s">
        <v>127</v>
      </c>
      <c r="E36" s="13">
        <v>44551</v>
      </c>
      <c r="F36" s="76" t="s">
        <v>705</v>
      </c>
      <c r="G36" s="13">
        <v>44557</v>
      </c>
      <c r="H36" s="77" t="s">
        <v>2193</v>
      </c>
      <c r="I36" s="16">
        <v>87</v>
      </c>
      <c r="J36" s="16">
        <v>58</v>
      </c>
      <c r="K36" s="16">
        <v>35</v>
      </c>
      <c r="L36" s="16">
        <v>15</v>
      </c>
      <c r="M36" s="81">
        <v>44.152500000000003</v>
      </c>
      <c r="N36" s="96">
        <v>44.152500000000003</v>
      </c>
      <c r="O36" s="64">
        <v>2530</v>
      </c>
      <c r="P36" s="65">
        <f>Table2245789101123456789101112131415161718192021222324[[#This Row],[PEMBULATAN]]*O36</f>
        <v>111705.82500000001</v>
      </c>
    </row>
    <row r="37" spans="1:16" ht="26.25" customHeight="1" x14ac:dyDescent="0.2">
      <c r="A37" s="14"/>
      <c r="B37" s="75"/>
      <c r="C37" s="73" t="s">
        <v>2229</v>
      </c>
      <c r="D37" s="78" t="s">
        <v>127</v>
      </c>
      <c r="E37" s="13">
        <v>44551</v>
      </c>
      <c r="F37" s="76" t="s">
        <v>705</v>
      </c>
      <c r="G37" s="13">
        <v>44557</v>
      </c>
      <c r="H37" s="77" t="s">
        <v>2193</v>
      </c>
      <c r="I37" s="16">
        <v>60</v>
      </c>
      <c r="J37" s="16">
        <v>45</v>
      </c>
      <c r="K37" s="16">
        <v>14</v>
      </c>
      <c r="L37" s="16">
        <v>4</v>
      </c>
      <c r="M37" s="81">
        <v>9.4499999999999993</v>
      </c>
      <c r="N37" s="96">
        <v>10</v>
      </c>
      <c r="O37" s="64">
        <v>2530</v>
      </c>
      <c r="P37" s="65">
        <f>Table2245789101123456789101112131415161718192021222324[[#This Row],[PEMBULATAN]]*O37</f>
        <v>25300</v>
      </c>
    </row>
    <row r="38" spans="1:16" ht="26.25" customHeight="1" x14ac:dyDescent="0.2">
      <c r="A38" s="14"/>
      <c r="B38" s="75"/>
      <c r="C38" s="73" t="s">
        <v>2230</v>
      </c>
      <c r="D38" s="78" t="s">
        <v>127</v>
      </c>
      <c r="E38" s="13">
        <v>44551</v>
      </c>
      <c r="F38" s="76" t="s">
        <v>705</v>
      </c>
      <c r="G38" s="13">
        <v>44557</v>
      </c>
      <c r="H38" s="77" t="s">
        <v>2193</v>
      </c>
      <c r="I38" s="16">
        <v>52</v>
      </c>
      <c r="J38" s="16">
        <v>41</v>
      </c>
      <c r="K38" s="16">
        <v>41</v>
      </c>
      <c r="L38" s="16">
        <v>13</v>
      </c>
      <c r="M38" s="81">
        <v>21.853000000000002</v>
      </c>
      <c r="N38" s="96">
        <v>21.853000000000002</v>
      </c>
      <c r="O38" s="64">
        <v>2530</v>
      </c>
      <c r="P38" s="65">
        <f>Table2245789101123456789101112131415161718192021222324[[#This Row],[PEMBULATAN]]*O38</f>
        <v>55288.090000000004</v>
      </c>
    </row>
    <row r="39" spans="1:16" ht="26.25" customHeight="1" x14ac:dyDescent="0.2">
      <c r="A39" s="14"/>
      <c r="B39" s="75"/>
      <c r="C39" s="73" t="s">
        <v>2231</v>
      </c>
      <c r="D39" s="78" t="s">
        <v>127</v>
      </c>
      <c r="E39" s="13">
        <v>44551</v>
      </c>
      <c r="F39" s="76" t="s">
        <v>705</v>
      </c>
      <c r="G39" s="13">
        <v>44557</v>
      </c>
      <c r="H39" s="77" t="s">
        <v>2193</v>
      </c>
      <c r="I39" s="16">
        <v>90</v>
      </c>
      <c r="J39" s="16">
        <v>50</v>
      </c>
      <c r="K39" s="16">
        <v>31</v>
      </c>
      <c r="L39" s="16">
        <v>10</v>
      </c>
      <c r="M39" s="81">
        <v>34.875</v>
      </c>
      <c r="N39" s="96">
        <v>34.875</v>
      </c>
      <c r="O39" s="64">
        <v>2530</v>
      </c>
      <c r="P39" s="65">
        <f>Table2245789101123456789101112131415161718192021222324[[#This Row],[PEMBULATAN]]*O39</f>
        <v>88233.75</v>
      </c>
    </row>
    <row r="40" spans="1:16" ht="26.25" customHeight="1" x14ac:dyDescent="0.2">
      <c r="A40" s="14"/>
      <c r="B40" s="75"/>
      <c r="C40" s="73" t="s">
        <v>2232</v>
      </c>
      <c r="D40" s="78" t="s">
        <v>127</v>
      </c>
      <c r="E40" s="13">
        <v>44551</v>
      </c>
      <c r="F40" s="76" t="s">
        <v>705</v>
      </c>
      <c r="G40" s="13">
        <v>44557</v>
      </c>
      <c r="H40" s="77" t="s">
        <v>2193</v>
      </c>
      <c r="I40" s="16">
        <v>90</v>
      </c>
      <c r="J40" s="16">
        <v>62</v>
      </c>
      <c r="K40" s="16">
        <v>21</v>
      </c>
      <c r="L40" s="16">
        <v>14</v>
      </c>
      <c r="M40" s="81">
        <v>29.295000000000002</v>
      </c>
      <c r="N40" s="96">
        <v>30</v>
      </c>
      <c r="O40" s="64">
        <v>2530</v>
      </c>
      <c r="P40" s="65">
        <f>Table2245789101123456789101112131415161718192021222324[[#This Row],[PEMBULATAN]]*O40</f>
        <v>75900</v>
      </c>
    </row>
    <row r="41" spans="1:16" ht="26.25" customHeight="1" x14ac:dyDescent="0.2">
      <c r="A41" s="14"/>
      <c r="B41" s="75"/>
      <c r="C41" s="73" t="s">
        <v>2233</v>
      </c>
      <c r="D41" s="78" t="s">
        <v>127</v>
      </c>
      <c r="E41" s="13">
        <v>44551</v>
      </c>
      <c r="F41" s="76" t="s">
        <v>705</v>
      </c>
      <c r="G41" s="13">
        <v>44557</v>
      </c>
      <c r="H41" s="77" t="s">
        <v>2193</v>
      </c>
      <c r="I41" s="16">
        <v>78</v>
      </c>
      <c r="J41" s="16">
        <v>70</v>
      </c>
      <c r="K41" s="16">
        <v>12</v>
      </c>
      <c r="L41" s="16">
        <v>8</v>
      </c>
      <c r="M41" s="81">
        <v>16.38</v>
      </c>
      <c r="N41" s="96">
        <v>17</v>
      </c>
      <c r="O41" s="64">
        <v>2530</v>
      </c>
      <c r="P41" s="65">
        <f>Table2245789101123456789101112131415161718192021222324[[#This Row],[PEMBULATAN]]*O41</f>
        <v>43010</v>
      </c>
    </row>
    <row r="42" spans="1:16" ht="26.25" customHeight="1" x14ac:dyDescent="0.2">
      <c r="A42" s="14"/>
      <c r="B42" s="75"/>
      <c r="C42" s="73" t="s">
        <v>2234</v>
      </c>
      <c r="D42" s="78" t="s">
        <v>127</v>
      </c>
      <c r="E42" s="13">
        <v>44551</v>
      </c>
      <c r="F42" s="76" t="s">
        <v>705</v>
      </c>
      <c r="G42" s="13">
        <v>44557</v>
      </c>
      <c r="H42" s="77" t="s">
        <v>2193</v>
      </c>
      <c r="I42" s="16">
        <v>90</v>
      </c>
      <c r="J42" s="16">
        <v>40</v>
      </c>
      <c r="K42" s="16">
        <v>32</v>
      </c>
      <c r="L42" s="16">
        <v>11</v>
      </c>
      <c r="M42" s="81">
        <v>28.8</v>
      </c>
      <c r="N42" s="96">
        <v>28.8</v>
      </c>
      <c r="O42" s="64">
        <v>2530</v>
      </c>
      <c r="P42" s="65">
        <f>Table2245789101123456789101112131415161718192021222324[[#This Row],[PEMBULATAN]]*O42</f>
        <v>72864</v>
      </c>
    </row>
    <row r="43" spans="1:16" ht="26.25" customHeight="1" x14ac:dyDescent="0.2">
      <c r="A43" s="14"/>
      <c r="B43" s="75"/>
      <c r="C43" s="73" t="s">
        <v>2235</v>
      </c>
      <c r="D43" s="78" t="s">
        <v>127</v>
      </c>
      <c r="E43" s="13">
        <v>44551</v>
      </c>
      <c r="F43" s="76" t="s">
        <v>705</v>
      </c>
      <c r="G43" s="13">
        <v>44557</v>
      </c>
      <c r="H43" s="77" t="s">
        <v>2193</v>
      </c>
      <c r="I43" s="16">
        <v>90</v>
      </c>
      <c r="J43" s="16">
        <v>53</v>
      </c>
      <c r="K43" s="16">
        <v>23</v>
      </c>
      <c r="L43" s="16">
        <v>10</v>
      </c>
      <c r="M43" s="81">
        <v>27.427499999999998</v>
      </c>
      <c r="N43" s="96">
        <v>28</v>
      </c>
      <c r="O43" s="64">
        <v>2530</v>
      </c>
      <c r="P43" s="65">
        <f>Table2245789101123456789101112131415161718192021222324[[#This Row],[PEMBULATAN]]*O43</f>
        <v>70840</v>
      </c>
    </row>
    <row r="44" spans="1:16" ht="26.25" customHeight="1" x14ac:dyDescent="0.2">
      <c r="A44" s="14"/>
      <c r="B44" s="75"/>
      <c r="C44" s="73" t="s">
        <v>2236</v>
      </c>
      <c r="D44" s="78" t="s">
        <v>127</v>
      </c>
      <c r="E44" s="13">
        <v>44551</v>
      </c>
      <c r="F44" s="76" t="s">
        <v>705</v>
      </c>
      <c r="G44" s="13">
        <v>44557</v>
      </c>
      <c r="H44" s="77" t="s">
        <v>2193</v>
      </c>
      <c r="I44" s="16">
        <v>53</v>
      </c>
      <c r="J44" s="16">
        <v>50</v>
      </c>
      <c r="K44" s="16">
        <v>40</v>
      </c>
      <c r="L44" s="16">
        <v>23</v>
      </c>
      <c r="M44" s="81">
        <v>26.5</v>
      </c>
      <c r="N44" s="96">
        <v>27</v>
      </c>
      <c r="O44" s="64">
        <v>2530</v>
      </c>
      <c r="P44" s="65">
        <f>Table2245789101123456789101112131415161718192021222324[[#This Row],[PEMBULATAN]]*O44</f>
        <v>68310</v>
      </c>
    </row>
    <row r="45" spans="1:16" ht="26.25" customHeight="1" x14ac:dyDescent="0.2">
      <c r="A45" s="14"/>
      <c r="B45" s="75"/>
      <c r="C45" s="73" t="s">
        <v>2237</v>
      </c>
      <c r="D45" s="78" t="s">
        <v>127</v>
      </c>
      <c r="E45" s="13">
        <v>44551</v>
      </c>
      <c r="F45" s="76" t="s">
        <v>705</v>
      </c>
      <c r="G45" s="13">
        <v>44557</v>
      </c>
      <c r="H45" s="77" t="s">
        <v>2193</v>
      </c>
      <c r="I45" s="16">
        <v>41</v>
      </c>
      <c r="J45" s="16">
        <v>28</v>
      </c>
      <c r="K45" s="16">
        <v>30</v>
      </c>
      <c r="L45" s="16">
        <v>5</v>
      </c>
      <c r="M45" s="81">
        <v>8.61</v>
      </c>
      <c r="N45" s="96">
        <v>8.61</v>
      </c>
      <c r="O45" s="64">
        <v>2530</v>
      </c>
      <c r="P45" s="65">
        <f>Table2245789101123456789101112131415161718192021222324[[#This Row],[PEMBULATAN]]*O45</f>
        <v>21783.3</v>
      </c>
    </row>
    <row r="46" spans="1:16" ht="26.25" customHeight="1" x14ac:dyDescent="0.2">
      <c r="A46" s="14"/>
      <c r="B46" s="75"/>
      <c r="C46" s="73" t="s">
        <v>2238</v>
      </c>
      <c r="D46" s="78" t="s">
        <v>127</v>
      </c>
      <c r="E46" s="13">
        <v>44551</v>
      </c>
      <c r="F46" s="76" t="s">
        <v>705</v>
      </c>
      <c r="G46" s="13">
        <v>44557</v>
      </c>
      <c r="H46" s="77" t="s">
        <v>2193</v>
      </c>
      <c r="I46" s="16">
        <v>83</v>
      </c>
      <c r="J46" s="16">
        <v>52</v>
      </c>
      <c r="K46" s="16">
        <v>23</v>
      </c>
      <c r="L46" s="16">
        <v>15</v>
      </c>
      <c r="M46" s="81">
        <v>24.817</v>
      </c>
      <c r="N46" s="96">
        <v>24.817</v>
      </c>
      <c r="O46" s="64">
        <v>2530</v>
      </c>
      <c r="P46" s="65">
        <f>Table2245789101123456789101112131415161718192021222324[[#This Row],[PEMBULATAN]]*O46</f>
        <v>62787.01</v>
      </c>
    </row>
    <row r="47" spans="1:16" ht="26.25" customHeight="1" x14ac:dyDescent="0.2">
      <c r="A47" s="14"/>
      <c r="B47" s="75"/>
      <c r="C47" s="73" t="s">
        <v>2239</v>
      </c>
      <c r="D47" s="78" t="s">
        <v>127</v>
      </c>
      <c r="E47" s="13">
        <v>44551</v>
      </c>
      <c r="F47" s="76" t="s">
        <v>705</v>
      </c>
      <c r="G47" s="13">
        <v>44557</v>
      </c>
      <c r="H47" s="77" t="s">
        <v>2193</v>
      </c>
      <c r="I47" s="16">
        <v>60</v>
      </c>
      <c r="J47" s="16">
        <v>45</v>
      </c>
      <c r="K47" s="16">
        <v>13</v>
      </c>
      <c r="L47" s="16">
        <v>9</v>
      </c>
      <c r="M47" s="81">
        <v>8.7750000000000004</v>
      </c>
      <c r="N47" s="96">
        <v>9</v>
      </c>
      <c r="O47" s="64">
        <v>2530</v>
      </c>
      <c r="P47" s="65">
        <f>Table2245789101123456789101112131415161718192021222324[[#This Row],[PEMBULATAN]]*O47</f>
        <v>22770</v>
      </c>
    </row>
    <row r="48" spans="1:16" ht="26.25" customHeight="1" x14ac:dyDescent="0.2">
      <c r="A48" s="14"/>
      <c r="B48" s="75"/>
      <c r="C48" s="73" t="s">
        <v>2240</v>
      </c>
      <c r="D48" s="78" t="s">
        <v>127</v>
      </c>
      <c r="E48" s="13">
        <v>44551</v>
      </c>
      <c r="F48" s="76" t="s">
        <v>705</v>
      </c>
      <c r="G48" s="13">
        <v>44557</v>
      </c>
      <c r="H48" s="77" t="s">
        <v>2193</v>
      </c>
      <c r="I48" s="16">
        <v>90</v>
      </c>
      <c r="J48" s="16">
        <v>57</v>
      </c>
      <c r="K48" s="16">
        <v>27</v>
      </c>
      <c r="L48" s="16">
        <v>18</v>
      </c>
      <c r="M48" s="81">
        <v>34.627499999999998</v>
      </c>
      <c r="N48" s="96">
        <v>34.627499999999998</v>
      </c>
      <c r="O48" s="64">
        <v>2530</v>
      </c>
      <c r="P48" s="65">
        <f>Table2245789101123456789101112131415161718192021222324[[#This Row],[PEMBULATAN]]*O48</f>
        <v>87607.574999999997</v>
      </c>
    </row>
    <row r="49" spans="1:16" ht="26.25" customHeight="1" x14ac:dyDescent="0.2">
      <c r="A49" s="14"/>
      <c r="B49" s="75"/>
      <c r="C49" s="73" t="s">
        <v>2241</v>
      </c>
      <c r="D49" s="78" t="s">
        <v>127</v>
      </c>
      <c r="E49" s="13">
        <v>44551</v>
      </c>
      <c r="F49" s="76" t="s">
        <v>705</v>
      </c>
      <c r="G49" s="13">
        <v>44557</v>
      </c>
      <c r="H49" s="77" t="s">
        <v>2193</v>
      </c>
      <c r="I49" s="16">
        <v>89</v>
      </c>
      <c r="J49" s="16">
        <v>52</v>
      </c>
      <c r="K49" s="16">
        <v>31</v>
      </c>
      <c r="L49" s="16">
        <v>17</v>
      </c>
      <c r="M49" s="81">
        <v>35.866999999999997</v>
      </c>
      <c r="N49" s="96">
        <v>35.866999999999997</v>
      </c>
      <c r="O49" s="64">
        <v>2530</v>
      </c>
      <c r="P49" s="65">
        <f>Table2245789101123456789101112131415161718192021222324[[#This Row],[PEMBULATAN]]*O49</f>
        <v>90743.51</v>
      </c>
    </row>
    <row r="50" spans="1:16" ht="26.25" customHeight="1" x14ac:dyDescent="0.2">
      <c r="A50" s="14"/>
      <c r="B50" s="75"/>
      <c r="C50" s="73" t="s">
        <v>2242</v>
      </c>
      <c r="D50" s="78" t="s">
        <v>127</v>
      </c>
      <c r="E50" s="13">
        <v>44551</v>
      </c>
      <c r="F50" s="76" t="s">
        <v>705</v>
      </c>
      <c r="G50" s="13">
        <v>44557</v>
      </c>
      <c r="H50" s="77" t="s">
        <v>2193</v>
      </c>
      <c r="I50" s="16">
        <v>93</v>
      </c>
      <c r="J50" s="16">
        <v>53</v>
      </c>
      <c r="K50" s="16">
        <v>36</v>
      </c>
      <c r="L50" s="16">
        <v>20</v>
      </c>
      <c r="M50" s="81">
        <v>44.360999999999997</v>
      </c>
      <c r="N50" s="96">
        <v>45</v>
      </c>
      <c r="O50" s="64">
        <v>2530</v>
      </c>
      <c r="P50" s="65">
        <f>Table2245789101123456789101112131415161718192021222324[[#This Row],[PEMBULATAN]]*O50</f>
        <v>113850</v>
      </c>
    </row>
    <row r="51" spans="1:16" ht="26.25" customHeight="1" x14ac:dyDescent="0.2">
      <c r="A51" s="14"/>
      <c r="B51" s="75"/>
      <c r="C51" s="73" t="s">
        <v>2243</v>
      </c>
      <c r="D51" s="78" t="s">
        <v>127</v>
      </c>
      <c r="E51" s="13">
        <v>44551</v>
      </c>
      <c r="F51" s="76" t="s">
        <v>705</v>
      </c>
      <c r="G51" s="13">
        <v>44557</v>
      </c>
      <c r="H51" s="77" t="s">
        <v>2193</v>
      </c>
      <c r="I51" s="16">
        <v>89</v>
      </c>
      <c r="J51" s="16">
        <v>56</v>
      </c>
      <c r="K51" s="16">
        <v>27</v>
      </c>
      <c r="L51" s="16">
        <v>12</v>
      </c>
      <c r="M51" s="81">
        <v>33.642000000000003</v>
      </c>
      <c r="N51" s="96">
        <v>33.642000000000003</v>
      </c>
      <c r="O51" s="64">
        <v>2530</v>
      </c>
      <c r="P51" s="65">
        <f>Table2245789101123456789101112131415161718192021222324[[#This Row],[PEMBULATAN]]*O51</f>
        <v>85114.260000000009</v>
      </c>
    </row>
    <row r="52" spans="1:16" ht="26.25" customHeight="1" x14ac:dyDescent="0.2">
      <c r="A52" s="14"/>
      <c r="B52" s="75"/>
      <c r="C52" s="73" t="s">
        <v>2244</v>
      </c>
      <c r="D52" s="78" t="s">
        <v>127</v>
      </c>
      <c r="E52" s="13">
        <v>44551</v>
      </c>
      <c r="F52" s="76" t="s">
        <v>705</v>
      </c>
      <c r="G52" s="13">
        <v>44557</v>
      </c>
      <c r="H52" s="77" t="s">
        <v>2193</v>
      </c>
      <c r="I52" s="16">
        <v>90</v>
      </c>
      <c r="J52" s="16">
        <v>60</v>
      </c>
      <c r="K52" s="16">
        <v>41</v>
      </c>
      <c r="L52" s="16">
        <v>10</v>
      </c>
      <c r="M52" s="81">
        <v>55.35</v>
      </c>
      <c r="N52" s="96">
        <v>56</v>
      </c>
      <c r="O52" s="64">
        <v>2530</v>
      </c>
      <c r="P52" s="65">
        <f>Table2245789101123456789101112131415161718192021222324[[#This Row],[PEMBULATAN]]*O52</f>
        <v>141680</v>
      </c>
    </row>
    <row r="53" spans="1:16" ht="26.25" customHeight="1" x14ac:dyDescent="0.2">
      <c r="A53" s="14"/>
      <c r="B53" s="75"/>
      <c r="C53" s="73" t="s">
        <v>2245</v>
      </c>
      <c r="D53" s="78" t="s">
        <v>127</v>
      </c>
      <c r="E53" s="13">
        <v>44551</v>
      </c>
      <c r="F53" s="76" t="s">
        <v>705</v>
      </c>
      <c r="G53" s="13">
        <v>44557</v>
      </c>
      <c r="H53" s="77" t="s">
        <v>2193</v>
      </c>
      <c r="I53" s="16">
        <v>73</v>
      </c>
      <c r="J53" s="16">
        <v>50</v>
      </c>
      <c r="K53" s="16">
        <v>31</v>
      </c>
      <c r="L53" s="16">
        <v>10</v>
      </c>
      <c r="M53" s="81">
        <v>28.287500000000001</v>
      </c>
      <c r="N53" s="96">
        <v>28.287500000000001</v>
      </c>
      <c r="O53" s="64">
        <v>2530</v>
      </c>
      <c r="P53" s="65">
        <f>Table2245789101123456789101112131415161718192021222324[[#This Row],[PEMBULATAN]]*O53</f>
        <v>71567.375</v>
      </c>
    </row>
    <row r="54" spans="1:16" ht="26.25" customHeight="1" x14ac:dyDescent="0.2">
      <c r="A54" s="14"/>
      <c r="B54" s="75"/>
      <c r="C54" s="73" t="s">
        <v>2246</v>
      </c>
      <c r="D54" s="78" t="s">
        <v>127</v>
      </c>
      <c r="E54" s="13">
        <v>44551</v>
      </c>
      <c r="F54" s="76" t="s">
        <v>705</v>
      </c>
      <c r="G54" s="13">
        <v>44557</v>
      </c>
      <c r="H54" s="77" t="s">
        <v>2193</v>
      </c>
      <c r="I54" s="16">
        <v>70</v>
      </c>
      <c r="J54" s="16">
        <v>54</v>
      </c>
      <c r="K54" s="16">
        <v>23</v>
      </c>
      <c r="L54" s="16">
        <v>20</v>
      </c>
      <c r="M54" s="81">
        <v>21.734999999999999</v>
      </c>
      <c r="N54" s="96">
        <v>21.734999999999999</v>
      </c>
      <c r="O54" s="64">
        <v>2530</v>
      </c>
      <c r="P54" s="65">
        <f>Table2245789101123456789101112131415161718192021222324[[#This Row],[PEMBULATAN]]*O54</f>
        <v>54989.549999999996</v>
      </c>
    </row>
    <row r="55" spans="1:16" ht="26.25" customHeight="1" x14ac:dyDescent="0.2">
      <c r="A55" s="14"/>
      <c r="B55" s="75"/>
      <c r="C55" s="73" t="s">
        <v>2247</v>
      </c>
      <c r="D55" s="78" t="s">
        <v>127</v>
      </c>
      <c r="E55" s="13">
        <v>44551</v>
      </c>
      <c r="F55" s="76" t="s">
        <v>705</v>
      </c>
      <c r="G55" s="13">
        <v>44557</v>
      </c>
      <c r="H55" s="77" t="s">
        <v>2193</v>
      </c>
      <c r="I55" s="16">
        <v>70</v>
      </c>
      <c r="J55" s="16">
        <v>57</v>
      </c>
      <c r="K55" s="16">
        <v>24</v>
      </c>
      <c r="L55" s="16">
        <v>9</v>
      </c>
      <c r="M55" s="81">
        <v>23.94</v>
      </c>
      <c r="N55" s="96">
        <v>23.94</v>
      </c>
      <c r="O55" s="64">
        <v>2530</v>
      </c>
      <c r="P55" s="65">
        <f>Table2245789101123456789101112131415161718192021222324[[#This Row],[PEMBULATAN]]*O55</f>
        <v>60568.200000000004</v>
      </c>
    </row>
    <row r="56" spans="1:16" ht="26.25" customHeight="1" x14ac:dyDescent="0.2">
      <c r="A56" s="14"/>
      <c r="B56" s="75"/>
      <c r="C56" s="73" t="s">
        <v>2248</v>
      </c>
      <c r="D56" s="78" t="s">
        <v>127</v>
      </c>
      <c r="E56" s="13">
        <v>44551</v>
      </c>
      <c r="F56" s="76" t="s">
        <v>705</v>
      </c>
      <c r="G56" s="13">
        <v>44557</v>
      </c>
      <c r="H56" s="77" t="s">
        <v>2193</v>
      </c>
      <c r="I56" s="16">
        <v>145</v>
      </c>
      <c r="J56" s="16">
        <v>32</v>
      </c>
      <c r="K56" s="16">
        <v>25</v>
      </c>
      <c r="L56" s="16">
        <v>9</v>
      </c>
      <c r="M56" s="81">
        <v>29</v>
      </c>
      <c r="N56" s="96">
        <v>29</v>
      </c>
      <c r="O56" s="64">
        <v>2530</v>
      </c>
      <c r="P56" s="65">
        <f>Table2245789101123456789101112131415161718192021222324[[#This Row],[PEMBULATAN]]*O56</f>
        <v>73370</v>
      </c>
    </row>
    <row r="57" spans="1:16" ht="26.25" customHeight="1" x14ac:dyDescent="0.2">
      <c r="A57" s="14"/>
      <c r="B57" s="75"/>
      <c r="C57" s="73" t="s">
        <v>2249</v>
      </c>
      <c r="D57" s="78" t="s">
        <v>127</v>
      </c>
      <c r="E57" s="13">
        <v>44551</v>
      </c>
      <c r="F57" s="76" t="s">
        <v>705</v>
      </c>
      <c r="G57" s="13">
        <v>44557</v>
      </c>
      <c r="H57" s="77" t="s">
        <v>2193</v>
      </c>
      <c r="I57" s="16">
        <v>70</v>
      </c>
      <c r="J57" s="16">
        <v>50</v>
      </c>
      <c r="K57" s="16">
        <v>22</v>
      </c>
      <c r="L57" s="16">
        <v>9</v>
      </c>
      <c r="M57" s="81">
        <v>19.25</v>
      </c>
      <c r="N57" s="96">
        <v>19.25</v>
      </c>
      <c r="O57" s="64">
        <v>2530</v>
      </c>
      <c r="P57" s="65">
        <f>Table2245789101123456789101112131415161718192021222324[[#This Row],[PEMBULATAN]]*O57</f>
        <v>48702.5</v>
      </c>
    </row>
    <row r="58" spans="1:16" ht="26.25" customHeight="1" x14ac:dyDescent="0.2">
      <c r="A58" s="14"/>
      <c r="B58" s="75"/>
      <c r="C58" s="73" t="s">
        <v>2250</v>
      </c>
      <c r="D58" s="78" t="s">
        <v>127</v>
      </c>
      <c r="E58" s="13">
        <v>44551</v>
      </c>
      <c r="F58" s="76" t="s">
        <v>705</v>
      </c>
      <c r="G58" s="13">
        <v>44557</v>
      </c>
      <c r="H58" s="77" t="s">
        <v>2193</v>
      </c>
      <c r="I58" s="16">
        <v>52</v>
      </c>
      <c r="J58" s="16">
        <v>40</v>
      </c>
      <c r="K58" s="16">
        <v>20</v>
      </c>
      <c r="L58" s="16">
        <v>4</v>
      </c>
      <c r="M58" s="81">
        <v>10.4</v>
      </c>
      <c r="N58" s="96">
        <v>11</v>
      </c>
      <c r="O58" s="64">
        <v>2530</v>
      </c>
      <c r="P58" s="65">
        <f>Table2245789101123456789101112131415161718192021222324[[#This Row],[PEMBULATAN]]*O58</f>
        <v>27830</v>
      </c>
    </row>
    <row r="59" spans="1:16" ht="26.25" customHeight="1" x14ac:dyDescent="0.2">
      <c r="A59" s="14"/>
      <c r="B59" s="75"/>
      <c r="C59" s="73" t="s">
        <v>2251</v>
      </c>
      <c r="D59" s="78" t="s">
        <v>127</v>
      </c>
      <c r="E59" s="13">
        <v>44551</v>
      </c>
      <c r="F59" s="76" t="s">
        <v>705</v>
      </c>
      <c r="G59" s="13">
        <v>44557</v>
      </c>
      <c r="H59" s="77" t="s">
        <v>2193</v>
      </c>
      <c r="I59" s="16">
        <v>124</v>
      </c>
      <c r="J59" s="16">
        <v>33</v>
      </c>
      <c r="K59" s="16">
        <v>12</v>
      </c>
      <c r="L59" s="16">
        <v>5</v>
      </c>
      <c r="M59" s="81">
        <v>12.276</v>
      </c>
      <c r="N59" s="96">
        <v>12.276</v>
      </c>
      <c r="O59" s="64">
        <v>2530</v>
      </c>
      <c r="P59" s="65">
        <f>Table2245789101123456789101112131415161718192021222324[[#This Row],[PEMBULATAN]]*O59</f>
        <v>31058.28</v>
      </c>
    </row>
    <row r="60" spans="1:16" ht="26.25" customHeight="1" x14ac:dyDescent="0.2">
      <c r="A60" s="14"/>
      <c r="B60" s="75"/>
      <c r="C60" s="73" t="s">
        <v>2252</v>
      </c>
      <c r="D60" s="78" t="s">
        <v>127</v>
      </c>
      <c r="E60" s="13">
        <v>44551</v>
      </c>
      <c r="F60" s="76" t="s">
        <v>705</v>
      </c>
      <c r="G60" s="13">
        <v>44557</v>
      </c>
      <c r="H60" s="77" t="s">
        <v>2193</v>
      </c>
      <c r="I60" s="16">
        <v>120</v>
      </c>
      <c r="J60" s="16">
        <v>10</v>
      </c>
      <c r="K60" s="16">
        <v>10</v>
      </c>
      <c r="L60" s="16">
        <v>1</v>
      </c>
      <c r="M60" s="81">
        <v>3</v>
      </c>
      <c r="N60" s="96">
        <v>3</v>
      </c>
      <c r="O60" s="64">
        <v>2530</v>
      </c>
      <c r="P60" s="65">
        <f>Table2245789101123456789101112131415161718192021222324[[#This Row],[PEMBULATAN]]*O60</f>
        <v>7590</v>
      </c>
    </row>
    <row r="61" spans="1:16" ht="26.25" customHeight="1" x14ac:dyDescent="0.2">
      <c r="A61" s="14"/>
      <c r="B61" s="75"/>
      <c r="C61" s="73" t="s">
        <v>2253</v>
      </c>
      <c r="D61" s="78" t="s">
        <v>127</v>
      </c>
      <c r="E61" s="13">
        <v>44551</v>
      </c>
      <c r="F61" s="76" t="s">
        <v>705</v>
      </c>
      <c r="G61" s="13">
        <v>44557</v>
      </c>
      <c r="H61" s="77" t="s">
        <v>2193</v>
      </c>
      <c r="I61" s="16">
        <v>40</v>
      </c>
      <c r="J61" s="16">
        <v>25</v>
      </c>
      <c r="K61" s="16">
        <v>10</v>
      </c>
      <c r="L61" s="16">
        <v>1</v>
      </c>
      <c r="M61" s="81">
        <v>2.5</v>
      </c>
      <c r="N61" s="96">
        <v>3</v>
      </c>
      <c r="O61" s="64">
        <v>2530</v>
      </c>
      <c r="P61" s="65">
        <f>Table2245789101123456789101112131415161718192021222324[[#This Row],[PEMBULATAN]]*O61</f>
        <v>7590</v>
      </c>
    </row>
    <row r="62" spans="1:16" ht="26.25" customHeight="1" x14ac:dyDescent="0.2">
      <c r="A62" s="14"/>
      <c r="B62" s="75"/>
      <c r="C62" s="73" t="s">
        <v>2254</v>
      </c>
      <c r="D62" s="78" t="s">
        <v>127</v>
      </c>
      <c r="E62" s="13">
        <v>44551</v>
      </c>
      <c r="F62" s="76" t="s">
        <v>705</v>
      </c>
      <c r="G62" s="13">
        <v>44557</v>
      </c>
      <c r="H62" s="77" t="s">
        <v>2193</v>
      </c>
      <c r="I62" s="16">
        <v>63</v>
      </c>
      <c r="J62" s="16">
        <v>25</v>
      </c>
      <c r="K62" s="16">
        <v>16</v>
      </c>
      <c r="L62" s="16">
        <v>5</v>
      </c>
      <c r="M62" s="81">
        <v>6.3</v>
      </c>
      <c r="N62" s="96">
        <v>7</v>
      </c>
      <c r="O62" s="64">
        <v>2530</v>
      </c>
      <c r="P62" s="65">
        <f>Table2245789101123456789101112131415161718192021222324[[#This Row],[PEMBULATAN]]*O62</f>
        <v>17710</v>
      </c>
    </row>
    <row r="63" spans="1:16" ht="26.25" customHeight="1" x14ac:dyDescent="0.2">
      <c r="A63" s="14"/>
      <c r="B63" s="75"/>
      <c r="C63" s="73" t="s">
        <v>2255</v>
      </c>
      <c r="D63" s="78" t="s">
        <v>127</v>
      </c>
      <c r="E63" s="13">
        <v>44551</v>
      </c>
      <c r="F63" s="76" t="s">
        <v>705</v>
      </c>
      <c r="G63" s="13">
        <v>44557</v>
      </c>
      <c r="H63" s="77" t="s">
        <v>2193</v>
      </c>
      <c r="I63" s="16">
        <v>92</v>
      </c>
      <c r="J63" s="16">
        <v>61</v>
      </c>
      <c r="K63" s="16">
        <v>26</v>
      </c>
      <c r="L63" s="16">
        <v>20</v>
      </c>
      <c r="M63" s="81">
        <v>36.478000000000002</v>
      </c>
      <c r="N63" s="96">
        <v>37</v>
      </c>
      <c r="O63" s="64">
        <v>2530</v>
      </c>
      <c r="P63" s="65">
        <f>Table2245789101123456789101112131415161718192021222324[[#This Row],[PEMBULATAN]]*O63</f>
        <v>93610</v>
      </c>
    </row>
    <row r="64" spans="1:16" ht="26.25" customHeight="1" x14ac:dyDescent="0.2">
      <c r="A64" s="14"/>
      <c r="B64" s="75"/>
      <c r="C64" s="73" t="s">
        <v>2256</v>
      </c>
      <c r="D64" s="78" t="s">
        <v>127</v>
      </c>
      <c r="E64" s="13">
        <v>44551</v>
      </c>
      <c r="F64" s="76" t="s">
        <v>705</v>
      </c>
      <c r="G64" s="13">
        <v>44557</v>
      </c>
      <c r="H64" s="77" t="s">
        <v>2193</v>
      </c>
      <c r="I64" s="16">
        <v>68</v>
      </c>
      <c r="J64" s="16">
        <v>47</v>
      </c>
      <c r="K64" s="16">
        <v>15</v>
      </c>
      <c r="L64" s="16">
        <v>5</v>
      </c>
      <c r="M64" s="81">
        <v>11.984999999999999</v>
      </c>
      <c r="N64" s="96">
        <v>11.984999999999999</v>
      </c>
      <c r="O64" s="64">
        <v>2530</v>
      </c>
      <c r="P64" s="65">
        <f>Table2245789101123456789101112131415161718192021222324[[#This Row],[PEMBULATAN]]*O64</f>
        <v>30322.05</v>
      </c>
    </row>
    <row r="65" spans="1:16" ht="26.25" customHeight="1" x14ac:dyDescent="0.2">
      <c r="A65" s="14"/>
      <c r="B65" s="75"/>
      <c r="C65" s="73" t="s">
        <v>2257</v>
      </c>
      <c r="D65" s="78" t="s">
        <v>127</v>
      </c>
      <c r="E65" s="13">
        <v>44551</v>
      </c>
      <c r="F65" s="76" t="s">
        <v>705</v>
      </c>
      <c r="G65" s="13">
        <v>44557</v>
      </c>
      <c r="H65" s="77" t="s">
        <v>2193</v>
      </c>
      <c r="I65" s="16">
        <v>72</v>
      </c>
      <c r="J65" s="16">
        <v>72</v>
      </c>
      <c r="K65" s="16">
        <v>25</v>
      </c>
      <c r="L65" s="16">
        <v>11</v>
      </c>
      <c r="M65" s="81">
        <v>32.4</v>
      </c>
      <c r="N65" s="96">
        <v>33</v>
      </c>
      <c r="O65" s="64">
        <v>2530</v>
      </c>
      <c r="P65" s="65">
        <f>Table2245789101123456789101112131415161718192021222324[[#This Row],[PEMBULATAN]]*O65</f>
        <v>83490</v>
      </c>
    </row>
    <row r="66" spans="1:16" ht="26.25" customHeight="1" x14ac:dyDescent="0.2">
      <c r="A66" s="14"/>
      <c r="B66" s="75"/>
      <c r="C66" s="73" t="s">
        <v>2258</v>
      </c>
      <c r="D66" s="78" t="s">
        <v>127</v>
      </c>
      <c r="E66" s="13">
        <v>44551</v>
      </c>
      <c r="F66" s="76" t="s">
        <v>705</v>
      </c>
      <c r="G66" s="13">
        <v>44557</v>
      </c>
      <c r="H66" s="77" t="s">
        <v>2193</v>
      </c>
      <c r="I66" s="16">
        <v>82</v>
      </c>
      <c r="J66" s="16">
        <v>60</v>
      </c>
      <c r="K66" s="16">
        <v>32</v>
      </c>
      <c r="L66" s="16">
        <v>15</v>
      </c>
      <c r="M66" s="81">
        <v>39.36</v>
      </c>
      <c r="N66" s="96">
        <v>40</v>
      </c>
      <c r="O66" s="64">
        <v>2530</v>
      </c>
      <c r="P66" s="65">
        <f>Table2245789101123456789101112131415161718192021222324[[#This Row],[PEMBULATAN]]*O66</f>
        <v>101200</v>
      </c>
    </row>
    <row r="67" spans="1:16" ht="26.25" customHeight="1" x14ac:dyDescent="0.2">
      <c r="A67" s="14"/>
      <c r="B67" s="75"/>
      <c r="C67" s="73" t="s">
        <v>2259</v>
      </c>
      <c r="D67" s="78" t="s">
        <v>127</v>
      </c>
      <c r="E67" s="13">
        <v>44551</v>
      </c>
      <c r="F67" s="76" t="s">
        <v>705</v>
      </c>
      <c r="G67" s="13">
        <v>44557</v>
      </c>
      <c r="H67" s="77" t="s">
        <v>2193</v>
      </c>
      <c r="I67" s="16">
        <v>101</v>
      </c>
      <c r="J67" s="16">
        <v>64</v>
      </c>
      <c r="K67" s="16">
        <v>28</v>
      </c>
      <c r="L67" s="16">
        <v>21</v>
      </c>
      <c r="M67" s="81">
        <v>45.247999999999998</v>
      </c>
      <c r="N67" s="96">
        <v>45.247999999999998</v>
      </c>
      <c r="O67" s="64">
        <v>2530</v>
      </c>
      <c r="P67" s="65">
        <f>Table2245789101123456789101112131415161718192021222324[[#This Row],[PEMBULATAN]]*O67</f>
        <v>114477.43999999999</v>
      </c>
    </row>
    <row r="68" spans="1:16" ht="26.25" customHeight="1" x14ac:dyDescent="0.2">
      <c r="A68" s="14"/>
      <c r="B68" s="75"/>
      <c r="C68" s="73" t="s">
        <v>2260</v>
      </c>
      <c r="D68" s="78" t="s">
        <v>127</v>
      </c>
      <c r="E68" s="13">
        <v>44551</v>
      </c>
      <c r="F68" s="76" t="s">
        <v>705</v>
      </c>
      <c r="G68" s="13">
        <v>44557</v>
      </c>
      <c r="H68" s="77" t="s">
        <v>2193</v>
      </c>
      <c r="I68" s="16">
        <v>98</v>
      </c>
      <c r="J68" s="16">
        <v>64</v>
      </c>
      <c r="K68" s="16">
        <v>27</v>
      </c>
      <c r="L68" s="16">
        <v>21</v>
      </c>
      <c r="M68" s="81">
        <v>42.335999999999999</v>
      </c>
      <c r="N68" s="96">
        <v>43</v>
      </c>
      <c r="O68" s="64">
        <v>2530</v>
      </c>
      <c r="P68" s="65">
        <f>Table2245789101123456789101112131415161718192021222324[[#This Row],[PEMBULATAN]]*O68</f>
        <v>108790</v>
      </c>
    </row>
    <row r="69" spans="1:16" ht="26.25" customHeight="1" x14ac:dyDescent="0.2">
      <c r="A69" s="14"/>
      <c r="B69" s="75"/>
      <c r="C69" s="73" t="s">
        <v>2261</v>
      </c>
      <c r="D69" s="78" t="s">
        <v>127</v>
      </c>
      <c r="E69" s="13">
        <v>44551</v>
      </c>
      <c r="F69" s="76" t="s">
        <v>705</v>
      </c>
      <c r="G69" s="13">
        <v>44557</v>
      </c>
      <c r="H69" s="77" t="s">
        <v>2193</v>
      </c>
      <c r="I69" s="16">
        <v>54</v>
      </c>
      <c r="J69" s="16">
        <v>35</v>
      </c>
      <c r="K69" s="16">
        <v>16</v>
      </c>
      <c r="L69" s="16">
        <v>3</v>
      </c>
      <c r="M69" s="81">
        <v>7.56</v>
      </c>
      <c r="N69" s="96">
        <v>7.56</v>
      </c>
      <c r="O69" s="64">
        <v>2530</v>
      </c>
      <c r="P69" s="65">
        <f>Table2245789101123456789101112131415161718192021222324[[#This Row],[PEMBULATAN]]*O69</f>
        <v>19126.8</v>
      </c>
    </row>
    <row r="70" spans="1:16" ht="26.25" customHeight="1" x14ac:dyDescent="0.2">
      <c r="A70" s="14"/>
      <c r="B70" s="75"/>
      <c r="C70" s="73" t="s">
        <v>2262</v>
      </c>
      <c r="D70" s="78" t="s">
        <v>127</v>
      </c>
      <c r="E70" s="13">
        <v>44551</v>
      </c>
      <c r="F70" s="76" t="s">
        <v>705</v>
      </c>
      <c r="G70" s="13">
        <v>44557</v>
      </c>
      <c r="H70" s="77" t="s">
        <v>2193</v>
      </c>
      <c r="I70" s="16">
        <v>56</v>
      </c>
      <c r="J70" s="16">
        <v>41</v>
      </c>
      <c r="K70" s="16">
        <v>27</v>
      </c>
      <c r="L70" s="16">
        <v>12</v>
      </c>
      <c r="M70" s="81">
        <v>15.497999999999999</v>
      </c>
      <c r="N70" s="96">
        <v>16</v>
      </c>
      <c r="O70" s="64">
        <v>2530</v>
      </c>
      <c r="P70" s="65">
        <f>Table2245789101123456789101112131415161718192021222324[[#This Row],[PEMBULATAN]]*O70</f>
        <v>40480</v>
      </c>
    </row>
    <row r="71" spans="1:16" ht="26.25" customHeight="1" x14ac:dyDescent="0.2">
      <c r="A71" s="14"/>
      <c r="B71" s="75"/>
      <c r="C71" s="73" t="s">
        <v>2263</v>
      </c>
      <c r="D71" s="78" t="s">
        <v>127</v>
      </c>
      <c r="E71" s="13">
        <v>44551</v>
      </c>
      <c r="F71" s="76" t="s">
        <v>705</v>
      </c>
      <c r="G71" s="13">
        <v>44557</v>
      </c>
      <c r="H71" s="77" t="s">
        <v>2193</v>
      </c>
      <c r="I71" s="16">
        <v>72</v>
      </c>
      <c r="J71" s="16">
        <v>50</v>
      </c>
      <c r="K71" s="16">
        <v>32</v>
      </c>
      <c r="L71" s="16">
        <v>12</v>
      </c>
      <c r="M71" s="81">
        <v>28.8</v>
      </c>
      <c r="N71" s="96">
        <v>28.8</v>
      </c>
      <c r="O71" s="64">
        <v>2530</v>
      </c>
      <c r="P71" s="65">
        <f>Table2245789101123456789101112131415161718192021222324[[#This Row],[PEMBULATAN]]*O71</f>
        <v>72864</v>
      </c>
    </row>
    <row r="72" spans="1:16" ht="26.25" customHeight="1" x14ac:dyDescent="0.2">
      <c r="A72" s="14"/>
      <c r="B72" s="75"/>
      <c r="C72" s="73" t="s">
        <v>2264</v>
      </c>
      <c r="D72" s="78" t="s">
        <v>127</v>
      </c>
      <c r="E72" s="13">
        <v>44551</v>
      </c>
      <c r="F72" s="76" t="s">
        <v>705</v>
      </c>
      <c r="G72" s="13">
        <v>44557</v>
      </c>
      <c r="H72" s="77" t="s">
        <v>2193</v>
      </c>
      <c r="I72" s="16">
        <v>85</v>
      </c>
      <c r="J72" s="16">
        <v>47</v>
      </c>
      <c r="K72" s="16">
        <v>24</v>
      </c>
      <c r="L72" s="16">
        <v>16</v>
      </c>
      <c r="M72" s="81">
        <v>23.97</v>
      </c>
      <c r="N72" s="96">
        <v>23.97</v>
      </c>
      <c r="O72" s="64">
        <v>2530</v>
      </c>
      <c r="P72" s="65">
        <f>Table2245789101123456789101112131415161718192021222324[[#This Row],[PEMBULATAN]]*O72</f>
        <v>60644.1</v>
      </c>
    </row>
    <row r="73" spans="1:16" ht="26.25" customHeight="1" x14ac:dyDescent="0.2">
      <c r="A73" s="14"/>
      <c r="B73" s="75"/>
      <c r="C73" s="73" t="s">
        <v>2265</v>
      </c>
      <c r="D73" s="78" t="s">
        <v>127</v>
      </c>
      <c r="E73" s="13">
        <v>44551</v>
      </c>
      <c r="F73" s="76" t="s">
        <v>705</v>
      </c>
      <c r="G73" s="13">
        <v>44557</v>
      </c>
      <c r="H73" s="77" t="s">
        <v>2193</v>
      </c>
      <c r="I73" s="16">
        <v>93</v>
      </c>
      <c r="J73" s="16">
        <v>56</v>
      </c>
      <c r="K73" s="16">
        <v>34</v>
      </c>
      <c r="L73" s="16">
        <v>18</v>
      </c>
      <c r="M73" s="81">
        <v>44.268000000000001</v>
      </c>
      <c r="N73" s="96">
        <v>44.268000000000001</v>
      </c>
      <c r="O73" s="64">
        <v>2530</v>
      </c>
      <c r="P73" s="65">
        <f>Table2245789101123456789101112131415161718192021222324[[#This Row],[PEMBULATAN]]*O73</f>
        <v>111998.04000000001</v>
      </c>
    </row>
    <row r="74" spans="1:16" ht="26.25" customHeight="1" x14ac:dyDescent="0.2">
      <c r="A74" s="14"/>
      <c r="B74" s="75"/>
      <c r="C74" s="73" t="s">
        <v>2266</v>
      </c>
      <c r="D74" s="78" t="s">
        <v>127</v>
      </c>
      <c r="E74" s="13">
        <v>44551</v>
      </c>
      <c r="F74" s="76" t="s">
        <v>705</v>
      </c>
      <c r="G74" s="13">
        <v>44557</v>
      </c>
      <c r="H74" s="77" t="s">
        <v>2193</v>
      </c>
      <c r="I74" s="16">
        <v>100</v>
      </c>
      <c r="J74" s="16">
        <v>42</v>
      </c>
      <c r="K74" s="16">
        <v>26</v>
      </c>
      <c r="L74" s="16">
        <v>10</v>
      </c>
      <c r="M74" s="81">
        <v>27.3</v>
      </c>
      <c r="N74" s="96">
        <v>28</v>
      </c>
      <c r="O74" s="64">
        <v>2530</v>
      </c>
      <c r="P74" s="65">
        <f>Table2245789101123456789101112131415161718192021222324[[#This Row],[PEMBULATAN]]*O74</f>
        <v>70840</v>
      </c>
    </row>
    <row r="75" spans="1:16" ht="26.25" customHeight="1" x14ac:dyDescent="0.2">
      <c r="A75" s="14"/>
      <c r="B75" s="75"/>
      <c r="C75" s="73" t="s">
        <v>2267</v>
      </c>
      <c r="D75" s="78" t="s">
        <v>127</v>
      </c>
      <c r="E75" s="13">
        <v>44551</v>
      </c>
      <c r="F75" s="76" t="s">
        <v>705</v>
      </c>
      <c r="G75" s="13">
        <v>44557</v>
      </c>
      <c r="H75" s="77" t="s">
        <v>2193</v>
      </c>
      <c r="I75" s="16">
        <v>110</v>
      </c>
      <c r="J75" s="16">
        <v>13</v>
      </c>
      <c r="K75" s="16">
        <v>13</v>
      </c>
      <c r="L75" s="16">
        <v>2</v>
      </c>
      <c r="M75" s="81">
        <v>4.6475</v>
      </c>
      <c r="N75" s="96">
        <v>4.6475</v>
      </c>
      <c r="O75" s="64">
        <v>2530</v>
      </c>
      <c r="P75" s="65">
        <f>Table2245789101123456789101112131415161718192021222324[[#This Row],[PEMBULATAN]]*O75</f>
        <v>11758.174999999999</v>
      </c>
    </row>
    <row r="76" spans="1:16" ht="26.25" customHeight="1" x14ac:dyDescent="0.2">
      <c r="A76" s="14"/>
      <c r="B76" s="75"/>
      <c r="C76" s="73" t="s">
        <v>2268</v>
      </c>
      <c r="D76" s="78" t="s">
        <v>127</v>
      </c>
      <c r="E76" s="13">
        <v>44551</v>
      </c>
      <c r="F76" s="76" t="s">
        <v>705</v>
      </c>
      <c r="G76" s="13">
        <v>44557</v>
      </c>
      <c r="H76" s="77" t="s">
        <v>2193</v>
      </c>
      <c r="I76" s="16">
        <v>60</v>
      </c>
      <c r="J76" s="16">
        <v>45</v>
      </c>
      <c r="K76" s="16">
        <v>24</v>
      </c>
      <c r="L76" s="16">
        <v>7</v>
      </c>
      <c r="M76" s="81">
        <v>16.2</v>
      </c>
      <c r="N76" s="96">
        <v>16.2</v>
      </c>
      <c r="O76" s="64">
        <v>2530</v>
      </c>
      <c r="P76" s="65">
        <f>Table2245789101123456789101112131415161718192021222324[[#This Row],[PEMBULATAN]]*O76</f>
        <v>40986</v>
      </c>
    </row>
    <row r="77" spans="1:16" ht="26.25" customHeight="1" x14ac:dyDescent="0.2">
      <c r="A77" s="14"/>
      <c r="B77" s="75"/>
      <c r="C77" s="73" t="s">
        <v>2269</v>
      </c>
      <c r="D77" s="78" t="s">
        <v>127</v>
      </c>
      <c r="E77" s="13">
        <v>44551</v>
      </c>
      <c r="F77" s="76" t="s">
        <v>705</v>
      </c>
      <c r="G77" s="13">
        <v>44557</v>
      </c>
      <c r="H77" s="77" t="s">
        <v>2193</v>
      </c>
      <c r="I77" s="16">
        <v>87</v>
      </c>
      <c r="J77" s="16">
        <v>53</v>
      </c>
      <c r="K77" s="16">
        <v>23</v>
      </c>
      <c r="L77" s="16">
        <v>14</v>
      </c>
      <c r="M77" s="81">
        <v>26.513249999999999</v>
      </c>
      <c r="N77" s="96">
        <v>26.513249999999999</v>
      </c>
      <c r="O77" s="64">
        <v>2530</v>
      </c>
      <c r="P77" s="65">
        <f>Table2245789101123456789101112131415161718192021222324[[#This Row],[PEMBULATAN]]*O77</f>
        <v>67078.522499999992</v>
      </c>
    </row>
    <row r="78" spans="1:16" ht="26.25" customHeight="1" x14ac:dyDescent="0.2">
      <c r="A78" s="14"/>
      <c r="B78" s="75"/>
      <c r="C78" s="73" t="s">
        <v>2270</v>
      </c>
      <c r="D78" s="78" t="s">
        <v>127</v>
      </c>
      <c r="E78" s="13">
        <v>44551</v>
      </c>
      <c r="F78" s="76" t="s">
        <v>705</v>
      </c>
      <c r="G78" s="13">
        <v>44557</v>
      </c>
      <c r="H78" s="77" t="s">
        <v>2193</v>
      </c>
      <c r="I78" s="16">
        <v>78</v>
      </c>
      <c r="J78" s="16">
        <v>53</v>
      </c>
      <c r="K78" s="16">
        <v>24</v>
      </c>
      <c r="L78" s="16">
        <v>8</v>
      </c>
      <c r="M78" s="81">
        <v>24.803999999999998</v>
      </c>
      <c r="N78" s="96">
        <v>24.803999999999998</v>
      </c>
      <c r="O78" s="64">
        <v>2530</v>
      </c>
      <c r="P78" s="65">
        <f>Table2245789101123456789101112131415161718192021222324[[#This Row],[PEMBULATAN]]*O78</f>
        <v>62754.119999999995</v>
      </c>
    </row>
    <row r="79" spans="1:16" ht="26.25" customHeight="1" x14ac:dyDescent="0.2">
      <c r="A79" s="14"/>
      <c r="B79" s="75"/>
      <c r="C79" s="73" t="s">
        <v>2271</v>
      </c>
      <c r="D79" s="78" t="s">
        <v>127</v>
      </c>
      <c r="E79" s="13">
        <v>44551</v>
      </c>
      <c r="F79" s="76" t="s">
        <v>705</v>
      </c>
      <c r="G79" s="13">
        <v>44557</v>
      </c>
      <c r="H79" s="77" t="s">
        <v>2193</v>
      </c>
      <c r="I79" s="16">
        <v>95</v>
      </c>
      <c r="J79" s="16">
        <v>62</v>
      </c>
      <c r="K79" s="16">
        <v>21</v>
      </c>
      <c r="L79" s="16">
        <v>11</v>
      </c>
      <c r="M79" s="81">
        <v>30.922499999999999</v>
      </c>
      <c r="N79" s="96">
        <v>30.922499999999999</v>
      </c>
      <c r="O79" s="64">
        <v>2530</v>
      </c>
      <c r="P79" s="65">
        <f>Table2245789101123456789101112131415161718192021222324[[#This Row],[PEMBULATAN]]*O79</f>
        <v>78233.925000000003</v>
      </c>
    </row>
    <row r="80" spans="1:16" ht="26.25" customHeight="1" x14ac:dyDescent="0.2">
      <c r="A80" s="14"/>
      <c r="B80" s="75"/>
      <c r="C80" s="73" t="s">
        <v>2272</v>
      </c>
      <c r="D80" s="78" t="s">
        <v>127</v>
      </c>
      <c r="E80" s="13">
        <v>44551</v>
      </c>
      <c r="F80" s="76" t="s">
        <v>705</v>
      </c>
      <c r="G80" s="13">
        <v>44557</v>
      </c>
      <c r="H80" s="77" t="s">
        <v>2193</v>
      </c>
      <c r="I80" s="16">
        <v>70</v>
      </c>
      <c r="J80" s="16">
        <v>52</v>
      </c>
      <c r="K80" s="16">
        <v>53</v>
      </c>
      <c r="L80" s="16">
        <v>15</v>
      </c>
      <c r="M80" s="81">
        <v>48.23</v>
      </c>
      <c r="N80" s="96">
        <v>48.23</v>
      </c>
      <c r="O80" s="64">
        <v>2530</v>
      </c>
      <c r="P80" s="65">
        <f>Table2245789101123456789101112131415161718192021222324[[#This Row],[PEMBULATAN]]*O80</f>
        <v>122021.9</v>
      </c>
    </row>
    <row r="81" spans="1:16" ht="26.25" customHeight="1" x14ac:dyDescent="0.2">
      <c r="A81" s="14"/>
      <c r="B81" s="75"/>
      <c r="C81" s="73" t="s">
        <v>2273</v>
      </c>
      <c r="D81" s="78" t="s">
        <v>127</v>
      </c>
      <c r="E81" s="13">
        <v>44551</v>
      </c>
      <c r="F81" s="76" t="s">
        <v>705</v>
      </c>
      <c r="G81" s="13">
        <v>44557</v>
      </c>
      <c r="H81" s="77" t="s">
        <v>2193</v>
      </c>
      <c r="I81" s="16">
        <v>80</v>
      </c>
      <c r="J81" s="16">
        <v>72</v>
      </c>
      <c r="K81" s="16">
        <v>35</v>
      </c>
      <c r="L81" s="16">
        <v>4</v>
      </c>
      <c r="M81" s="81">
        <v>50.4</v>
      </c>
      <c r="N81" s="96">
        <v>51</v>
      </c>
      <c r="O81" s="64">
        <v>2530</v>
      </c>
      <c r="P81" s="65">
        <f>Table2245789101123456789101112131415161718192021222324[[#This Row],[PEMBULATAN]]*O81</f>
        <v>129030</v>
      </c>
    </row>
    <row r="82" spans="1:16" ht="26.25" customHeight="1" x14ac:dyDescent="0.2">
      <c r="A82" s="14"/>
      <c r="B82" s="75"/>
      <c r="C82" s="73" t="s">
        <v>2274</v>
      </c>
      <c r="D82" s="78" t="s">
        <v>127</v>
      </c>
      <c r="E82" s="13">
        <v>44551</v>
      </c>
      <c r="F82" s="76" t="s">
        <v>705</v>
      </c>
      <c r="G82" s="13">
        <v>44557</v>
      </c>
      <c r="H82" s="77" t="s">
        <v>2193</v>
      </c>
      <c r="I82" s="16">
        <v>80</v>
      </c>
      <c r="J82" s="16">
        <v>62</v>
      </c>
      <c r="K82" s="16">
        <v>31</v>
      </c>
      <c r="L82" s="16">
        <v>5</v>
      </c>
      <c r="M82" s="81">
        <v>38.44</v>
      </c>
      <c r="N82" s="96">
        <v>39</v>
      </c>
      <c r="O82" s="64">
        <v>2530</v>
      </c>
      <c r="P82" s="65">
        <f>Table2245789101123456789101112131415161718192021222324[[#This Row],[PEMBULATAN]]*O82</f>
        <v>98670</v>
      </c>
    </row>
    <row r="83" spans="1:16" ht="26.25" customHeight="1" x14ac:dyDescent="0.2">
      <c r="A83" s="14"/>
      <c r="B83" s="75"/>
      <c r="C83" s="73" t="s">
        <v>2275</v>
      </c>
      <c r="D83" s="78" t="s">
        <v>127</v>
      </c>
      <c r="E83" s="13">
        <v>44551</v>
      </c>
      <c r="F83" s="76" t="s">
        <v>705</v>
      </c>
      <c r="G83" s="13">
        <v>44557</v>
      </c>
      <c r="H83" s="77" t="s">
        <v>2193</v>
      </c>
      <c r="I83" s="16">
        <v>60</v>
      </c>
      <c r="J83" s="16">
        <v>52</v>
      </c>
      <c r="K83" s="16">
        <v>23</v>
      </c>
      <c r="L83" s="16">
        <v>7</v>
      </c>
      <c r="M83" s="81">
        <v>17.940000000000001</v>
      </c>
      <c r="N83" s="96">
        <v>17.940000000000001</v>
      </c>
      <c r="O83" s="64">
        <v>2530</v>
      </c>
      <c r="P83" s="65">
        <f>Table2245789101123456789101112131415161718192021222324[[#This Row],[PEMBULATAN]]*O83</f>
        <v>45388.200000000004</v>
      </c>
    </row>
    <row r="84" spans="1:16" ht="26.25" customHeight="1" x14ac:dyDescent="0.2">
      <c r="A84" s="14"/>
      <c r="B84" s="75"/>
      <c r="C84" s="73" t="s">
        <v>2276</v>
      </c>
      <c r="D84" s="78" t="s">
        <v>127</v>
      </c>
      <c r="E84" s="13">
        <v>44551</v>
      </c>
      <c r="F84" s="76" t="s">
        <v>705</v>
      </c>
      <c r="G84" s="13">
        <v>44557</v>
      </c>
      <c r="H84" s="77" t="s">
        <v>2193</v>
      </c>
      <c r="I84" s="16">
        <v>70</v>
      </c>
      <c r="J84" s="16">
        <v>62</v>
      </c>
      <c r="K84" s="16">
        <v>31</v>
      </c>
      <c r="L84" s="16">
        <v>4</v>
      </c>
      <c r="M84" s="81">
        <v>33.634999999999998</v>
      </c>
      <c r="N84" s="96">
        <v>33.634999999999998</v>
      </c>
      <c r="O84" s="64">
        <v>2530</v>
      </c>
      <c r="P84" s="65">
        <f>Table2245789101123456789101112131415161718192021222324[[#This Row],[PEMBULATAN]]*O84</f>
        <v>85096.549999999988</v>
      </c>
    </row>
    <row r="85" spans="1:16" ht="26.25" customHeight="1" x14ac:dyDescent="0.2">
      <c r="A85" s="14"/>
      <c r="B85" s="75"/>
      <c r="C85" s="73" t="s">
        <v>2277</v>
      </c>
      <c r="D85" s="78" t="s">
        <v>127</v>
      </c>
      <c r="E85" s="13">
        <v>44551</v>
      </c>
      <c r="F85" s="76" t="s">
        <v>705</v>
      </c>
      <c r="G85" s="13">
        <v>44557</v>
      </c>
      <c r="H85" s="77" t="s">
        <v>2193</v>
      </c>
      <c r="I85" s="16">
        <v>90</v>
      </c>
      <c r="J85" s="16">
        <v>54</v>
      </c>
      <c r="K85" s="16">
        <v>26</v>
      </c>
      <c r="L85" s="16">
        <v>9</v>
      </c>
      <c r="M85" s="81">
        <v>31.59</v>
      </c>
      <c r="N85" s="96">
        <v>31.59</v>
      </c>
      <c r="O85" s="64">
        <v>2530</v>
      </c>
      <c r="P85" s="65">
        <f>Table2245789101123456789101112131415161718192021222324[[#This Row],[PEMBULATAN]]*O85</f>
        <v>79922.7</v>
      </c>
    </row>
    <row r="86" spans="1:16" ht="26.25" customHeight="1" x14ac:dyDescent="0.2">
      <c r="A86" s="14"/>
      <c r="B86" s="75"/>
      <c r="C86" s="73" t="s">
        <v>2278</v>
      </c>
      <c r="D86" s="78" t="s">
        <v>127</v>
      </c>
      <c r="E86" s="13">
        <v>44551</v>
      </c>
      <c r="F86" s="76" t="s">
        <v>705</v>
      </c>
      <c r="G86" s="13">
        <v>44557</v>
      </c>
      <c r="H86" s="77" t="s">
        <v>2193</v>
      </c>
      <c r="I86" s="16">
        <v>50</v>
      </c>
      <c r="J86" s="16">
        <v>31</v>
      </c>
      <c r="K86" s="16">
        <v>30</v>
      </c>
      <c r="L86" s="16">
        <v>2</v>
      </c>
      <c r="M86" s="81">
        <v>11.625</v>
      </c>
      <c r="N86" s="96">
        <v>11.625</v>
      </c>
      <c r="O86" s="64">
        <v>2530</v>
      </c>
      <c r="P86" s="65">
        <f>Table2245789101123456789101112131415161718192021222324[[#This Row],[PEMBULATAN]]*O86</f>
        <v>29411.25</v>
      </c>
    </row>
    <row r="87" spans="1:16" ht="26.25" customHeight="1" x14ac:dyDescent="0.2">
      <c r="A87" s="14"/>
      <c r="B87" s="75"/>
      <c r="C87" s="73" t="s">
        <v>2279</v>
      </c>
      <c r="D87" s="78" t="s">
        <v>127</v>
      </c>
      <c r="E87" s="13">
        <v>44551</v>
      </c>
      <c r="F87" s="76" t="s">
        <v>705</v>
      </c>
      <c r="G87" s="13">
        <v>44557</v>
      </c>
      <c r="H87" s="77" t="s">
        <v>2193</v>
      </c>
      <c r="I87" s="16">
        <v>61</v>
      </c>
      <c r="J87" s="16">
        <v>31</v>
      </c>
      <c r="K87" s="16">
        <v>34</v>
      </c>
      <c r="L87" s="16">
        <v>3</v>
      </c>
      <c r="M87" s="81">
        <v>16.073499999999999</v>
      </c>
      <c r="N87" s="96">
        <v>16.073499999999999</v>
      </c>
      <c r="O87" s="64">
        <v>2530</v>
      </c>
      <c r="P87" s="65">
        <f>Table2245789101123456789101112131415161718192021222324[[#This Row],[PEMBULATAN]]*O87</f>
        <v>40665.954999999994</v>
      </c>
    </row>
    <row r="88" spans="1:16" ht="26.25" customHeight="1" x14ac:dyDescent="0.2">
      <c r="A88" s="14"/>
      <c r="B88" s="75"/>
      <c r="C88" s="73" t="s">
        <v>2280</v>
      </c>
      <c r="D88" s="78" t="s">
        <v>127</v>
      </c>
      <c r="E88" s="13">
        <v>44551</v>
      </c>
      <c r="F88" s="76" t="s">
        <v>705</v>
      </c>
      <c r="G88" s="13">
        <v>44557</v>
      </c>
      <c r="H88" s="77" t="s">
        <v>2193</v>
      </c>
      <c r="I88" s="16">
        <v>80</v>
      </c>
      <c r="J88" s="16">
        <v>52</v>
      </c>
      <c r="K88" s="16">
        <v>25</v>
      </c>
      <c r="L88" s="16">
        <v>2</v>
      </c>
      <c r="M88" s="81">
        <v>26</v>
      </c>
      <c r="N88" s="96">
        <v>26</v>
      </c>
      <c r="O88" s="64">
        <v>2530</v>
      </c>
      <c r="P88" s="65">
        <f>Table2245789101123456789101112131415161718192021222324[[#This Row],[PEMBULATAN]]*O88</f>
        <v>65780</v>
      </c>
    </row>
    <row r="89" spans="1:16" ht="26.25" customHeight="1" x14ac:dyDescent="0.2">
      <c r="A89" s="14"/>
      <c r="B89" s="75"/>
      <c r="C89" s="73" t="s">
        <v>2281</v>
      </c>
      <c r="D89" s="78" t="s">
        <v>127</v>
      </c>
      <c r="E89" s="13">
        <v>44551</v>
      </c>
      <c r="F89" s="76" t="s">
        <v>705</v>
      </c>
      <c r="G89" s="13">
        <v>44557</v>
      </c>
      <c r="H89" s="77" t="s">
        <v>2193</v>
      </c>
      <c r="I89" s="16">
        <v>91</v>
      </c>
      <c r="J89" s="16">
        <v>62</v>
      </c>
      <c r="K89" s="16">
        <v>24</v>
      </c>
      <c r="L89" s="16">
        <v>22</v>
      </c>
      <c r="M89" s="81">
        <v>33.851999999999997</v>
      </c>
      <c r="N89" s="96">
        <v>33.851999999999997</v>
      </c>
      <c r="O89" s="64">
        <v>2530</v>
      </c>
      <c r="P89" s="65">
        <f>Table2245789101123456789101112131415161718192021222324[[#This Row],[PEMBULATAN]]*O89</f>
        <v>85645.56</v>
      </c>
    </row>
    <row r="90" spans="1:16" ht="26.25" customHeight="1" x14ac:dyDescent="0.2">
      <c r="A90" s="14"/>
      <c r="B90" s="75"/>
      <c r="C90" s="73" t="s">
        <v>2282</v>
      </c>
      <c r="D90" s="78" t="s">
        <v>127</v>
      </c>
      <c r="E90" s="13">
        <v>44551</v>
      </c>
      <c r="F90" s="76" t="s">
        <v>705</v>
      </c>
      <c r="G90" s="13">
        <v>44557</v>
      </c>
      <c r="H90" s="77" t="s">
        <v>2193</v>
      </c>
      <c r="I90" s="16">
        <v>60</v>
      </c>
      <c r="J90" s="16">
        <v>45</v>
      </c>
      <c r="K90" s="16">
        <v>25</v>
      </c>
      <c r="L90" s="16">
        <v>8</v>
      </c>
      <c r="M90" s="81">
        <v>16.875</v>
      </c>
      <c r="N90" s="96">
        <v>16.875</v>
      </c>
      <c r="O90" s="64">
        <v>2530</v>
      </c>
      <c r="P90" s="65">
        <f>Table2245789101123456789101112131415161718192021222324[[#This Row],[PEMBULATAN]]*O90</f>
        <v>42693.75</v>
      </c>
    </row>
    <row r="91" spans="1:16" ht="26.25" customHeight="1" x14ac:dyDescent="0.2">
      <c r="A91" s="14"/>
      <c r="B91" s="75"/>
      <c r="C91" s="73" t="s">
        <v>2283</v>
      </c>
      <c r="D91" s="78" t="s">
        <v>127</v>
      </c>
      <c r="E91" s="13">
        <v>44551</v>
      </c>
      <c r="F91" s="76" t="s">
        <v>705</v>
      </c>
      <c r="G91" s="13">
        <v>44557</v>
      </c>
      <c r="H91" s="77" t="s">
        <v>2193</v>
      </c>
      <c r="I91" s="16">
        <v>87</v>
      </c>
      <c r="J91" s="16">
        <v>58</v>
      </c>
      <c r="K91" s="16">
        <v>32</v>
      </c>
      <c r="L91" s="16">
        <v>7</v>
      </c>
      <c r="M91" s="81">
        <v>40.368000000000002</v>
      </c>
      <c r="N91" s="96">
        <v>41</v>
      </c>
      <c r="O91" s="64">
        <v>2530</v>
      </c>
      <c r="P91" s="65">
        <f>Table2245789101123456789101112131415161718192021222324[[#This Row],[PEMBULATAN]]*O91</f>
        <v>103730</v>
      </c>
    </row>
    <row r="92" spans="1:16" ht="26.25" customHeight="1" x14ac:dyDescent="0.2">
      <c r="A92" s="14"/>
      <c r="B92" s="75"/>
      <c r="C92" s="73" t="s">
        <v>2284</v>
      </c>
      <c r="D92" s="78" t="s">
        <v>127</v>
      </c>
      <c r="E92" s="13">
        <v>44551</v>
      </c>
      <c r="F92" s="76" t="s">
        <v>705</v>
      </c>
      <c r="G92" s="13">
        <v>44557</v>
      </c>
      <c r="H92" s="77" t="s">
        <v>2193</v>
      </c>
      <c r="I92" s="16">
        <v>80</v>
      </c>
      <c r="J92" s="16">
        <v>65</v>
      </c>
      <c r="K92" s="16">
        <v>24</v>
      </c>
      <c r="L92" s="16">
        <v>15</v>
      </c>
      <c r="M92" s="81">
        <v>31.2</v>
      </c>
      <c r="N92" s="96">
        <v>31.2</v>
      </c>
      <c r="O92" s="64">
        <v>2530</v>
      </c>
      <c r="P92" s="65">
        <f>Table2245789101123456789101112131415161718192021222324[[#This Row],[PEMBULATAN]]*O92</f>
        <v>78936</v>
      </c>
    </row>
    <row r="93" spans="1:16" ht="26.25" customHeight="1" x14ac:dyDescent="0.2">
      <c r="A93" s="14"/>
      <c r="B93" s="75"/>
      <c r="C93" s="73" t="s">
        <v>2285</v>
      </c>
      <c r="D93" s="78" t="s">
        <v>127</v>
      </c>
      <c r="E93" s="13">
        <v>44551</v>
      </c>
      <c r="F93" s="76" t="s">
        <v>705</v>
      </c>
      <c r="G93" s="13">
        <v>44557</v>
      </c>
      <c r="H93" s="77" t="s">
        <v>2193</v>
      </c>
      <c r="I93" s="16">
        <v>50</v>
      </c>
      <c r="J93" s="16">
        <v>32</v>
      </c>
      <c r="K93" s="16">
        <v>24</v>
      </c>
      <c r="L93" s="16">
        <v>4</v>
      </c>
      <c r="M93" s="81">
        <v>9.6</v>
      </c>
      <c r="N93" s="96">
        <v>9.6</v>
      </c>
      <c r="O93" s="64">
        <v>2530</v>
      </c>
      <c r="P93" s="65">
        <f>Table2245789101123456789101112131415161718192021222324[[#This Row],[PEMBULATAN]]*O93</f>
        <v>24288</v>
      </c>
    </row>
    <row r="94" spans="1:16" ht="26.25" customHeight="1" x14ac:dyDescent="0.2">
      <c r="A94" s="14"/>
      <c r="B94" s="75"/>
      <c r="C94" s="73" t="s">
        <v>2286</v>
      </c>
      <c r="D94" s="78" t="s">
        <v>127</v>
      </c>
      <c r="E94" s="13">
        <v>44551</v>
      </c>
      <c r="F94" s="76" t="s">
        <v>705</v>
      </c>
      <c r="G94" s="13">
        <v>44557</v>
      </c>
      <c r="H94" s="77" t="s">
        <v>2193</v>
      </c>
      <c r="I94" s="16">
        <v>52</v>
      </c>
      <c r="J94" s="16">
        <v>43</v>
      </c>
      <c r="K94" s="16">
        <v>41</v>
      </c>
      <c r="L94" s="16">
        <v>2</v>
      </c>
      <c r="M94" s="81">
        <v>22.919</v>
      </c>
      <c r="N94" s="96">
        <v>22.919</v>
      </c>
      <c r="O94" s="64">
        <v>2530</v>
      </c>
      <c r="P94" s="65">
        <f>Table2245789101123456789101112131415161718192021222324[[#This Row],[PEMBULATAN]]*O94</f>
        <v>57985.07</v>
      </c>
    </row>
    <row r="95" spans="1:16" ht="26.25" customHeight="1" x14ac:dyDescent="0.2">
      <c r="A95" s="14"/>
      <c r="B95" s="75"/>
      <c r="C95" s="73" t="s">
        <v>2287</v>
      </c>
      <c r="D95" s="78" t="s">
        <v>127</v>
      </c>
      <c r="E95" s="13">
        <v>44551</v>
      </c>
      <c r="F95" s="76" t="s">
        <v>705</v>
      </c>
      <c r="G95" s="13">
        <v>44557</v>
      </c>
      <c r="H95" s="77" t="s">
        <v>2193</v>
      </c>
      <c r="I95" s="16">
        <v>81</v>
      </c>
      <c r="J95" s="16">
        <v>52</v>
      </c>
      <c r="K95" s="16">
        <v>30</v>
      </c>
      <c r="L95" s="16">
        <v>11</v>
      </c>
      <c r="M95" s="81">
        <v>31.59</v>
      </c>
      <c r="N95" s="96">
        <v>31.59</v>
      </c>
      <c r="O95" s="64">
        <v>2530</v>
      </c>
      <c r="P95" s="65">
        <f>Table2245789101123456789101112131415161718192021222324[[#This Row],[PEMBULATAN]]*O95</f>
        <v>79922.7</v>
      </c>
    </row>
    <row r="96" spans="1:16" ht="26.25" customHeight="1" x14ac:dyDescent="0.2">
      <c r="A96" s="14"/>
      <c r="B96" s="75"/>
      <c r="C96" s="73" t="s">
        <v>2288</v>
      </c>
      <c r="D96" s="78" t="s">
        <v>127</v>
      </c>
      <c r="E96" s="13">
        <v>44551</v>
      </c>
      <c r="F96" s="76" t="s">
        <v>705</v>
      </c>
      <c r="G96" s="13">
        <v>44557</v>
      </c>
      <c r="H96" s="77" t="s">
        <v>2193</v>
      </c>
      <c r="I96" s="16">
        <v>95</v>
      </c>
      <c r="J96" s="16">
        <v>63</v>
      </c>
      <c r="K96" s="16">
        <v>42</v>
      </c>
      <c r="L96" s="16">
        <v>15</v>
      </c>
      <c r="M96" s="81">
        <v>62.842500000000001</v>
      </c>
      <c r="N96" s="96">
        <v>62.842500000000001</v>
      </c>
      <c r="O96" s="64">
        <v>2530</v>
      </c>
      <c r="P96" s="65">
        <f>Table2245789101123456789101112131415161718192021222324[[#This Row],[PEMBULATAN]]*O96</f>
        <v>158991.52499999999</v>
      </c>
    </row>
    <row r="97" spans="1:16" ht="26.25" customHeight="1" x14ac:dyDescent="0.2">
      <c r="A97" s="14"/>
      <c r="B97" s="75"/>
      <c r="C97" s="73" t="s">
        <v>2289</v>
      </c>
      <c r="D97" s="78" t="s">
        <v>127</v>
      </c>
      <c r="E97" s="13">
        <v>44551</v>
      </c>
      <c r="F97" s="76" t="s">
        <v>705</v>
      </c>
      <c r="G97" s="13">
        <v>44557</v>
      </c>
      <c r="H97" s="77" t="s">
        <v>2193</v>
      </c>
      <c r="I97" s="16">
        <v>80</v>
      </c>
      <c r="J97" s="16">
        <v>63</v>
      </c>
      <c r="K97" s="16">
        <v>31</v>
      </c>
      <c r="L97" s="16">
        <v>9</v>
      </c>
      <c r="M97" s="81">
        <v>39.06</v>
      </c>
      <c r="N97" s="96">
        <v>39.06</v>
      </c>
      <c r="O97" s="64">
        <v>2530</v>
      </c>
      <c r="P97" s="65">
        <f>Table2245789101123456789101112131415161718192021222324[[#This Row],[PEMBULATAN]]*O97</f>
        <v>98821.8</v>
      </c>
    </row>
    <row r="98" spans="1:16" ht="26.25" customHeight="1" x14ac:dyDescent="0.2">
      <c r="A98" s="14"/>
      <c r="B98" s="75"/>
      <c r="C98" s="73" t="s">
        <v>2290</v>
      </c>
      <c r="D98" s="78" t="s">
        <v>127</v>
      </c>
      <c r="E98" s="13">
        <v>44551</v>
      </c>
      <c r="F98" s="76" t="s">
        <v>705</v>
      </c>
      <c r="G98" s="13">
        <v>44557</v>
      </c>
      <c r="H98" s="77" t="s">
        <v>2193</v>
      </c>
      <c r="I98" s="16">
        <v>51</v>
      </c>
      <c r="J98" s="16">
        <v>35</v>
      </c>
      <c r="K98" s="16">
        <v>14</v>
      </c>
      <c r="L98" s="16">
        <v>2</v>
      </c>
      <c r="M98" s="81">
        <v>6.2474999999999996</v>
      </c>
      <c r="N98" s="96">
        <v>6.2474999999999996</v>
      </c>
      <c r="O98" s="64">
        <v>2530</v>
      </c>
      <c r="P98" s="65">
        <f>Table2245789101123456789101112131415161718192021222324[[#This Row],[PEMBULATAN]]*O98</f>
        <v>15806.174999999999</v>
      </c>
    </row>
    <row r="99" spans="1:16" ht="26.25" customHeight="1" x14ac:dyDescent="0.2">
      <c r="A99" s="14"/>
      <c r="B99" s="75"/>
      <c r="C99" s="73" t="s">
        <v>2291</v>
      </c>
      <c r="D99" s="78" t="s">
        <v>127</v>
      </c>
      <c r="E99" s="13">
        <v>44551</v>
      </c>
      <c r="F99" s="76" t="s">
        <v>705</v>
      </c>
      <c r="G99" s="13">
        <v>44557</v>
      </c>
      <c r="H99" s="77" t="s">
        <v>2193</v>
      </c>
      <c r="I99" s="16">
        <v>105</v>
      </c>
      <c r="J99" s="16">
        <v>8</v>
      </c>
      <c r="K99" s="16">
        <v>8</v>
      </c>
      <c r="L99" s="16">
        <v>1</v>
      </c>
      <c r="M99" s="81">
        <v>1.68</v>
      </c>
      <c r="N99" s="96">
        <v>1.68</v>
      </c>
      <c r="O99" s="64">
        <v>2530</v>
      </c>
      <c r="P99" s="65">
        <f>Table2245789101123456789101112131415161718192021222324[[#This Row],[PEMBULATAN]]*O99</f>
        <v>4250.3999999999996</v>
      </c>
    </row>
    <row r="100" spans="1:16" ht="26.25" customHeight="1" x14ac:dyDescent="0.2">
      <c r="A100" s="14"/>
      <c r="B100" s="75"/>
      <c r="C100" s="73" t="s">
        <v>2292</v>
      </c>
      <c r="D100" s="78" t="s">
        <v>127</v>
      </c>
      <c r="E100" s="13">
        <v>44551</v>
      </c>
      <c r="F100" s="76" t="s">
        <v>705</v>
      </c>
      <c r="G100" s="13">
        <v>44557</v>
      </c>
      <c r="H100" s="77" t="s">
        <v>2193</v>
      </c>
      <c r="I100" s="16">
        <v>53</v>
      </c>
      <c r="J100" s="16">
        <v>37</v>
      </c>
      <c r="K100" s="16">
        <v>30</v>
      </c>
      <c r="L100" s="16">
        <v>5</v>
      </c>
      <c r="M100" s="81">
        <v>14.7075</v>
      </c>
      <c r="N100" s="96">
        <v>14.7075</v>
      </c>
      <c r="O100" s="64">
        <v>2530</v>
      </c>
      <c r="P100" s="65">
        <f>Table2245789101123456789101112131415161718192021222324[[#This Row],[PEMBULATAN]]*O100</f>
        <v>37209.974999999999</v>
      </c>
    </row>
    <row r="101" spans="1:16" ht="26.25" customHeight="1" x14ac:dyDescent="0.2">
      <c r="A101" s="14"/>
      <c r="B101" s="75"/>
      <c r="C101" s="73" t="s">
        <v>2293</v>
      </c>
      <c r="D101" s="78" t="s">
        <v>127</v>
      </c>
      <c r="E101" s="13">
        <v>44551</v>
      </c>
      <c r="F101" s="76" t="s">
        <v>705</v>
      </c>
      <c r="G101" s="13">
        <v>44557</v>
      </c>
      <c r="H101" s="77" t="s">
        <v>2193</v>
      </c>
      <c r="I101" s="16">
        <v>94</v>
      </c>
      <c r="J101" s="16">
        <v>18</v>
      </c>
      <c r="K101" s="16">
        <v>10</v>
      </c>
      <c r="L101" s="16">
        <v>1</v>
      </c>
      <c r="M101" s="81">
        <v>4.2300000000000004</v>
      </c>
      <c r="N101" s="96">
        <v>4.2300000000000004</v>
      </c>
      <c r="O101" s="64">
        <v>2530</v>
      </c>
      <c r="P101" s="65">
        <f>Table2245789101123456789101112131415161718192021222324[[#This Row],[PEMBULATAN]]*O101</f>
        <v>10701.900000000001</v>
      </c>
    </row>
    <row r="102" spans="1:16" ht="26.25" customHeight="1" x14ac:dyDescent="0.2">
      <c r="A102" s="14"/>
      <c r="B102" s="75"/>
      <c r="C102" s="73" t="s">
        <v>2294</v>
      </c>
      <c r="D102" s="78" t="s">
        <v>127</v>
      </c>
      <c r="E102" s="13">
        <v>44551</v>
      </c>
      <c r="F102" s="76" t="s">
        <v>705</v>
      </c>
      <c r="G102" s="13">
        <v>44557</v>
      </c>
      <c r="H102" s="77" t="s">
        <v>2193</v>
      </c>
      <c r="I102" s="16">
        <v>71</v>
      </c>
      <c r="J102" s="16">
        <v>32</v>
      </c>
      <c r="K102" s="16">
        <v>21</v>
      </c>
      <c r="L102" s="16">
        <v>3</v>
      </c>
      <c r="M102" s="81">
        <v>11.928000000000001</v>
      </c>
      <c r="N102" s="96">
        <v>11.928000000000001</v>
      </c>
      <c r="O102" s="64">
        <v>2530</v>
      </c>
      <c r="P102" s="65">
        <f>Table2245789101123456789101112131415161718192021222324[[#This Row],[PEMBULATAN]]*O102</f>
        <v>30177.840000000004</v>
      </c>
    </row>
    <row r="103" spans="1:16" ht="26.25" customHeight="1" x14ac:dyDescent="0.2">
      <c r="A103" s="14"/>
      <c r="B103" s="75"/>
      <c r="C103" s="73" t="s">
        <v>2295</v>
      </c>
      <c r="D103" s="78" t="s">
        <v>127</v>
      </c>
      <c r="E103" s="13">
        <v>44551</v>
      </c>
      <c r="F103" s="76" t="s">
        <v>705</v>
      </c>
      <c r="G103" s="13">
        <v>44557</v>
      </c>
      <c r="H103" s="77" t="s">
        <v>2193</v>
      </c>
      <c r="I103" s="16">
        <v>46</v>
      </c>
      <c r="J103" s="16">
        <v>30</v>
      </c>
      <c r="K103" s="16">
        <v>30</v>
      </c>
      <c r="L103" s="16">
        <v>1</v>
      </c>
      <c r="M103" s="81">
        <v>10.35</v>
      </c>
      <c r="N103" s="96">
        <v>11</v>
      </c>
      <c r="O103" s="64">
        <v>2530</v>
      </c>
      <c r="P103" s="65">
        <f>Table2245789101123456789101112131415161718192021222324[[#This Row],[PEMBULATAN]]*O103</f>
        <v>27830</v>
      </c>
    </row>
    <row r="104" spans="1:16" ht="26.25" customHeight="1" x14ac:dyDescent="0.2">
      <c r="A104" s="14"/>
      <c r="B104" s="75"/>
      <c r="C104" s="73" t="s">
        <v>2296</v>
      </c>
      <c r="D104" s="78" t="s">
        <v>127</v>
      </c>
      <c r="E104" s="13">
        <v>44551</v>
      </c>
      <c r="F104" s="76" t="s">
        <v>705</v>
      </c>
      <c r="G104" s="13">
        <v>44557</v>
      </c>
      <c r="H104" s="77" t="s">
        <v>2193</v>
      </c>
      <c r="I104" s="16">
        <v>46</v>
      </c>
      <c r="J104" s="16">
        <v>46</v>
      </c>
      <c r="K104" s="16">
        <v>25</v>
      </c>
      <c r="L104" s="16">
        <v>8</v>
      </c>
      <c r="M104" s="81">
        <v>13.225</v>
      </c>
      <c r="N104" s="96">
        <v>13.225</v>
      </c>
      <c r="O104" s="64">
        <v>2530</v>
      </c>
      <c r="P104" s="65">
        <f>Table2245789101123456789101112131415161718192021222324[[#This Row],[PEMBULATAN]]*O104</f>
        <v>33459.25</v>
      </c>
    </row>
    <row r="105" spans="1:16" ht="26.25" customHeight="1" x14ac:dyDescent="0.2">
      <c r="A105" s="14"/>
      <c r="B105" s="75"/>
      <c r="C105" s="73" t="s">
        <v>2297</v>
      </c>
      <c r="D105" s="78" t="s">
        <v>127</v>
      </c>
      <c r="E105" s="13">
        <v>44551</v>
      </c>
      <c r="F105" s="76" t="s">
        <v>705</v>
      </c>
      <c r="G105" s="13">
        <v>44557</v>
      </c>
      <c r="H105" s="77" t="s">
        <v>2193</v>
      </c>
      <c r="I105" s="16">
        <v>36</v>
      </c>
      <c r="J105" s="16">
        <v>22</v>
      </c>
      <c r="K105" s="16">
        <v>22</v>
      </c>
      <c r="L105" s="16">
        <v>1</v>
      </c>
      <c r="M105" s="81">
        <v>4.3559999999999999</v>
      </c>
      <c r="N105" s="96">
        <v>5</v>
      </c>
      <c r="O105" s="64">
        <v>2530</v>
      </c>
      <c r="P105" s="65">
        <f>Table2245789101123456789101112131415161718192021222324[[#This Row],[PEMBULATAN]]*O105</f>
        <v>12650</v>
      </c>
    </row>
    <row r="106" spans="1:16" ht="26.25" customHeight="1" x14ac:dyDescent="0.2">
      <c r="A106" s="14"/>
      <c r="B106" s="75"/>
      <c r="C106" s="73" t="s">
        <v>2298</v>
      </c>
      <c r="D106" s="78" t="s">
        <v>127</v>
      </c>
      <c r="E106" s="13">
        <v>44551</v>
      </c>
      <c r="F106" s="76" t="s">
        <v>705</v>
      </c>
      <c r="G106" s="13">
        <v>44557</v>
      </c>
      <c r="H106" s="77" t="s">
        <v>2193</v>
      </c>
      <c r="I106" s="16">
        <v>83</v>
      </c>
      <c r="J106" s="16">
        <v>40</v>
      </c>
      <c r="K106" s="16">
        <v>16</v>
      </c>
      <c r="L106" s="16">
        <v>4</v>
      </c>
      <c r="M106" s="81">
        <v>13.28</v>
      </c>
      <c r="N106" s="96">
        <v>13.28</v>
      </c>
      <c r="O106" s="64">
        <v>2530</v>
      </c>
      <c r="P106" s="65">
        <f>Table2245789101123456789101112131415161718192021222324[[#This Row],[PEMBULATAN]]*O106</f>
        <v>33598.400000000001</v>
      </c>
    </row>
    <row r="107" spans="1:16" ht="26.25" customHeight="1" x14ac:dyDescent="0.2">
      <c r="A107" s="14"/>
      <c r="B107" s="75"/>
      <c r="C107" s="73" t="s">
        <v>2299</v>
      </c>
      <c r="D107" s="78" t="s">
        <v>127</v>
      </c>
      <c r="E107" s="13">
        <v>44551</v>
      </c>
      <c r="F107" s="76" t="s">
        <v>705</v>
      </c>
      <c r="G107" s="13">
        <v>44557</v>
      </c>
      <c r="H107" s="77" t="s">
        <v>2193</v>
      </c>
      <c r="I107" s="16">
        <v>106</v>
      </c>
      <c r="J107" s="16">
        <v>12</v>
      </c>
      <c r="K107" s="16">
        <v>12</v>
      </c>
      <c r="L107" s="16">
        <v>1</v>
      </c>
      <c r="M107" s="81">
        <v>3.8159999999999998</v>
      </c>
      <c r="N107" s="96">
        <v>3.8159999999999998</v>
      </c>
      <c r="O107" s="64">
        <v>2530</v>
      </c>
      <c r="P107" s="65">
        <f>Table2245789101123456789101112131415161718192021222324[[#This Row],[PEMBULATAN]]*O107</f>
        <v>9654.48</v>
      </c>
    </row>
    <row r="108" spans="1:16" ht="26.25" customHeight="1" x14ac:dyDescent="0.2">
      <c r="A108" s="14"/>
      <c r="B108" s="75"/>
      <c r="C108" s="73" t="s">
        <v>2300</v>
      </c>
      <c r="D108" s="78" t="s">
        <v>127</v>
      </c>
      <c r="E108" s="13">
        <v>44551</v>
      </c>
      <c r="F108" s="76" t="s">
        <v>705</v>
      </c>
      <c r="G108" s="13">
        <v>44557</v>
      </c>
      <c r="H108" s="77" t="s">
        <v>2193</v>
      </c>
      <c r="I108" s="16">
        <v>52</v>
      </c>
      <c r="J108" s="16">
        <v>44</v>
      </c>
      <c r="K108" s="16">
        <v>21</v>
      </c>
      <c r="L108" s="16">
        <v>7</v>
      </c>
      <c r="M108" s="81">
        <v>12.012</v>
      </c>
      <c r="N108" s="96">
        <v>12.012</v>
      </c>
      <c r="O108" s="64">
        <v>2530</v>
      </c>
      <c r="P108" s="65">
        <f>Table2245789101123456789101112131415161718192021222324[[#This Row],[PEMBULATAN]]*O108</f>
        <v>30390.36</v>
      </c>
    </row>
    <row r="109" spans="1:16" ht="26.25" customHeight="1" x14ac:dyDescent="0.2">
      <c r="A109" s="14"/>
      <c r="B109" s="75"/>
      <c r="C109" s="73" t="s">
        <v>2301</v>
      </c>
      <c r="D109" s="78" t="s">
        <v>127</v>
      </c>
      <c r="E109" s="13">
        <v>44551</v>
      </c>
      <c r="F109" s="76" t="s">
        <v>705</v>
      </c>
      <c r="G109" s="13">
        <v>44557</v>
      </c>
      <c r="H109" s="77" t="s">
        <v>2193</v>
      </c>
      <c r="I109" s="16">
        <v>53</v>
      </c>
      <c r="J109" s="16">
        <v>40</v>
      </c>
      <c r="K109" s="16">
        <v>21</v>
      </c>
      <c r="L109" s="16">
        <v>3</v>
      </c>
      <c r="M109" s="81">
        <v>11.13</v>
      </c>
      <c r="N109" s="96">
        <v>11.13</v>
      </c>
      <c r="O109" s="64">
        <v>2530</v>
      </c>
      <c r="P109" s="65">
        <f>Table2245789101123456789101112131415161718192021222324[[#This Row],[PEMBULATAN]]*O109</f>
        <v>28158.9</v>
      </c>
    </row>
    <row r="110" spans="1:16" ht="26.25" customHeight="1" x14ac:dyDescent="0.2">
      <c r="A110" s="14"/>
      <c r="B110" s="75"/>
      <c r="C110" s="73" t="s">
        <v>2302</v>
      </c>
      <c r="D110" s="78" t="s">
        <v>127</v>
      </c>
      <c r="E110" s="13">
        <v>44551</v>
      </c>
      <c r="F110" s="76" t="s">
        <v>705</v>
      </c>
      <c r="G110" s="13">
        <v>44557</v>
      </c>
      <c r="H110" s="77" t="s">
        <v>2193</v>
      </c>
      <c r="I110" s="16">
        <v>68</v>
      </c>
      <c r="J110" s="16">
        <v>47</v>
      </c>
      <c r="K110" s="16">
        <v>18</v>
      </c>
      <c r="L110" s="16">
        <v>7</v>
      </c>
      <c r="M110" s="81">
        <v>14.382</v>
      </c>
      <c r="N110" s="96">
        <v>15</v>
      </c>
      <c r="O110" s="64">
        <v>2530</v>
      </c>
      <c r="P110" s="65">
        <f>Table2245789101123456789101112131415161718192021222324[[#This Row],[PEMBULATAN]]*O110</f>
        <v>37950</v>
      </c>
    </row>
    <row r="111" spans="1:16" ht="26.25" customHeight="1" x14ac:dyDescent="0.2">
      <c r="A111" s="14"/>
      <c r="B111" s="75"/>
      <c r="C111" s="73" t="s">
        <v>2303</v>
      </c>
      <c r="D111" s="78" t="s">
        <v>127</v>
      </c>
      <c r="E111" s="13">
        <v>44551</v>
      </c>
      <c r="F111" s="76" t="s">
        <v>705</v>
      </c>
      <c r="G111" s="13">
        <v>44557</v>
      </c>
      <c r="H111" s="77" t="s">
        <v>2193</v>
      </c>
      <c r="I111" s="16">
        <v>125</v>
      </c>
      <c r="J111" s="16">
        <v>8</v>
      </c>
      <c r="K111" s="16">
        <v>8</v>
      </c>
      <c r="L111" s="16">
        <v>1</v>
      </c>
      <c r="M111" s="81">
        <v>2</v>
      </c>
      <c r="N111" s="96">
        <v>2</v>
      </c>
      <c r="O111" s="64">
        <v>2530</v>
      </c>
      <c r="P111" s="65">
        <f>Table2245789101123456789101112131415161718192021222324[[#This Row],[PEMBULATAN]]*O111</f>
        <v>5060</v>
      </c>
    </row>
    <row r="112" spans="1:16" ht="26.25" customHeight="1" x14ac:dyDescent="0.2">
      <c r="A112" s="14"/>
      <c r="B112" s="75"/>
      <c r="C112" s="73" t="s">
        <v>2304</v>
      </c>
      <c r="D112" s="78" t="s">
        <v>127</v>
      </c>
      <c r="E112" s="13">
        <v>44551</v>
      </c>
      <c r="F112" s="76" t="s">
        <v>705</v>
      </c>
      <c r="G112" s="13">
        <v>44557</v>
      </c>
      <c r="H112" s="77" t="s">
        <v>2193</v>
      </c>
      <c r="I112" s="16">
        <v>50</v>
      </c>
      <c r="J112" s="16">
        <v>35</v>
      </c>
      <c r="K112" s="16">
        <v>25</v>
      </c>
      <c r="L112" s="16">
        <v>2</v>
      </c>
      <c r="M112" s="81">
        <v>10.9375</v>
      </c>
      <c r="N112" s="96">
        <v>10.9375</v>
      </c>
      <c r="O112" s="64">
        <v>2530</v>
      </c>
      <c r="P112" s="65">
        <f>Table2245789101123456789101112131415161718192021222324[[#This Row],[PEMBULATAN]]*O112</f>
        <v>27671.875</v>
      </c>
    </row>
    <row r="113" spans="1:16" ht="26.25" customHeight="1" x14ac:dyDescent="0.2">
      <c r="A113" s="14"/>
      <c r="B113" s="75"/>
      <c r="C113" s="73" t="s">
        <v>2305</v>
      </c>
      <c r="D113" s="78" t="s">
        <v>127</v>
      </c>
      <c r="E113" s="13">
        <v>44551</v>
      </c>
      <c r="F113" s="76" t="s">
        <v>705</v>
      </c>
      <c r="G113" s="13">
        <v>44557</v>
      </c>
      <c r="H113" s="77" t="s">
        <v>2193</v>
      </c>
      <c r="I113" s="16">
        <v>50</v>
      </c>
      <c r="J113" s="16">
        <v>41</v>
      </c>
      <c r="K113" s="16">
        <v>35</v>
      </c>
      <c r="L113" s="16">
        <v>9</v>
      </c>
      <c r="M113" s="81">
        <v>17.9375</v>
      </c>
      <c r="N113" s="96">
        <v>17.9375</v>
      </c>
      <c r="O113" s="64">
        <v>2530</v>
      </c>
      <c r="P113" s="65">
        <f>Table2245789101123456789101112131415161718192021222324[[#This Row],[PEMBULATAN]]*O113</f>
        <v>45381.875</v>
      </c>
    </row>
    <row r="114" spans="1:16" ht="26.25" customHeight="1" x14ac:dyDescent="0.2">
      <c r="A114" s="14"/>
      <c r="B114" s="75"/>
      <c r="C114" s="73" t="s">
        <v>2306</v>
      </c>
      <c r="D114" s="78" t="s">
        <v>127</v>
      </c>
      <c r="E114" s="13">
        <v>44551</v>
      </c>
      <c r="F114" s="76" t="s">
        <v>705</v>
      </c>
      <c r="G114" s="13">
        <v>44557</v>
      </c>
      <c r="H114" s="77" t="s">
        <v>2193</v>
      </c>
      <c r="I114" s="16">
        <v>37</v>
      </c>
      <c r="J114" s="16">
        <v>26</v>
      </c>
      <c r="K114" s="16">
        <v>25</v>
      </c>
      <c r="L114" s="16">
        <v>3</v>
      </c>
      <c r="M114" s="81">
        <v>6.0125000000000002</v>
      </c>
      <c r="N114" s="96">
        <v>6.0125000000000002</v>
      </c>
      <c r="O114" s="64">
        <v>2530</v>
      </c>
      <c r="P114" s="65">
        <f>Table2245789101123456789101112131415161718192021222324[[#This Row],[PEMBULATAN]]*O114</f>
        <v>15211.625</v>
      </c>
    </row>
    <row r="115" spans="1:16" ht="26.25" customHeight="1" x14ac:dyDescent="0.2">
      <c r="A115" s="14"/>
      <c r="B115" s="75"/>
      <c r="C115" s="73" t="s">
        <v>2307</v>
      </c>
      <c r="D115" s="78" t="s">
        <v>127</v>
      </c>
      <c r="E115" s="13">
        <v>44551</v>
      </c>
      <c r="F115" s="76" t="s">
        <v>705</v>
      </c>
      <c r="G115" s="13">
        <v>44557</v>
      </c>
      <c r="H115" s="77" t="s">
        <v>2193</v>
      </c>
      <c r="I115" s="16">
        <v>91</v>
      </c>
      <c r="J115" s="16">
        <v>13</v>
      </c>
      <c r="K115" s="16">
        <v>10</v>
      </c>
      <c r="L115" s="16">
        <v>4</v>
      </c>
      <c r="M115" s="81">
        <v>2.9575</v>
      </c>
      <c r="N115" s="96">
        <v>4</v>
      </c>
      <c r="O115" s="64">
        <v>2530</v>
      </c>
      <c r="P115" s="65">
        <f>Table2245789101123456789101112131415161718192021222324[[#This Row],[PEMBULATAN]]*O115</f>
        <v>10120</v>
      </c>
    </row>
    <row r="116" spans="1:16" ht="26.25" customHeight="1" x14ac:dyDescent="0.2">
      <c r="A116" s="14"/>
      <c r="B116" s="75"/>
      <c r="C116" s="73" t="s">
        <v>2308</v>
      </c>
      <c r="D116" s="78" t="s">
        <v>127</v>
      </c>
      <c r="E116" s="13">
        <v>44551</v>
      </c>
      <c r="F116" s="76" t="s">
        <v>705</v>
      </c>
      <c r="G116" s="13">
        <v>44557</v>
      </c>
      <c r="H116" s="77" t="s">
        <v>2193</v>
      </c>
      <c r="I116" s="16">
        <v>40</v>
      </c>
      <c r="J116" s="16">
        <v>34</v>
      </c>
      <c r="K116" s="16">
        <v>24</v>
      </c>
      <c r="L116" s="16">
        <v>2</v>
      </c>
      <c r="M116" s="81">
        <v>8.16</v>
      </c>
      <c r="N116" s="96">
        <v>8.16</v>
      </c>
      <c r="O116" s="64">
        <v>2530</v>
      </c>
      <c r="P116" s="65">
        <f>Table2245789101123456789101112131415161718192021222324[[#This Row],[PEMBULATAN]]*O116</f>
        <v>20644.8</v>
      </c>
    </row>
    <row r="117" spans="1:16" ht="26.25" customHeight="1" x14ac:dyDescent="0.2">
      <c r="A117" s="14"/>
      <c r="B117" s="75"/>
      <c r="C117" s="73" t="s">
        <v>2309</v>
      </c>
      <c r="D117" s="78" t="s">
        <v>127</v>
      </c>
      <c r="E117" s="13">
        <v>44551</v>
      </c>
      <c r="F117" s="76" t="s">
        <v>705</v>
      </c>
      <c r="G117" s="13">
        <v>44557</v>
      </c>
      <c r="H117" s="77" t="s">
        <v>2193</v>
      </c>
      <c r="I117" s="16">
        <v>74</v>
      </c>
      <c r="J117" s="16">
        <v>26</v>
      </c>
      <c r="K117" s="16">
        <v>16</v>
      </c>
      <c r="L117" s="16">
        <v>6</v>
      </c>
      <c r="M117" s="81">
        <v>7.6959999999999997</v>
      </c>
      <c r="N117" s="96">
        <v>7.6959999999999997</v>
      </c>
      <c r="O117" s="64">
        <v>2530</v>
      </c>
      <c r="P117" s="65">
        <f>Table2245789101123456789101112131415161718192021222324[[#This Row],[PEMBULATAN]]*O117</f>
        <v>19470.88</v>
      </c>
    </row>
    <row r="118" spans="1:16" ht="26.25" customHeight="1" x14ac:dyDescent="0.2">
      <c r="A118" s="14"/>
      <c r="B118" s="75"/>
      <c r="C118" s="73" t="s">
        <v>2310</v>
      </c>
      <c r="D118" s="78" t="s">
        <v>127</v>
      </c>
      <c r="E118" s="13">
        <v>44551</v>
      </c>
      <c r="F118" s="76" t="s">
        <v>705</v>
      </c>
      <c r="G118" s="13">
        <v>44557</v>
      </c>
      <c r="H118" s="77" t="s">
        <v>2193</v>
      </c>
      <c r="I118" s="16">
        <v>90</v>
      </c>
      <c r="J118" s="16">
        <v>10</v>
      </c>
      <c r="K118" s="16">
        <v>10</v>
      </c>
      <c r="L118" s="16">
        <v>7</v>
      </c>
      <c r="M118" s="81">
        <v>2.25</v>
      </c>
      <c r="N118" s="96">
        <v>7</v>
      </c>
      <c r="O118" s="64">
        <v>2530</v>
      </c>
      <c r="P118" s="65">
        <f>Table2245789101123456789101112131415161718192021222324[[#This Row],[PEMBULATAN]]*O118</f>
        <v>17710</v>
      </c>
    </row>
    <row r="119" spans="1:16" ht="26.25" customHeight="1" x14ac:dyDescent="0.2">
      <c r="A119" s="14"/>
      <c r="B119" s="75"/>
      <c r="C119" s="73" t="s">
        <v>2311</v>
      </c>
      <c r="D119" s="78" t="s">
        <v>127</v>
      </c>
      <c r="E119" s="13">
        <v>44551</v>
      </c>
      <c r="F119" s="76" t="s">
        <v>705</v>
      </c>
      <c r="G119" s="13">
        <v>44557</v>
      </c>
      <c r="H119" s="77" t="s">
        <v>2193</v>
      </c>
      <c r="I119" s="16">
        <v>70</v>
      </c>
      <c r="J119" s="16">
        <v>61</v>
      </c>
      <c r="K119" s="16">
        <v>17</v>
      </c>
      <c r="L119" s="16">
        <v>12</v>
      </c>
      <c r="M119" s="81">
        <v>18.147500000000001</v>
      </c>
      <c r="N119" s="96">
        <v>18.147500000000001</v>
      </c>
      <c r="O119" s="64">
        <v>2530</v>
      </c>
      <c r="P119" s="65">
        <f>Table2245789101123456789101112131415161718192021222324[[#This Row],[PEMBULATAN]]*O119</f>
        <v>45913.175000000003</v>
      </c>
    </row>
    <row r="120" spans="1:16" ht="26.25" customHeight="1" x14ac:dyDescent="0.2">
      <c r="A120" s="14"/>
      <c r="B120" s="75"/>
      <c r="C120" s="73" t="s">
        <v>2312</v>
      </c>
      <c r="D120" s="78" t="s">
        <v>127</v>
      </c>
      <c r="E120" s="13">
        <v>44551</v>
      </c>
      <c r="F120" s="76" t="s">
        <v>705</v>
      </c>
      <c r="G120" s="13">
        <v>44557</v>
      </c>
      <c r="H120" s="77" t="s">
        <v>2193</v>
      </c>
      <c r="I120" s="16">
        <v>115</v>
      </c>
      <c r="J120" s="16">
        <v>7</v>
      </c>
      <c r="K120" s="16">
        <v>7</v>
      </c>
      <c r="L120" s="16">
        <v>1</v>
      </c>
      <c r="M120" s="81">
        <v>1.4087499999999999</v>
      </c>
      <c r="N120" s="96">
        <v>2</v>
      </c>
      <c r="O120" s="64">
        <v>2530</v>
      </c>
      <c r="P120" s="65">
        <f>Table2245789101123456789101112131415161718192021222324[[#This Row],[PEMBULATAN]]*O120</f>
        <v>5060</v>
      </c>
    </row>
    <row r="121" spans="1:16" ht="26.25" customHeight="1" x14ac:dyDescent="0.2">
      <c r="A121" s="14"/>
      <c r="B121" s="75"/>
      <c r="C121" s="73" t="s">
        <v>2313</v>
      </c>
      <c r="D121" s="78" t="s">
        <v>127</v>
      </c>
      <c r="E121" s="13">
        <v>44551</v>
      </c>
      <c r="F121" s="76" t="s">
        <v>705</v>
      </c>
      <c r="G121" s="13">
        <v>44557</v>
      </c>
      <c r="H121" s="77" t="s">
        <v>2193</v>
      </c>
      <c r="I121" s="16">
        <v>85</v>
      </c>
      <c r="J121" s="16">
        <v>62</v>
      </c>
      <c r="K121" s="16">
        <v>19</v>
      </c>
      <c r="L121" s="16">
        <v>15</v>
      </c>
      <c r="M121" s="81">
        <v>25.032499999999999</v>
      </c>
      <c r="N121" s="96">
        <v>25.032499999999999</v>
      </c>
      <c r="O121" s="64">
        <v>2530</v>
      </c>
      <c r="P121" s="65">
        <f>Table2245789101123456789101112131415161718192021222324[[#This Row],[PEMBULATAN]]*O121</f>
        <v>63332.224999999999</v>
      </c>
    </row>
    <row r="122" spans="1:16" ht="26.25" customHeight="1" x14ac:dyDescent="0.2">
      <c r="A122" s="14"/>
      <c r="B122" s="75"/>
      <c r="C122" s="73" t="s">
        <v>2314</v>
      </c>
      <c r="D122" s="78" t="s">
        <v>127</v>
      </c>
      <c r="E122" s="13">
        <v>44551</v>
      </c>
      <c r="F122" s="76" t="s">
        <v>705</v>
      </c>
      <c r="G122" s="13">
        <v>44557</v>
      </c>
      <c r="H122" s="77" t="s">
        <v>2193</v>
      </c>
      <c r="I122" s="16">
        <v>52</v>
      </c>
      <c r="J122" s="16">
        <v>42</v>
      </c>
      <c r="K122" s="16">
        <v>32</v>
      </c>
      <c r="L122" s="16">
        <v>3</v>
      </c>
      <c r="M122" s="81">
        <v>17.472000000000001</v>
      </c>
      <c r="N122" s="96">
        <v>18</v>
      </c>
      <c r="O122" s="64">
        <v>2530</v>
      </c>
      <c r="P122" s="65">
        <f>Table2245789101123456789101112131415161718192021222324[[#This Row],[PEMBULATAN]]*O122</f>
        <v>45540</v>
      </c>
    </row>
    <row r="123" spans="1:16" ht="26.25" customHeight="1" x14ac:dyDescent="0.2">
      <c r="A123" s="14"/>
      <c r="B123" s="75"/>
      <c r="C123" s="73" t="s">
        <v>2315</v>
      </c>
      <c r="D123" s="78" t="s">
        <v>127</v>
      </c>
      <c r="E123" s="13">
        <v>44551</v>
      </c>
      <c r="F123" s="76" t="s">
        <v>705</v>
      </c>
      <c r="G123" s="13">
        <v>44557</v>
      </c>
      <c r="H123" s="77" t="s">
        <v>2193</v>
      </c>
      <c r="I123" s="16">
        <v>86</v>
      </c>
      <c r="J123" s="16">
        <v>57</v>
      </c>
      <c r="K123" s="16">
        <v>27</v>
      </c>
      <c r="L123" s="16">
        <v>18</v>
      </c>
      <c r="M123" s="81">
        <v>33.088500000000003</v>
      </c>
      <c r="N123" s="96">
        <v>33.088500000000003</v>
      </c>
      <c r="O123" s="64">
        <v>2530</v>
      </c>
      <c r="P123" s="65">
        <f>Table2245789101123456789101112131415161718192021222324[[#This Row],[PEMBULATAN]]*O123</f>
        <v>83713.905000000013</v>
      </c>
    </row>
    <row r="124" spans="1:16" ht="26.25" customHeight="1" x14ac:dyDescent="0.2">
      <c r="A124" s="14"/>
      <c r="B124" s="75"/>
      <c r="C124" s="73" t="s">
        <v>2316</v>
      </c>
      <c r="D124" s="78" t="s">
        <v>127</v>
      </c>
      <c r="E124" s="13">
        <v>44551</v>
      </c>
      <c r="F124" s="76" t="s">
        <v>705</v>
      </c>
      <c r="G124" s="13">
        <v>44557</v>
      </c>
      <c r="H124" s="77" t="s">
        <v>2193</v>
      </c>
      <c r="I124" s="16">
        <v>52</v>
      </c>
      <c r="J124" s="16">
        <v>20</v>
      </c>
      <c r="K124" s="16">
        <v>20</v>
      </c>
      <c r="L124" s="16">
        <v>5</v>
      </c>
      <c r="M124" s="81">
        <v>5.2</v>
      </c>
      <c r="N124" s="96">
        <v>5.2</v>
      </c>
      <c r="O124" s="64">
        <v>2530</v>
      </c>
      <c r="P124" s="65">
        <f>Table2245789101123456789101112131415161718192021222324[[#This Row],[PEMBULATAN]]*O124</f>
        <v>13156</v>
      </c>
    </row>
    <row r="125" spans="1:16" ht="26.25" customHeight="1" x14ac:dyDescent="0.2">
      <c r="A125" s="14"/>
      <c r="B125" s="75"/>
      <c r="C125" s="73" t="s">
        <v>2317</v>
      </c>
      <c r="D125" s="78" t="s">
        <v>127</v>
      </c>
      <c r="E125" s="13">
        <v>44551</v>
      </c>
      <c r="F125" s="76" t="s">
        <v>705</v>
      </c>
      <c r="G125" s="13">
        <v>44557</v>
      </c>
      <c r="H125" s="77" t="s">
        <v>2193</v>
      </c>
      <c r="I125" s="16">
        <v>80</v>
      </c>
      <c r="J125" s="16">
        <v>64</v>
      </c>
      <c r="K125" s="16">
        <v>23</v>
      </c>
      <c r="L125" s="16">
        <v>8</v>
      </c>
      <c r="M125" s="81">
        <v>29.44</v>
      </c>
      <c r="N125" s="96">
        <v>30</v>
      </c>
      <c r="O125" s="64">
        <v>2530</v>
      </c>
      <c r="P125" s="65">
        <f>Table2245789101123456789101112131415161718192021222324[[#This Row],[PEMBULATAN]]*O125</f>
        <v>75900</v>
      </c>
    </row>
    <row r="126" spans="1:16" ht="26.25" customHeight="1" x14ac:dyDescent="0.2">
      <c r="A126" s="14"/>
      <c r="B126" s="75"/>
      <c r="C126" s="73" t="s">
        <v>2318</v>
      </c>
      <c r="D126" s="78" t="s">
        <v>127</v>
      </c>
      <c r="E126" s="13">
        <v>44551</v>
      </c>
      <c r="F126" s="76" t="s">
        <v>705</v>
      </c>
      <c r="G126" s="13">
        <v>44557</v>
      </c>
      <c r="H126" s="77" t="s">
        <v>2193</v>
      </c>
      <c r="I126" s="16">
        <v>70</v>
      </c>
      <c r="J126" s="16">
        <v>70</v>
      </c>
      <c r="K126" s="16">
        <v>21</v>
      </c>
      <c r="L126" s="16">
        <v>8</v>
      </c>
      <c r="M126" s="81">
        <v>25.725000000000001</v>
      </c>
      <c r="N126" s="96">
        <v>25.725000000000001</v>
      </c>
      <c r="O126" s="64">
        <v>2530</v>
      </c>
      <c r="P126" s="65">
        <f>Table2245789101123456789101112131415161718192021222324[[#This Row],[PEMBULATAN]]*O126</f>
        <v>65084.25</v>
      </c>
    </row>
    <row r="127" spans="1:16" ht="26.25" customHeight="1" x14ac:dyDescent="0.2">
      <c r="A127" s="14"/>
      <c r="B127" s="75"/>
      <c r="C127" s="73" t="s">
        <v>2319</v>
      </c>
      <c r="D127" s="78" t="s">
        <v>127</v>
      </c>
      <c r="E127" s="13">
        <v>44551</v>
      </c>
      <c r="F127" s="76" t="s">
        <v>705</v>
      </c>
      <c r="G127" s="13">
        <v>44557</v>
      </c>
      <c r="H127" s="77" t="s">
        <v>2193</v>
      </c>
      <c r="I127" s="16">
        <v>58</v>
      </c>
      <c r="J127" s="16">
        <v>41</v>
      </c>
      <c r="K127" s="16">
        <v>18</v>
      </c>
      <c r="L127" s="16">
        <v>4</v>
      </c>
      <c r="M127" s="81">
        <v>10.701000000000001</v>
      </c>
      <c r="N127" s="96">
        <v>10.701000000000001</v>
      </c>
      <c r="O127" s="64">
        <v>2530</v>
      </c>
      <c r="P127" s="65">
        <f>Table2245789101123456789101112131415161718192021222324[[#This Row],[PEMBULATAN]]*O127</f>
        <v>27073.530000000002</v>
      </c>
    </row>
    <row r="128" spans="1:16" ht="26.25" customHeight="1" x14ac:dyDescent="0.2">
      <c r="A128" s="14"/>
      <c r="B128" s="75"/>
      <c r="C128" s="73" t="s">
        <v>2320</v>
      </c>
      <c r="D128" s="78" t="s">
        <v>127</v>
      </c>
      <c r="E128" s="13">
        <v>44551</v>
      </c>
      <c r="F128" s="76" t="s">
        <v>705</v>
      </c>
      <c r="G128" s="13">
        <v>44557</v>
      </c>
      <c r="H128" s="77" t="s">
        <v>2193</v>
      </c>
      <c r="I128" s="16">
        <v>52</v>
      </c>
      <c r="J128" s="16">
        <v>30</v>
      </c>
      <c r="K128" s="16">
        <v>20</v>
      </c>
      <c r="L128" s="16">
        <v>4</v>
      </c>
      <c r="M128" s="81">
        <v>7.8</v>
      </c>
      <c r="N128" s="96">
        <v>7.8</v>
      </c>
      <c r="O128" s="64">
        <v>2530</v>
      </c>
      <c r="P128" s="65">
        <f>Table2245789101123456789101112131415161718192021222324[[#This Row],[PEMBULATAN]]*O128</f>
        <v>19734</v>
      </c>
    </row>
    <row r="129" spans="1:16" ht="26.25" customHeight="1" x14ac:dyDescent="0.2">
      <c r="A129" s="14"/>
      <c r="B129" s="75"/>
      <c r="C129" s="73" t="s">
        <v>2321</v>
      </c>
      <c r="D129" s="78" t="s">
        <v>127</v>
      </c>
      <c r="E129" s="13">
        <v>44551</v>
      </c>
      <c r="F129" s="76" t="s">
        <v>705</v>
      </c>
      <c r="G129" s="13">
        <v>44557</v>
      </c>
      <c r="H129" s="77" t="s">
        <v>2193</v>
      </c>
      <c r="I129" s="16">
        <v>53</v>
      </c>
      <c r="J129" s="16">
        <v>48</v>
      </c>
      <c r="K129" s="16">
        <v>28</v>
      </c>
      <c r="L129" s="16">
        <v>1</v>
      </c>
      <c r="M129" s="81">
        <v>17.808</v>
      </c>
      <c r="N129" s="96">
        <v>17.808</v>
      </c>
      <c r="O129" s="64">
        <v>2530</v>
      </c>
      <c r="P129" s="65">
        <f>Table2245789101123456789101112131415161718192021222324[[#This Row],[PEMBULATAN]]*O129</f>
        <v>45054.239999999998</v>
      </c>
    </row>
    <row r="130" spans="1:16" ht="26.25" customHeight="1" x14ac:dyDescent="0.2">
      <c r="A130" s="14"/>
      <c r="B130" s="75"/>
      <c r="C130" s="73" t="s">
        <v>2322</v>
      </c>
      <c r="D130" s="78" t="s">
        <v>127</v>
      </c>
      <c r="E130" s="13">
        <v>44551</v>
      </c>
      <c r="F130" s="76" t="s">
        <v>705</v>
      </c>
      <c r="G130" s="13">
        <v>44557</v>
      </c>
      <c r="H130" s="77" t="s">
        <v>2193</v>
      </c>
      <c r="I130" s="16">
        <v>110</v>
      </c>
      <c r="J130" s="16">
        <v>12</v>
      </c>
      <c r="K130" s="16">
        <v>8</v>
      </c>
      <c r="L130" s="16">
        <v>2</v>
      </c>
      <c r="M130" s="81">
        <v>2.64</v>
      </c>
      <c r="N130" s="96">
        <v>2.64</v>
      </c>
      <c r="O130" s="64">
        <v>2530</v>
      </c>
      <c r="P130" s="65">
        <f>Table2245789101123456789101112131415161718192021222324[[#This Row],[PEMBULATAN]]*O130</f>
        <v>6679.2000000000007</v>
      </c>
    </row>
    <row r="131" spans="1:16" ht="26.25" customHeight="1" x14ac:dyDescent="0.2">
      <c r="A131" s="14"/>
      <c r="B131" s="75"/>
      <c r="C131" s="73" t="s">
        <v>2323</v>
      </c>
      <c r="D131" s="78" t="s">
        <v>127</v>
      </c>
      <c r="E131" s="13">
        <v>44551</v>
      </c>
      <c r="F131" s="76" t="s">
        <v>705</v>
      </c>
      <c r="G131" s="13">
        <v>44557</v>
      </c>
      <c r="H131" s="77" t="s">
        <v>2193</v>
      </c>
      <c r="I131" s="16">
        <v>57</v>
      </c>
      <c r="J131" s="16">
        <v>47</v>
      </c>
      <c r="K131" s="16">
        <v>23</v>
      </c>
      <c r="L131" s="16">
        <v>5</v>
      </c>
      <c r="M131" s="81">
        <v>15.404249999999999</v>
      </c>
      <c r="N131" s="96">
        <v>16</v>
      </c>
      <c r="O131" s="64">
        <v>2530</v>
      </c>
      <c r="P131" s="65">
        <f>Table2245789101123456789101112131415161718192021222324[[#This Row],[PEMBULATAN]]*O131</f>
        <v>40480</v>
      </c>
    </row>
    <row r="132" spans="1:16" ht="26.25" customHeight="1" x14ac:dyDescent="0.2">
      <c r="A132" s="14"/>
      <c r="B132" s="75"/>
      <c r="C132" s="73" t="s">
        <v>2324</v>
      </c>
      <c r="D132" s="78" t="s">
        <v>127</v>
      </c>
      <c r="E132" s="13">
        <v>44551</v>
      </c>
      <c r="F132" s="76" t="s">
        <v>705</v>
      </c>
      <c r="G132" s="13">
        <v>44557</v>
      </c>
      <c r="H132" s="77" t="s">
        <v>2193</v>
      </c>
      <c r="I132" s="16">
        <v>67</v>
      </c>
      <c r="J132" s="16">
        <v>70</v>
      </c>
      <c r="K132" s="16">
        <v>187</v>
      </c>
      <c r="L132" s="16">
        <v>5</v>
      </c>
      <c r="M132" s="81">
        <v>219.25749999999999</v>
      </c>
      <c r="N132" s="96">
        <v>219.25749999999999</v>
      </c>
      <c r="O132" s="64">
        <v>2530</v>
      </c>
      <c r="P132" s="65">
        <f>Table2245789101123456789101112131415161718192021222324[[#This Row],[PEMBULATAN]]*O132</f>
        <v>554721.47499999998</v>
      </c>
    </row>
    <row r="133" spans="1:16" ht="26.25" customHeight="1" x14ac:dyDescent="0.2">
      <c r="A133" s="14"/>
      <c r="B133" s="75"/>
      <c r="C133" s="73" t="s">
        <v>2325</v>
      </c>
      <c r="D133" s="78" t="s">
        <v>127</v>
      </c>
      <c r="E133" s="13">
        <v>44551</v>
      </c>
      <c r="F133" s="76" t="s">
        <v>705</v>
      </c>
      <c r="G133" s="13">
        <v>44557</v>
      </c>
      <c r="H133" s="77" t="s">
        <v>2193</v>
      </c>
      <c r="I133" s="16">
        <v>56</v>
      </c>
      <c r="J133" s="16">
        <v>35</v>
      </c>
      <c r="K133" s="16">
        <v>32</v>
      </c>
      <c r="L133" s="16">
        <v>7</v>
      </c>
      <c r="M133" s="81">
        <v>15.68</v>
      </c>
      <c r="N133" s="96">
        <v>15.68</v>
      </c>
      <c r="O133" s="64">
        <v>2530</v>
      </c>
      <c r="P133" s="65">
        <f>Table2245789101123456789101112131415161718192021222324[[#This Row],[PEMBULATAN]]*O133</f>
        <v>39670.400000000001</v>
      </c>
    </row>
    <row r="134" spans="1:16" ht="26.25" customHeight="1" x14ac:dyDescent="0.2">
      <c r="A134" s="14"/>
      <c r="B134" s="75"/>
      <c r="C134" s="73" t="s">
        <v>2326</v>
      </c>
      <c r="D134" s="78" t="s">
        <v>127</v>
      </c>
      <c r="E134" s="13">
        <v>44551</v>
      </c>
      <c r="F134" s="76" t="s">
        <v>705</v>
      </c>
      <c r="G134" s="13">
        <v>44557</v>
      </c>
      <c r="H134" s="77" t="s">
        <v>2193</v>
      </c>
      <c r="I134" s="16">
        <v>93</v>
      </c>
      <c r="J134" s="16">
        <v>51</v>
      </c>
      <c r="K134" s="16">
        <v>27</v>
      </c>
      <c r="L134" s="16">
        <v>9</v>
      </c>
      <c r="M134" s="81">
        <v>32.015250000000002</v>
      </c>
      <c r="N134" s="96">
        <v>32.015250000000002</v>
      </c>
      <c r="O134" s="64">
        <v>2530</v>
      </c>
      <c r="P134" s="65">
        <f>Table2245789101123456789101112131415161718192021222324[[#This Row],[PEMBULATAN]]*O134</f>
        <v>80998.582500000004</v>
      </c>
    </row>
    <row r="135" spans="1:16" ht="26.25" customHeight="1" x14ac:dyDescent="0.2">
      <c r="A135" s="14"/>
      <c r="B135" s="75"/>
      <c r="C135" s="73" t="s">
        <v>2327</v>
      </c>
      <c r="D135" s="78" t="s">
        <v>127</v>
      </c>
      <c r="E135" s="13">
        <v>44551</v>
      </c>
      <c r="F135" s="76" t="s">
        <v>705</v>
      </c>
      <c r="G135" s="13">
        <v>44557</v>
      </c>
      <c r="H135" s="77" t="s">
        <v>2193</v>
      </c>
      <c r="I135" s="16">
        <v>79</v>
      </c>
      <c r="J135" s="16">
        <v>44</v>
      </c>
      <c r="K135" s="16">
        <v>12</v>
      </c>
      <c r="L135" s="16">
        <v>5</v>
      </c>
      <c r="M135" s="81">
        <v>10.428000000000001</v>
      </c>
      <c r="N135" s="96">
        <v>11</v>
      </c>
      <c r="O135" s="64">
        <v>2530</v>
      </c>
      <c r="P135" s="65">
        <f>Table2245789101123456789101112131415161718192021222324[[#This Row],[PEMBULATAN]]*O135</f>
        <v>27830</v>
      </c>
    </row>
    <row r="136" spans="1:16" ht="26.25" customHeight="1" x14ac:dyDescent="0.2">
      <c r="A136" s="14"/>
      <c r="B136" s="75"/>
      <c r="C136" s="73" t="s">
        <v>2328</v>
      </c>
      <c r="D136" s="78" t="s">
        <v>127</v>
      </c>
      <c r="E136" s="13">
        <v>44551</v>
      </c>
      <c r="F136" s="76" t="s">
        <v>705</v>
      </c>
      <c r="G136" s="13">
        <v>44557</v>
      </c>
      <c r="H136" s="77" t="s">
        <v>2193</v>
      </c>
      <c r="I136" s="16">
        <v>44</v>
      </c>
      <c r="J136" s="16">
        <v>44</v>
      </c>
      <c r="K136" s="16">
        <v>11</v>
      </c>
      <c r="L136" s="16">
        <v>1</v>
      </c>
      <c r="M136" s="81">
        <v>5.3239999999999998</v>
      </c>
      <c r="N136" s="96">
        <v>6</v>
      </c>
      <c r="O136" s="64">
        <v>2530</v>
      </c>
      <c r="P136" s="65">
        <f>Table2245789101123456789101112131415161718192021222324[[#This Row],[PEMBULATAN]]*O136</f>
        <v>15180</v>
      </c>
    </row>
    <row r="137" spans="1:16" ht="26.25" customHeight="1" x14ac:dyDescent="0.2">
      <c r="A137" s="14"/>
      <c r="B137" s="75"/>
      <c r="C137" s="73" t="s">
        <v>2329</v>
      </c>
      <c r="D137" s="78" t="s">
        <v>127</v>
      </c>
      <c r="E137" s="13">
        <v>44551</v>
      </c>
      <c r="F137" s="76" t="s">
        <v>705</v>
      </c>
      <c r="G137" s="13">
        <v>44557</v>
      </c>
      <c r="H137" s="77" t="s">
        <v>2193</v>
      </c>
      <c r="I137" s="16">
        <v>46</v>
      </c>
      <c r="J137" s="16">
        <v>40</v>
      </c>
      <c r="K137" s="16">
        <v>36</v>
      </c>
      <c r="L137" s="16">
        <v>6</v>
      </c>
      <c r="M137" s="81">
        <v>16.559999999999999</v>
      </c>
      <c r="N137" s="96">
        <v>16.559999999999999</v>
      </c>
      <c r="O137" s="64">
        <v>2530</v>
      </c>
      <c r="P137" s="65">
        <f>Table2245789101123456789101112131415161718192021222324[[#This Row],[PEMBULATAN]]*O137</f>
        <v>41896.799999999996</v>
      </c>
    </row>
    <row r="138" spans="1:16" ht="26.25" customHeight="1" x14ac:dyDescent="0.2">
      <c r="A138" s="14"/>
      <c r="B138" s="75"/>
      <c r="C138" s="73" t="s">
        <v>2330</v>
      </c>
      <c r="D138" s="78" t="s">
        <v>127</v>
      </c>
      <c r="E138" s="13">
        <v>44551</v>
      </c>
      <c r="F138" s="76" t="s">
        <v>705</v>
      </c>
      <c r="G138" s="13">
        <v>44557</v>
      </c>
      <c r="H138" s="77" t="s">
        <v>2193</v>
      </c>
      <c r="I138" s="16">
        <v>41</v>
      </c>
      <c r="J138" s="16">
        <v>41</v>
      </c>
      <c r="K138" s="16">
        <v>38</v>
      </c>
      <c r="L138" s="16">
        <v>6</v>
      </c>
      <c r="M138" s="81">
        <v>15.9695</v>
      </c>
      <c r="N138" s="96">
        <v>15.9695</v>
      </c>
      <c r="O138" s="64">
        <v>2530</v>
      </c>
      <c r="P138" s="65">
        <f>Table2245789101123456789101112131415161718192021222324[[#This Row],[PEMBULATAN]]*O138</f>
        <v>40402.834999999999</v>
      </c>
    </row>
    <row r="139" spans="1:16" ht="26.25" customHeight="1" x14ac:dyDescent="0.2">
      <c r="A139" s="14"/>
      <c r="B139" s="75"/>
      <c r="C139" s="73" t="s">
        <v>2331</v>
      </c>
      <c r="D139" s="78" t="s">
        <v>127</v>
      </c>
      <c r="E139" s="13">
        <v>44551</v>
      </c>
      <c r="F139" s="76" t="s">
        <v>705</v>
      </c>
      <c r="G139" s="13">
        <v>44557</v>
      </c>
      <c r="H139" s="77" t="s">
        <v>2193</v>
      </c>
      <c r="I139" s="16">
        <v>66</v>
      </c>
      <c r="J139" s="16">
        <v>27</v>
      </c>
      <c r="K139" s="16">
        <v>11</v>
      </c>
      <c r="L139" s="16">
        <v>4</v>
      </c>
      <c r="M139" s="81">
        <v>4.9005000000000001</v>
      </c>
      <c r="N139" s="96">
        <v>4.9005000000000001</v>
      </c>
      <c r="O139" s="64">
        <v>2530</v>
      </c>
      <c r="P139" s="65">
        <f>Table2245789101123456789101112131415161718192021222324[[#This Row],[PEMBULATAN]]*O139</f>
        <v>12398.264999999999</v>
      </c>
    </row>
    <row r="140" spans="1:16" ht="26.25" customHeight="1" x14ac:dyDescent="0.2">
      <c r="A140" s="14"/>
      <c r="B140" s="75"/>
      <c r="C140" s="73" t="s">
        <v>2332</v>
      </c>
      <c r="D140" s="78" t="s">
        <v>127</v>
      </c>
      <c r="E140" s="13">
        <v>44551</v>
      </c>
      <c r="F140" s="76" t="s">
        <v>705</v>
      </c>
      <c r="G140" s="13">
        <v>44557</v>
      </c>
      <c r="H140" s="77" t="s">
        <v>2193</v>
      </c>
      <c r="I140" s="16">
        <v>77</v>
      </c>
      <c r="J140" s="16">
        <v>47</v>
      </c>
      <c r="K140" s="16">
        <v>23</v>
      </c>
      <c r="L140" s="16">
        <v>10</v>
      </c>
      <c r="M140" s="81">
        <v>20.809249999999999</v>
      </c>
      <c r="N140" s="96">
        <v>20.809249999999999</v>
      </c>
      <c r="O140" s="64">
        <v>2530</v>
      </c>
      <c r="P140" s="65">
        <f>Table2245789101123456789101112131415161718192021222324[[#This Row],[PEMBULATAN]]*O140</f>
        <v>52647.402499999997</v>
      </c>
    </row>
    <row r="141" spans="1:16" ht="26.25" customHeight="1" x14ac:dyDescent="0.2">
      <c r="A141" s="14"/>
      <c r="B141" s="75"/>
      <c r="C141" s="73" t="s">
        <v>2333</v>
      </c>
      <c r="D141" s="78" t="s">
        <v>127</v>
      </c>
      <c r="E141" s="13">
        <v>44551</v>
      </c>
      <c r="F141" s="76" t="s">
        <v>705</v>
      </c>
      <c r="G141" s="13">
        <v>44557</v>
      </c>
      <c r="H141" s="77" t="s">
        <v>2193</v>
      </c>
      <c r="I141" s="16">
        <v>52</v>
      </c>
      <c r="J141" s="16">
        <v>36</v>
      </c>
      <c r="K141" s="16">
        <v>23</v>
      </c>
      <c r="L141" s="16">
        <v>5</v>
      </c>
      <c r="M141" s="81">
        <v>10.763999999999999</v>
      </c>
      <c r="N141" s="96">
        <v>10.763999999999999</v>
      </c>
      <c r="O141" s="64">
        <v>2530</v>
      </c>
      <c r="P141" s="65">
        <f>Table2245789101123456789101112131415161718192021222324[[#This Row],[PEMBULATAN]]*O141</f>
        <v>27232.92</v>
      </c>
    </row>
    <row r="142" spans="1:16" ht="26.25" customHeight="1" x14ac:dyDescent="0.2">
      <c r="A142" s="14"/>
      <c r="B142" s="75"/>
      <c r="C142" s="73" t="s">
        <v>2334</v>
      </c>
      <c r="D142" s="78" t="s">
        <v>127</v>
      </c>
      <c r="E142" s="13">
        <v>44551</v>
      </c>
      <c r="F142" s="76" t="s">
        <v>705</v>
      </c>
      <c r="G142" s="13">
        <v>44557</v>
      </c>
      <c r="H142" s="77" t="s">
        <v>2193</v>
      </c>
      <c r="I142" s="16">
        <v>62</v>
      </c>
      <c r="J142" s="16">
        <v>61</v>
      </c>
      <c r="K142" s="16">
        <v>21</v>
      </c>
      <c r="L142" s="16">
        <v>13</v>
      </c>
      <c r="M142" s="81">
        <v>19.855499999999999</v>
      </c>
      <c r="N142" s="96">
        <v>19.855499999999999</v>
      </c>
      <c r="O142" s="64">
        <v>2530</v>
      </c>
      <c r="P142" s="65">
        <f>Table2245789101123456789101112131415161718192021222324[[#This Row],[PEMBULATAN]]*O142</f>
        <v>50234.415000000001</v>
      </c>
    </row>
    <row r="143" spans="1:16" ht="26.25" customHeight="1" x14ac:dyDescent="0.2">
      <c r="A143" s="14"/>
      <c r="B143" s="75"/>
      <c r="C143" s="73" t="s">
        <v>2335</v>
      </c>
      <c r="D143" s="78" t="s">
        <v>127</v>
      </c>
      <c r="E143" s="13">
        <v>44551</v>
      </c>
      <c r="F143" s="76" t="s">
        <v>705</v>
      </c>
      <c r="G143" s="13">
        <v>44557</v>
      </c>
      <c r="H143" s="77" t="s">
        <v>2193</v>
      </c>
      <c r="I143" s="16">
        <v>90</v>
      </c>
      <c r="J143" s="16">
        <v>42</v>
      </c>
      <c r="K143" s="16">
        <v>37</v>
      </c>
      <c r="L143" s="16">
        <v>15</v>
      </c>
      <c r="M143" s="81">
        <v>34.965000000000003</v>
      </c>
      <c r="N143" s="96">
        <v>34.965000000000003</v>
      </c>
      <c r="O143" s="64">
        <v>2530</v>
      </c>
      <c r="P143" s="65">
        <f>Table2245789101123456789101112131415161718192021222324[[#This Row],[PEMBULATAN]]*O143</f>
        <v>88461.450000000012</v>
      </c>
    </row>
    <row r="144" spans="1:16" ht="26.25" customHeight="1" x14ac:dyDescent="0.2">
      <c r="A144" s="14"/>
      <c r="B144" s="75"/>
      <c r="C144" s="73" t="s">
        <v>2336</v>
      </c>
      <c r="D144" s="78" t="s">
        <v>127</v>
      </c>
      <c r="E144" s="13">
        <v>44551</v>
      </c>
      <c r="F144" s="76" t="s">
        <v>705</v>
      </c>
      <c r="G144" s="13">
        <v>44557</v>
      </c>
      <c r="H144" s="77" t="s">
        <v>2193</v>
      </c>
      <c r="I144" s="16">
        <v>72</v>
      </c>
      <c r="J144" s="16">
        <v>62</v>
      </c>
      <c r="K144" s="16">
        <v>25</v>
      </c>
      <c r="L144" s="16">
        <v>5</v>
      </c>
      <c r="M144" s="81">
        <v>27.9</v>
      </c>
      <c r="N144" s="96">
        <v>27.9</v>
      </c>
      <c r="O144" s="64">
        <v>2530</v>
      </c>
      <c r="P144" s="65">
        <f>Table2245789101123456789101112131415161718192021222324[[#This Row],[PEMBULATAN]]*O144</f>
        <v>70587</v>
      </c>
    </row>
    <row r="145" spans="1:16" ht="26.25" customHeight="1" x14ac:dyDescent="0.2">
      <c r="A145" s="14"/>
      <c r="B145" s="75"/>
      <c r="C145" s="73" t="s">
        <v>2337</v>
      </c>
      <c r="D145" s="78" t="s">
        <v>127</v>
      </c>
      <c r="E145" s="13">
        <v>44551</v>
      </c>
      <c r="F145" s="76" t="s">
        <v>705</v>
      </c>
      <c r="G145" s="13">
        <v>44557</v>
      </c>
      <c r="H145" s="77" t="s">
        <v>2193</v>
      </c>
      <c r="I145" s="16">
        <v>62</v>
      </c>
      <c r="J145" s="16">
        <v>64</v>
      </c>
      <c r="K145" s="16">
        <v>15</v>
      </c>
      <c r="L145" s="16">
        <v>7</v>
      </c>
      <c r="M145" s="81">
        <v>14.88</v>
      </c>
      <c r="N145" s="96">
        <v>14.88</v>
      </c>
      <c r="O145" s="64">
        <v>2530</v>
      </c>
      <c r="P145" s="65">
        <f>Table2245789101123456789101112131415161718192021222324[[#This Row],[PEMBULATAN]]*O145</f>
        <v>37646.400000000001</v>
      </c>
    </row>
    <row r="146" spans="1:16" ht="26.25" customHeight="1" x14ac:dyDescent="0.2">
      <c r="A146" s="14"/>
      <c r="B146" s="75"/>
      <c r="C146" s="73" t="s">
        <v>2338</v>
      </c>
      <c r="D146" s="78" t="s">
        <v>127</v>
      </c>
      <c r="E146" s="13">
        <v>44551</v>
      </c>
      <c r="F146" s="76" t="s">
        <v>705</v>
      </c>
      <c r="G146" s="13">
        <v>44557</v>
      </c>
      <c r="H146" s="77" t="s">
        <v>2193</v>
      </c>
      <c r="I146" s="16">
        <v>80</v>
      </c>
      <c r="J146" s="16">
        <v>57</v>
      </c>
      <c r="K146" s="16">
        <v>23</v>
      </c>
      <c r="L146" s="16">
        <v>12</v>
      </c>
      <c r="M146" s="81">
        <v>26.22</v>
      </c>
      <c r="N146" s="96">
        <v>26.22</v>
      </c>
      <c r="O146" s="64">
        <v>2530</v>
      </c>
      <c r="P146" s="65">
        <f>Table2245789101123456789101112131415161718192021222324[[#This Row],[PEMBULATAN]]*O146</f>
        <v>66336.599999999991</v>
      </c>
    </row>
    <row r="147" spans="1:16" ht="26.25" customHeight="1" x14ac:dyDescent="0.2">
      <c r="A147" s="14"/>
      <c r="B147" s="75"/>
      <c r="C147" s="73" t="s">
        <v>2339</v>
      </c>
      <c r="D147" s="78" t="s">
        <v>127</v>
      </c>
      <c r="E147" s="13">
        <v>44551</v>
      </c>
      <c r="F147" s="76" t="s">
        <v>705</v>
      </c>
      <c r="G147" s="13">
        <v>44557</v>
      </c>
      <c r="H147" s="77" t="s">
        <v>2193</v>
      </c>
      <c r="I147" s="16">
        <v>52</v>
      </c>
      <c r="J147" s="16">
        <v>41</v>
      </c>
      <c r="K147" s="16">
        <v>12</v>
      </c>
      <c r="L147" s="16">
        <v>7</v>
      </c>
      <c r="M147" s="81">
        <v>6.3959999999999999</v>
      </c>
      <c r="N147" s="96">
        <v>8</v>
      </c>
      <c r="O147" s="64">
        <v>2530</v>
      </c>
      <c r="P147" s="65">
        <f>Table2245789101123456789101112131415161718192021222324[[#This Row],[PEMBULATAN]]*O147</f>
        <v>20240</v>
      </c>
    </row>
    <row r="148" spans="1:16" ht="26.25" customHeight="1" x14ac:dyDescent="0.2">
      <c r="A148" s="14"/>
      <c r="B148" s="75"/>
      <c r="C148" s="73" t="s">
        <v>2340</v>
      </c>
      <c r="D148" s="78" t="s">
        <v>127</v>
      </c>
      <c r="E148" s="13">
        <v>44551</v>
      </c>
      <c r="F148" s="76" t="s">
        <v>705</v>
      </c>
      <c r="G148" s="13">
        <v>44557</v>
      </c>
      <c r="H148" s="77" t="s">
        <v>2193</v>
      </c>
      <c r="I148" s="16">
        <v>92</v>
      </c>
      <c r="J148" s="16">
        <v>47</v>
      </c>
      <c r="K148" s="16">
        <v>23</v>
      </c>
      <c r="L148" s="16">
        <v>11</v>
      </c>
      <c r="M148" s="81">
        <v>24.863</v>
      </c>
      <c r="N148" s="96">
        <v>24.863</v>
      </c>
      <c r="O148" s="64">
        <v>2530</v>
      </c>
      <c r="P148" s="65">
        <f>Table2245789101123456789101112131415161718192021222324[[#This Row],[PEMBULATAN]]*O148</f>
        <v>62903.39</v>
      </c>
    </row>
    <row r="149" spans="1:16" ht="26.25" customHeight="1" x14ac:dyDescent="0.2">
      <c r="A149" s="14"/>
      <c r="B149" s="75"/>
      <c r="C149" s="73" t="s">
        <v>2341</v>
      </c>
      <c r="D149" s="78" t="s">
        <v>127</v>
      </c>
      <c r="E149" s="13">
        <v>44551</v>
      </c>
      <c r="F149" s="76" t="s">
        <v>705</v>
      </c>
      <c r="G149" s="13">
        <v>44557</v>
      </c>
      <c r="H149" s="77" t="s">
        <v>2193</v>
      </c>
      <c r="I149" s="16">
        <v>95</v>
      </c>
      <c r="J149" s="16">
        <v>58</v>
      </c>
      <c r="K149" s="16">
        <v>27</v>
      </c>
      <c r="L149" s="16">
        <v>23</v>
      </c>
      <c r="M149" s="81">
        <v>37.192500000000003</v>
      </c>
      <c r="N149" s="96">
        <v>37.192500000000003</v>
      </c>
      <c r="O149" s="64">
        <v>2530</v>
      </c>
      <c r="P149" s="65">
        <f>Table2245789101123456789101112131415161718192021222324[[#This Row],[PEMBULATAN]]*O149</f>
        <v>94097.025000000009</v>
      </c>
    </row>
    <row r="150" spans="1:16" ht="26.25" customHeight="1" x14ac:dyDescent="0.2">
      <c r="A150" s="14"/>
      <c r="B150" s="75"/>
      <c r="C150" s="73" t="s">
        <v>2342</v>
      </c>
      <c r="D150" s="78" t="s">
        <v>127</v>
      </c>
      <c r="E150" s="13">
        <v>44551</v>
      </c>
      <c r="F150" s="76" t="s">
        <v>705</v>
      </c>
      <c r="G150" s="13">
        <v>44557</v>
      </c>
      <c r="H150" s="77" t="s">
        <v>2193</v>
      </c>
      <c r="I150" s="16">
        <v>47</v>
      </c>
      <c r="J150" s="16">
        <v>55</v>
      </c>
      <c r="K150" s="16">
        <v>47</v>
      </c>
      <c r="L150" s="16">
        <v>17</v>
      </c>
      <c r="M150" s="81">
        <v>30.373750000000001</v>
      </c>
      <c r="N150" s="96">
        <v>31</v>
      </c>
      <c r="O150" s="64">
        <v>2530</v>
      </c>
      <c r="P150" s="65">
        <f>Table2245789101123456789101112131415161718192021222324[[#This Row],[PEMBULATAN]]*O150</f>
        <v>78430</v>
      </c>
    </row>
    <row r="151" spans="1:16" ht="26.25" customHeight="1" x14ac:dyDescent="0.2">
      <c r="A151" s="14"/>
      <c r="B151" s="75"/>
      <c r="C151" s="73" t="s">
        <v>2343</v>
      </c>
      <c r="D151" s="78" t="s">
        <v>127</v>
      </c>
      <c r="E151" s="13">
        <v>44551</v>
      </c>
      <c r="F151" s="76" t="s">
        <v>705</v>
      </c>
      <c r="G151" s="13">
        <v>44557</v>
      </c>
      <c r="H151" s="77" t="s">
        <v>2193</v>
      </c>
      <c r="I151" s="16">
        <v>45</v>
      </c>
      <c r="J151" s="16">
        <v>32</v>
      </c>
      <c r="K151" s="16">
        <v>22</v>
      </c>
      <c r="L151" s="16">
        <v>1</v>
      </c>
      <c r="M151" s="81">
        <v>7.92</v>
      </c>
      <c r="N151" s="96">
        <v>7.92</v>
      </c>
      <c r="O151" s="64">
        <v>2530</v>
      </c>
      <c r="P151" s="65">
        <f>Table2245789101123456789101112131415161718192021222324[[#This Row],[PEMBULATAN]]*O151</f>
        <v>20037.599999999999</v>
      </c>
    </row>
    <row r="152" spans="1:16" ht="26.25" customHeight="1" x14ac:dyDescent="0.2">
      <c r="A152" s="14"/>
      <c r="B152" s="75"/>
      <c r="C152" s="73" t="s">
        <v>2344</v>
      </c>
      <c r="D152" s="78" t="s">
        <v>127</v>
      </c>
      <c r="E152" s="13">
        <v>44551</v>
      </c>
      <c r="F152" s="76" t="s">
        <v>705</v>
      </c>
      <c r="G152" s="13">
        <v>44557</v>
      </c>
      <c r="H152" s="77" t="s">
        <v>2193</v>
      </c>
      <c r="I152" s="16">
        <v>41</v>
      </c>
      <c r="J152" s="16">
        <v>41</v>
      </c>
      <c r="K152" s="16">
        <v>40</v>
      </c>
      <c r="L152" s="16">
        <v>6</v>
      </c>
      <c r="M152" s="81">
        <v>16.809999999999999</v>
      </c>
      <c r="N152" s="96">
        <v>16.809999999999999</v>
      </c>
      <c r="O152" s="64">
        <v>2530</v>
      </c>
      <c r="P152" s="65">
        <f>Table2245789101123456789101112131415161718192021222324[[#This Row],[PEMBULATAN]]*O152</f>
        <v>42529.299999999996</v>
      </c>
    </row>
    <row r="153" spans="1:16" ht="26.25" customHeight="1" x14ac:dyDescent="0.2">
      <c r="A153" s="14"/>
      <c r="B153" s="75"/>
      <c r="C153" s="73" t="s">
        <v>2345</v>
      </c>
      <c r="D153" s="78" t="s">
        <v>127</v>
      </c>
      <c r="E153" s="13">
        <v>44551</v>
      </c>
      <c r="F153" s="76" t="s">
        <v>705</v>
      </c>
      <c r="G153" s="13">
        <v>44557</v>
      </c>
      <c r="H153" s="77" t="s">
        <v>2193</v>
      </c>
      <c r="I153" s="16">
        <v>89</v>
      </c>
      <c r="J153" s="16">
        <v>56</v>
      </c>
      <c r="K153" s="16">
        <v>27</v>
      </c>
      <c r="L153" s="16">
        <v>16</v>
      </c>
      <c r="M153" s="81">
        <v>33.642000000000003</v>
      </c>
      <c r="N153" s="96">
        <v>33.642000000000003</v>
      </c>
      <c r="O153" s="64">
        <v>2530</v>
      </c>
      <c r="P153" s="65">
        <f>Table2245789101123456789101112131415161718192021222324[[#This Row],[PEMBULATAN]]*O153</f>
        <v>85114.260000000009</v>
      </c>
    </row>
    <row r="154" spans="1:16" ht="26.25" customHeight="1" x14ac:dyDescent="0.2">
      <c r="A154" s="14"/>
      <c r="B154" s="75"/>
      <c r="C154" s="73" t="s">
        <v>2346</v>
      </c>
      <c r="D154" s="78" t="s">
        <v>127</v>
      </c>
      <c r="E154" s="13">
        <v>44551</v>
      </c>
      <c r="F154" s="76" t="s">
        <v>705</v>
      </c>
      <c r="G154" s="13">
        <v>44557</v>
      </c>
      <c r="H154" s="77" t="s">
        <v>2193</v>
      </c>
      <c r="I154" s="16">
        <v>110</v>
      </c>
      <c r="J154" s="16">
        <v>62</v>
      </c>
      <c r="K154" s="16">
        <v>24</v>
      </c>
      <c r="L154" s="16">
        <v>18</v>
      </c>
      <c r="M154" s="81">
        <v>40.92</v>
      </c>
      <c r="N154" s="96">
        <v>40.92</v>
      </c>
      <c r="O154" s="64">
        <v>2530</v>
      </c>
      <c r="P154" s="65">
        <f>Table2245789101123456789101112131415161718192021222324[[#This Row],[PEMBULATAN]]*O154</f>
        <v>103527.6</v>
      </c>
    </row>
    <row r="155" spans="1:16" ht="26.25" customHeight="1" x14ac:dyDescent="0.2">
      <c r="A155" s="14"/>
      <c r="B155" s="75"/>
      <c r="C155" s="73" t="s">
        <v>2347</v>
      </c>
      <c r="D155" s="78" t="s">
        <v>127</v>
      </c>
      <c r="E155" s="13">
        <v>44551</v>
      </c>
      <c r="F155" s="76" t="s">
        <v>705</v>
      </c>
      <c r="G155" s="13">
        <v>44557</v>
      </c>
      <c r="H155" s="77" t="s">
        <v>2193</v>
      </c>
      <c r="I155" s="16">
        <v>97</v>
      </c>
      <c r="J155" s="16">
        <v>56</v>
      </c>
      <c r="K155" s="16">
        <v>22</v>
      </c>
      <c r="L155" s="16">
        <v>25</v>
      </c>
      <c r="M155" s="81">
        <v>29.876000000000001</v>
      </c>
      <c r="N155" s="96">
        <v>29.876000000000001</v>
      </c>
      <c r="O155" s="64">
        <v>2530</v>
      </c>
      <c r="P155" s="65">
        <f>Table2245789101123456789101112131415161718192021222324[[#This Row],[PEMBULATAN]]*O155</f>
        <v>75586.28</v>
      </c>
    </row>
    <row r="156" spans="1:16" ht="26.25" customHeight="1" x14ac:dyDescent="0.2">
      <c r="A156" s="14"/>
      <c r="B156" s="75"/>
      <c r="C156" s="73" t="s">
        <v>2348</v>
      </c>
      <c r="D156" s="78" t="s">
        <v>127</v>
      </c>
      <c r="E156" s="13">
        <v>44551</v>
      </c>
      <c r="F156" s="76" t="s">
        <v>705</v>
      </c>
      <c r="G156" s="13">
        <v>44557</v>
      </c>
      <c r="H156" s="77" t="s">
        <v>2193</v>
      </c>
      <c r="I156" s="16">
        <v>86</v>
      </c>
      <c r="J156" s="16">
        <v>61</v>
      </c>
      <c r="K156" s="16">
        <v>15</v>
      </c>
      <c r="L156" s="16">
        <v>19</v>
      </c>
      <c r="M156" s="81">
        <v>19.672499999999999</v>
      </c>
      <c r="N156" s="96">
        <v>19.672499999999999</v>
      </c>
      <c r="O156" s="64">
        <v>2530</v>
      </c>
      <c r="P156" s="65">
        <f>Table2245789101123456789101112131415161718192021222324[[#This Row],[PEMBULATAN]]*O156</f>
        <v>49771.424999999996</v>
      </c>
    </row>
    <row r="157" spans="1:16" ht="26.25" customHeight="1" x14ac:dyDescent="0.2">
      <c r="A157" s="14"/>
      <c r="B157" s="75"/>
      <c r="C157" s="73" t="s">
        <v>2349</v>
      </c>
      <c r="D157" s="78" t="s">
        <v>127</v>
      </c>
      <c r="E157" s="13">
        <v>44551</v>
      </c>
      <c r="F157" s="76" t="s">
        <v>705</v>
      </c>
      <c r="G157" s="13">
        <v>44557</v>
      </c>
      <c r="H157" s="77" t="s">
        <v>2193</v>
      </c>
      <c r="I157" s="16">
        <v>78</v>
      </c>
      <c r="J157" s="16">
        <v>54</v>
      </c>
      <c r="K157" s="16">
        <v>23</v>
      </c>
      <c r="L157" s="16">
        <v>8</v>
      </c>
      <c r="M157" s="81">
        <v>24.219000000000001</v>
      </c>
      <c r="N157" s="96">
        <v>24.219000000000001</v>
      </c>
      <c r="O157" s="64">
        <v>2530</v>
      </c>
      <c r="P157" s="65">
        <f>Table2245789101123456789101112131415161718192021222324[[#This Row],[PEMBULATAN]]*O157</f>
        <v>61274.07</v>
      </c>
    </row>
    <row r="158" spans="1:16" ht="26.25" customHeight="1" x14ac:dyDescent="0.2">
      <c r="A158" s="14"/>
      <c r="B158" s="75"/>
      <c r="C158" s="73" t="s">
        <v>2350</v>
      </c>
      <c r="D158" s="78" t="s">
        <v>127</v>
      </c>
      <c r="E158" s="13">
        <v>44551</v>
      </c>
      <c r="F158" s="76" t="s">
        <v>705</v>
      </c>
      <c r="G158" s="13">
        <v>44557</v>
      </c>
      <c r="H158" s="77" t="s">
        <v>2193</v>
      </c>
      <c r="I158" s="16">
        <v>52</v>
      </c>
      <c r="J158" s="16">
        <v>55</v>
      </c>
      <c r="K158" s="16">
        <v>17</v>
      </c>
      <c r="L158" s="16">
        <v>2</v>
      </c>
      <c r="M158" s="81">
        <v>12.154999999999999</v>
      </c>
      <c r="N158" s="96">
        <v>12.154999999999999</v>
      </c>
      <c r="O158" s="64">
        <v>2530</v>
      </c>
      <c r="P158" s="65">
        <f>Table2245789101123456789101112131415161718192021222324[[#This Row],[PEMBULATAN]]*O158</f>
        <v>30752.149999999998</v>
      </c>
    </row>
    <row r="159" spans="1:16" ht="26.25" customHeight="1" x14ac:dyDescent="0.2">
      <c r="A159" s="14"/>
      <c r="B159" s="75"/>
      <c r="C159" s="73" t="s">
        <v>2351</v>
      </c>
      <c r="D159" s="78" t="s">
        <v>127</v>
      </c>
      <c r="E159" s="13">
        <v>44551</v>
      </c>
      <c r="F159" s="76" t="s">
        <v>705</v>
      </c>
      <c r="G159" s="13">
        <v>44557</v>
      </c>
      <c r="H159" s="77" t="s">
        <v>2193</v>
      </c>
      <c r="I159" s="16">
        <v>40</v>
      </c>
      <c r="J159" s="16">
        <v>41</v>
      </c>
      <c r="K159" s="16">
        <v>22</v>
      </c>
      <c r="L159" s="16">
        <v>8</v>
      </c>
      <c r="M159" s="81">
        <v>9.02</v>
      </c>
      <c r="N159" s="96">
        <v>9.02</v>
      </c>
      <c r="O159" s="64">
        <v>2530</v>
      </c>
      <c r="P159" s="65">
        <f>Table2245789101123456789101112131415161718192021222324[[#This Row],[PEMBULATAN]]*O159</f>
        <v>22820.6</v>
      </c>
    </row>
    <row r="160" spans="1:16" ht="26.25" customHeight="1" x14ac:dyDescent="0.2">
      <c r="A160" s="14"/>
      <c r="B160" s="75"/>
      <c r="C160" s="73" t="s">
        <v>2352</v>
      </c>
      <c r="D160" s="78" t="s">
        <v>127</v>
      </c>
      <c r="E160" s="13">
        <v>44551</v>
      </c>
      <c r="F160" s="76" t="s">
        <v>705</v>
      </c>
      <c r="G160" s="13">
        <v>44557</v>
      </c>
      <c r="H160" s="77" t="s">
        <v>2193</v>
      </c>
      <c r="I160" s="16">
        <v>50</v>
      </c>
      <c r="J160" s="16">
        <v>40</v>
      </c>
      <c r="K160" s="16">
        <v>30</v>
      </c>
      <c r="L160" s="16">
        <v>4</v>
      </c>
      <c r="M160" s="81">
        <v>15</v>
      </c>
      <c r="N160" s="96">
        <v>15</v>
      </c>
      <c r="O160" s="64">
        <v>2530</v>
      </c>
      <c r="P160" s="65">
        <f>Table2245789101123456789101112131415161718192021222324[[#This Row],[PEMBULATAN]]*O160</f>
        <v>37950</v>
      </c>
    </row>
    <row r="161" spans="1:16" ht="26.25" customHeight="1" x14ac:dyDescent="0.2">
      <c r="A161" s="14"/>
      <c r="B161" s="75"/>
      <c r="C161" s="73" t="s">
        <v>2353</v>
      </c>
      <c r="D161" s="78" t="s">
        <v>127</v>
      </c>
      <c r="E161" s="13">
        <v>44551</v>
      </c>
      <c r="F161" s="76" t="s">
        <v>705</v>
      </c>
      <c r="G161" s="13">
        <v>44557</v>
      </c>
      <c r="H161" s="77" t="s">
        <v>2193</v>
      </c>
      <c r="I161" s="16">
        <v>44</v>
      </c>
      <c r="J161" s="16">
        <v>34</v>
      </c>
      <c r="K161" s="16">
        <v>35</v>
      </c>
      <c r="L161" s="16">
        <v>5</v>
      </c>
      <c r="M161" s="81">
        <v>13.09</v>
      </c>
      <c r="N161" s="96">
        <v>13.09</v>
      </c>
      <c r="O161" s="64">
        <v>2530</v>
      </c>
      <c r="P161" s="65">
        <f>Table2245789101123456789101112131415161718192021222324[[#This Row],[PEMBULATAN]]*O161</f>
        <v>33117.699999999997</v>
      </c>
    </row>
    <row r="162" spans="1:16" ht="26.25" customHeight="1" x14ac:dyDescent="0.2">
      <c r="A162" s="14"/>
      <c r="B162" s="75"/>
      <c r="C162" s="73" t="s">
        <v>2354</v>
      </c>
      <c r="D162" s="78" t="s">
        <v>127</v>
      </c>
      <c r="E162" s="13">
        <v>44551</v>
      </c>
      <c r="F162" s="76" t="s">
        <v>705</v>
      </c>
      <c r="G162" s="13">
        <v>44557</v>
      </c>
      <c r="H162" s="77" t="s">
        <v>2193</v>
      </c>
      <c r="I162" s="16">
        <v>58</v>
      </c>
      <c r="J162" s="16">
        <v>52</v>
      </c>
      <c r="K162" s="16">
        <v>18</v>
      </c>
      <c r="L162" s="16">
        <v>9</v>
      </c>
      <c r="M162" s="81">
        <v>13.571999999999999</v>
      </c>
      <c r="N162" s="96">
        <v>13.571999999999999</v>
      </c>
      <c r="O162" s="64">
        <v>2530</v>
      </c>
      <c r="P162" s="65">
        <f>Table2245789101123456789101112131415161718192021222324[[#This Row],[PEMBULATAN]]*O162</f>
        <v>34337.159999999996</v>
      </c>
    </row>
    <row r="163" spans="1:16" ht="26.25" customHeight="1" x14ac:dyDescent="0.2">
      <c r="A163" s="14"/>
      <c r="B163" s="75"/>
      <c r="C163" s="73" t="s">
        <v>2355</v>
      </c>
      <c r="D163" s="78" t="s">
        <v>127</v>
      </c>
      <c r="E163" s="13">
        <v>44551</v>
      </c>
      <c r="F163" s="76" t="s">
        <v>705</v>
      </c>
      <c r="G163" s="13">
        <v>44557</v>
      </c>
      <c r="H163" s="77" t="s">
        <v>2193</v>
      </c>
      <c r="I163" s="16">
        <v>71</v>
      </c>
      <c r="J163" s="16">
        <v>66</v>
      </c>
      <c r="K163" s="16">
        <v>23</v>
      </c>
      <c r="L163" s="16">
        <v>15</v>
      </c>
      <c r="M163" s="81">
        <v>26.944500000000001</v>
      </c>
      <c r="N163" s="96">
        <v>26.944500000000001</v>
      </c>
      <c r="O163" s="64">
        <v>2530</v>
      </c>
      <c r="P163" s="65">
        <f>Table2245789101123456789101112131415161718192021222324[[#This Row],[PEMBULATAN]]*O163</f>
        <v>68169.585000000006</v>
      </c>
    </row>
    <row r="164" spans="1:16" ht="26.25" customHeight="1" x14ac:dyDescent="0.2">
      <c r="A164" s="14"/>
      <c r="B164" s="75"/>
      <c r="C164" s="73" t="s">
        <v>2356</v>
      </c>
      <c r="D164" s="78" t="s">
        <v>127</v>
      </c>
      <c r="E164" s="13">
        <v>44551</v>
      </c>
      <c r="F164" s="76" t="s">
        <v>705</v>
      </c>
      <c r="G164" s="13">
        <v>44557</v>
      </c>
      <c r="H164" s="77" t="s">
        <v>2193</v>
      </c>
      <c r="I164" s="16">
        <v>88</v>
      </c>
      <c r="J164" s="16">
        <v>54</v>
      </c>
      <c r="K164" s="16">
        <v>33</v>
      </c>
      <c r="L164" s="16">
        <v>11</v>
      </c>
      <c r="M164" s="81">
        <v>39.204000000000001</v>
      </c>
      <c r="N164" s="96">
        <v>39.204000000000001</v>
      </c>
      <c r="O164" s="64">
        <v>2530</v>
      </c>
      <c r="P164" s="65">
        <f>Table2245789101123456789101112131415161718192021222324[[#This Row],[PEMBULATAN]]*O164</f>
        <v>99186.12</v>
      </c>
    </row>
    <row r="165" spans="1:16" ht="26.25" customHeight="1" x14ac:dyDescent="0.2">
      <c r="A165" s="14"/>
      <c r="B165" s="75"/>
      <c r="C165" s="73" t="s">
        <v>2357</v>
      </c>
      <c r="D165" s="78" t="s">
        <v>127</v>
      </c>
      <c r="E165" s="13">
        <v>44551</v>
      </c>
      <c r="F165" s="76" t="s">
        <v>705</v>
      </c>
      <c r="G165" s="13">
        <v>44557</v>
      </c>
      <c r="H165" s="77" t="s">
        <v>2193</v>
      </c>
      <c r="I165" s="16">
        <v>48</v>
      </c>
      <c r="J165" s="16">
        <v>48</v>
      </c>
      <c r="K165" s="16">
        <v>31</v>
      </c>
      <c r="L165" s="16">
        <v>9</v>
      </c>
      <c r="M165" s="81">
        <v>17.856000000000002</v>
      </c>
      <c r="N165" s="96">
        <v>17.856000000000002</v>
      </c>
      <c r="O165" s="64">
        <v>2530</v>
      </c>
      <c r="P165" s="65">
        <f>Table2245789101123456789101112131415161718192021222324[[#This Row],[PEMBULATAN]]*O165</f>
        <v>45175.680000000008</v>
      </c>
    </row>
    <row r="166" spans="1:16" ht="26.25" customHeight="1" x14ac:dyDescent="0.2">
      <c r="A166" s="14"/>
      <c r="B166" s="75"/>
      <c r="C166" s="73" t="s">
        <v>2358</v>
      </c>
      <c r="D166" s="78" t="s">
        <v>127</v>
      </c>
      <c r="E166" s="13">
        <v>44551</v>
      </c>
      <c r="F166" s="76" t="s">
        <v>705</v>
      </c>
      <c r="G166" s="13">
        <v>44557</v>
      </c>
      <c r="H166" s="77" t="s">
        <v>2193</v>
      </c>
      <c r="I166" s="16">
        <v>97</v>
      </c>
      <c r="J166" s="16">
        <v>68</v>
      </c>
      <c r="K166" s="16">
        <v>35</v>
      </c>
      <c r="L166" s="16">
        <v>18</v>
      </c>
      <c r="M166" s="81">
        <v>57.715000000000003</v>
      </c>
      <c r="N166" s="96">
        <v>57.715000000000003</v>
      </c>
      <c r="O166" s="64">
        <v>2530</v>
      </c>
      <c r="P166" s="65">
        <f>Table2245789101123456789101112131415161718192021222324[[#This Row],[PEMBULATAN]]*O166</f>
        <v>146018.95000000001</v>
      </c>
    </row>
    <row r="167" spans="1:16" ht="26.25" customHeight="1" x14ac:dyDescent="0.2">
      <c r="A167" s="14"/>
      <c r="B167" s="75"/>
      <c r="C167" s="73" t="s">
        <v>2359</v>
      </c>
      <c r="D167" s="78" t="s">
        <v>127</v>
      </c>
      <c r="E167" s="13">
        <v>44551</v>
      </c>
      <c r="F167" s="76" t="s">
        <v>705</v>
      </c>
      <c r="G167" s="13">
        <v>44557</v>
      </c>
      <c r="H167" s="77" t="s">
        <v>2193</v>
      </c>
      <c r="I167" s="16">
        <v>74</v>
      </c>
      <c r="J167" s="16">
        <v>50</v>
      </c>
      <c r="K167" s="16">
        <v>22</v>
      </c>
      <c r="L167" s="16">
        <v>9</v>
      </c>
      <c r="M167" s="81">
        <v>20.350000000000001</v>
      </c>
      <c r="N167" s="96">
        <v>21</v>
      </c>
      <c r="O167" s="64">
        <v>2530</v>
      </c>
      <c r="P167" s="65">
        <f>Table2245789101123456789101112131415161718192021222324[[#This Row],[PEMBULATAN]]*O167</f>
        <v>53130</v>
      </c>
    </row>
    <row r="168" spans="1:16" ht="26.25" customHeight="1" x14ac:dyDescent="0.2">
      <c r="A168" s="14"/>
      <c r="B168" s="75"/>
      <c r="C168" s="73" t="s">
        <v>2360</v>
      </c>
      <c r="D168" s="78" t="s">
        <v>127</v>
      </c>
      <c r="E168" s="13">
        <v>44551</v>
      </c>
      <c r="F168" s="76" t="s">
        <v>705</v>
      </c>
      <c r="G168" s="13">
        <v>44557</v>
      </c>
      <c r="H168" s="77" t="s">
        <v>2193</v>
      </c>
      <c r="I168" s="16">
        <v>65</v>
      </c>
      <c r="J168" s="16">
        <v>52</v>
      </c>
      <c r="K168" s="16">
        <v>22</v>
      </c>
      <c r="L168" s="16">
        <v>7</v>
      </c>
      <c r="M168" s="81">
        <v>18.59</v>
      </c>
      <c r="N168" s="96">
        <v>18.59</v>
      </c>
      <c r="O168" s="64">
        <v>2530</v>
      </c>
      <c r="P168" s="65">
        <f>Table2245789101123456789101112131415161718192021222324[[#This Row],[PEMBULATAN]]*O168</f>
        <v>47032.7</v>
      </c>
    </row>
    <row r="169" spans="1:16" ht="26.25" customHeight="1" x14ac:dyDescent="0.2">
      <c r="A169" s="14"/>
      <c r="B169" s="75"/>
      <c r="C169" s="73" t="s">
        <v>2361</v>
      </c>
      <c r="D169" s="78" t="s">
        <v>127</v>
      </c>
      <c r="E169" s="13">
        <v>44551</v>
      </c>
      <c r="F169" s="76" t="s">
        <v>705</v>
      </c>
      <c r="G169" s="13">
        <v>44557</v>
      </c>
      <c r="H169" s="77" t="s">
        <v>2193</v>
      </c>
      <c r="I169" s="16">
        <v>44</v>
      </c>
      <c r="J169" s="16">
        <v>38</v>
      </c>
      <c r="K169" s="16">
        <v>28</v>
      </c>
      <c r="L169" s="16">
        <v>10</v>
      </c>
      <c r="M169" s="81">
        <v>11.704000000000001</v>
      </c>
      <c r="N169" s="96">
        <v>11.704000000000001</v>
      </c>
      <c r="O169" s="64">
        <v>2530</v>
      </c>
      <c r="P169" s="65">
        <f>Table2245789101123456789101112131415161718192021222324[[#This Row],[PEMBULATAN]]*O169</f>
        <v>29611.120000000003</v>
      </c>
    </row>
    <row r="170" spans="1:16" ht="26.25" customHeight="1" x14ac:dyDescent="0.2">
      <c r="A170" s="14"/>
      <c r="B170" s="75"/>
      <c r="C170" s="73" t="s">
        <v>2362</v>
      </c>
      <c r="D170" s="78" t="s">
        <v>127</v>
      </c>
      <c r="E170" s="13">
        <v>44551</v>
      </c>
      <c r="F170" s="76" t="s">
        <v>705</v>
      </c>
      <c r="G170" s="13">
        <v>44557</v>
      </c>
      <c r="H170" s="77" t="s">
        <v>2193</v>
      </c>
      <c r="I170" s="16">
        <v>38</v>
      </c>
      <c r="J170" s="16">
        <v>38</v>
      </c>
      <c r="K170" s="16">
        <v>22</v>
      </c>
      <c r="L170" s="16">
        <v>2</v>
      </c>
      <c r="M170" s="81">
        <v>7.9420000000000002</v>
      </c>
      <c r="N170" s="96">
        <v>7.9420000000000002</v>
      </c>
      <c r="O170" s="64">
        <v>2530</v>
      </c>
      <c r="P170" s="65">
        <f>Table2245789101123456789101112131415161718192021222324[[#This Row],[PEMBULATAN]]*O170</f>
        <v>20093.260000000002</v>
      </c>
    </row>
    <row r="171" spans="1:16" ht="26.25" customHeight="1" x14ac:dyDescent="0.2">
      <c r="A171" s="14"/>
      <c r="B171" s="75"/>
      <c r="C171" s="73" t="s">
        <v>2363</v>
      </c>
      <c r="D171" s="78" t="s">
        <v>127</v>
      </c>
      <c r="E171" s="13">
        <v>44551</v>
      </c>
      <c r="F171" s="76" t="s">
        <v>705</v>
      </c>
      <c r="G171" s="13">
        <v>44557</v>
      </c>
      <c r="H171" s="77" t="s">
        <v>2193</v>
      </c>
      <c r="I171" s="16">
        <v>52</v>
      </c>
      <c r="J171" s="16">
        <v>42</v>
      </c>
      <c r="K171" s="16">
        <v>25</v>
      </c>
      <c r="L171" s="16">
        <v>4</v>
      </c>
      <c r="M171" s="81">
        <v>13.65</v>
      </c>
      <c r="N171" s="96">
        <v>13.65</v>
      </c>
      <c r="O171" s="64">
        <v>2530</v>
      </c>
      <c r="P171" s="65">
        <f>Table2245789101123456789101112131415161718192021222324[[#This Row],[PEMBULATAN]]*O171</f>
        <v>34534.5</v>
      </c>
    </row>
    <row r="172" spans="1:16" ht="26.25" customHeight="1" x14ac:dyDescent="0.2">
      <c r="A172" s="14"/>
      <c r="B172" s="75"/>
      <c r="C172" s="73" t="s">
        <v>2364</v>
      </c>
      <c r="D172" s="78" t="s">
        <v>127</v>
      </c>
      <c r="E172" s="13">
        <v>44551</v>
      </c>
      <c r="F172" s="76" t="s">
        <v>705</v>
      </c>
      <c r="G172" s="13">
        <v>44557</v>
      </c>
      <c r="H172" s="77" t="s">
        <v>2193</v>
      </c>
      <c r="I172" s="16">
        <v>62</v>
      </c>
      <c r="J172" s="16">
        <v>38</v>
      </c>
      <c r="K172" s="16">
        <v>22</v>
      </c>
      <c r="L172" s="16">
        <v>6</v>
      </c>
      <c r="M172" s="81">
        <v>12.958</v>
      </c>
      <c r="N172" s="96">
        <v>12.958</v>
      </c>
      <c r="O172" s="64">
        <v>2530</v>
      </c>
      <c r="P172" s="65">
        <f>Table2245789101123456789101112131415161718192021222324[[#This Row],[PEMBULATAN]]*O172</f>
        <v>32783.74</v>
      </c>
    </row>
    <row r="173" spans="1:16" ht="26.25" customHeight="1" x14ac:dyDescent="0.2">
      <c r="A173" s="14"/>
      <c r="B173" s="75"/>
      <c r="C173" s="73" t="s">
        <v>2365</v>
      </c>
      <c r="D173" s="78" t="s">
        <v>127</v>
      </c>
      <c r="E173" s="13">
        <v>44551</v>
      </c>
      <c r="F173" s="76" t="s">
        <v>705</v>
      </c>
      <c r="G173" s="13">
        <v>44557</v>
      </c>
      <c r="H173" s="77" t="s">
        <v>2193</v>
      </c>
      <c r="I173" s="16">
        <v>101</v>
      </c>
      <c r="J173" s="16">
        <v>11</v>
      </c>
      <c r="K173" s="16">
        <v>11</v>
      </c>
      <c r="L173" s="16">
        <v>1</v>
      </c>
      <c r="M173" s="81">
        <v>3.05525</v>
      </c>
      <c r="N173" s="96">
        <v>3.05525</v>
      </c>
      <c r="O173" s="64">
        <v>2530</v>
      </c>
      <c r="P173" s="65">
        <f>Table2245789101123456789101112131415161718192021222324[[#This Row],[PEMBULATAN]]*O173</f>
        <v>7729.7825000000003</v>
      </c>
    </row>
    <row r="174" spans="1:16" ht="26.25" customHeight="1" x14ac:dyDescent="0.2">
      <c r="A174" s="14"/>
      <c r="B174" s="75"/>
      <c r="C174" s="73" t="s">
        <v>2366</v>
      </c>
      <c r="D174" s="78" t="s">
        <v>127</v>
      </c>
      <c r="E174" s="13">
        <v>44551</v>
      </c>
      <c r="F174" s="76" t="s">
        <v>705</v>
      </c>
      <c r="G174" s="13">
        <v>44557</v>
      </c>
      <c r="H174" s="77" t="s">
        <v>2193</v>
      </c>
      <c r="I174" s="16">
        <v>94</v>
      </c>
      <c r="J174" s="16">
        <v>54</v>
      </c>
      <c r="K174" s="16">
        <v>37</v>
      </c>
      <c r="L174" s="16">
        <v>15</v>
      </c>
      <c r="M174" s="81">
        <v>46.953000000000003</v>
      </c>
      <c r="N174" s="96">
        <v>46.953000000000003</v>
      </c>
      <c r="O174" s="64">
        <v>2530</v>
      </c>
      <c r="P174" s="65">
        <f>Table2245789101123456789101112131415161718192021222324[[#This Row],[PEMBULATAN]]*O174</f>
        <v>118791.09000000001</v>
      </c>
    </row>
    <row r="175" spans="1:16" ht="26.25" customHeight="1" x14ac:dyDescent="0.2">
      <c r="A175" s="14"/>
      <c r="B175" s="75"/>
      <c r="C175" s="73" t="s">
        <v>2367</v>
      </c>
      <c r="D175" s="78" t="s">
        <v>127</v>
      </c>
      <c r="E175" s="13">
        <v>44551</v>
      </c>
      <c r="F175" s="76" t="s">
        <v>705</v>
      </c>
      <c r="G175" s="13">
        <v>44557</v>
      </c>
      <c r="H175" s="77" t="s">
        <v>2193</v>
      </c>
      <c r="I175" s="16">
        <v>94</v>
      </c>
      <c r="J175" s="16">
        <v>54</v>
      </c>
      <c r="K175" s="16">
        <v>32</v>
      </c>
      <c r="L175" s="16">
        <v>27</v>
      </c>
      <c r="M175" s="81">
        <v>40.607999999999997</v>
      </c>
      <c r="N175" s="96">
        <v>40.607999999999997</v>
      </c>
      <c r="O175" s="64">
        <v>2530</v>
      </c>
      <c r="P175" s="65">
        <f>Table2245789101123456789101112131415161718192021222324[[#This Row],[PEMBULATAN]]*O175</f>
        <v>102738.23999999999</v>
      </c>
    </row>
    <row r="176" spans="1:16" ht="26.25" customHeight="1" x14ac:dyDescent="0.2">
      <c r="A176" s="14"/>
      <c r="B176" s="75"/>
      <c r="C176" s="73" t="s">
        <v>2368</v>
      </c>
      <c r="D176" s="78" t="s">
        <v>127</v>
      </c>
      <c r="E176" s="13">
        <v>44551</v>
      </c>
      <c r="F176" s="76" t="s">
        <v>705</v>
      </c>
      <c r="G176" s="13">
        <v>44557</v>
      </c>
      <c r="H176" s="77" t="s">
        <v>2193</v>
      </c>
      <c r="I176" s="16">
        <v>105</v>
      </c>
      <c r="J176" s="16">
        <v>61</v>
      </c>
      <c r="K176" s="16">
        <v>31</v>
      </c>
      <c r="L176" s="16">
        <v>25</v>
      </c>
      <c r="M176" s="81">
        <v>49.638750000000002</v>
      </c>
      <c r="N176" s="96">
        <v>49.638750000000002</v>
      </c>
      <c r="O176" s="64">
        <v>2530</v>
      </c>
      <c r="P176" s="65">
        <f>Table2245789101123456789101112131415161718192021222324[[#This Row],[PEMBULATAN]]*O176</f>
        <v>125586.03750000001</v>
      </c>
    </row>
    <row r="177" spans="1:16" ht="26.25" customHeight="1" x14ac:dyDescent="0.2">
      <c r="A177" s="14"/>
      <c r="B177" s="75"/>
      <c r="C177" s="73" t="s">
        <v>2369</v>
      </c>
      <c r="D177" s="78" t="s">
        <v>127</v>
      </c>
      <c r="E177" s="13">
        <v>44551</v>
      </c>
      <c r="F177" s="76" t="s">
        <v>705</v>
      </c>
      <c r="G177" s="13">
        <v>44557</v>
      </c>
      <c r="H177" s="77" t="s">
        <v>2193</v>
      </c>
      <c r="I177" s="16">
        <v>54</v>
      </c>
      <c r="J177" s="16">
        <v>54</v>
      </c>
      <c r="K177" s="16">
        <v>38</v>
      </c>
      <c r="L177" s="16">
        <v>14</v>
      </c>
      <c r="M177" s="81">
        <v>27.702000000000002</v>
      </c>
      <c r="N177" s="96">
        <v>27.702000000000002</v>
      </c>
      <c r="O177" s="64">
        <v>2530</v>
      </c>
      <c r="P177" s="65">
        <f>Table2245789101123456789101112131415161718192021222324[[#This Row],[PEMBULATAN]]*O177</f>
        <v>70086.06</v>
      </c>
    </row>
    <row r="178" spans="1:16" ht="26.25" customHeight="1" x14ac:dyDescent="0.2">
      <c r="A178" s="14"/>
      <c r="B178" s="75"/>
      <c r="C178" s="73" t="s">
        <v>2370</v>
      </c>
      <c r="D178" s="78" t="s">
        <v>127</v>
      </c>
      <c r="E178" s="13">
        <v>44551</v>
      </c>
      <c r="F178" s="76" t="s">
        <v>705</v>
      </c>
      <c r="G178" s="13">
        <v>44557</v>
      </c>
      <c r="H178" s="77" t="s">
        <v>2193</v>
      </c>
      <c r="I178" s="16">
        <v>83</v>
      </c>
      <c r="J178" s="16">
        <v>68</v>
      </c>
      <c r="K178" s="16">
        <v>22</v>
      </c>
      <c r="L178" s="16">
        <v>16</v>
      </c>
      <c r="M178" s="81">
        <v>31.042000000000002</v>
      </c>
      <c r="N178" s="96">
        <v>31.042000000000002</v>
      </c>
      <c r="O178" s="64">
        <v>2530</v>
      </c>
      <c r="P178" s="65">
        <f>Table2245789101123456789101112131415161718192021222324[[#This Row],[PEMBULATAN]]*O178</f>
        <v>78536.260000000009</v>
      </c>
    </row>
    <row r="179" spans="1:16" ht="26.25" customHeight="1" x14ac:dyDescent="0.2">
      <c r="A179" s="14"/>
      <c r="B179" s="75"/>
      <c r="C179" s="73" t="s">
        <v>2371</v>
      </c>
      <c r="D179" s="78" t="s">
        <v>127</v>
      </c>
      <c r="E179" s="13">
        <v>44551</v>
      </c>
      <c r="F179" s="76" t="s">
        <v>705</v>
      </c>
      <c r="G179" s="13">
        <v>44557</v>
      </c>
      <c r="H179" s="77" t="s">
        <v>2193</v>
      </c>
      <c r="I179" s="16">
        <v>100</v>
      </c>
      <c r="J179" s="16">
        <v>64</v>
      </c>
      <c r="K179" s="16">
        <v>35</v>
      </c>
      <c r="L179" s="16">
        <v>23</v>
      </c>
      <c r="M179" s="81">
        <v>56</v>
      </c>
      <c r="N179" s="96">
        <v>56</v>
      </c>
      <c r="O179" s="64">
        <v>2530</v>
      </c>
      <c r="P179" s="65">
        <f>Table2245789101123456789101112131415161718192021222324[[#This Row],[PEMBULATAN]]*O179</f>
        <v>141680</v>
      </c>
    </row>
    <row r="180" spans="1:16" ht="26.25" customHeight="1" x14ac:dyDescent="0.2">
      <c r="A180" s="14"/>
      <c r="B180" s="75"/>
      <c r="C180" s="73" t="s">
        <v>2372</v>
      </c>
      <c r="D180" s="78" t="s">
        <v>127</v>
      </c>
      <c r="E180" s="13">
        <v>44551</v>
      </c>
      <c r="F180" s="76" t="s">
        <v>705</v>
      </c>
      <c r="G180" s="13">
        <v>44557</v>
      </c>
      <c r="H180" s="77" t="s">
        <v>2193</v>
      </c>
      <c r="I180" s="16">
        <v>102</v>
      </c>
      <c r="J180" s="16">
        <v>57</v>
      </c>
      <c r="K180" s="16">
        <v>26</v>
      </c>
      <c r="L180" s="16">
        <v>23</v>
      </c>
      <c r="M180" s="81">
        <v>37.790999999999997</v>
      </c>
      <c r="N180" s="96">
        <v>37.790999999999997</v>
      </c>
      <c r="O180" s="64">
        <v>2530</v>
      </c>
      <c r="P180" s="65">
        <f>Table2245789101123456789101112131415161718192021222324[[#This Row],[PEMBULATAN]]*O180</f>
        <v>95611.23</v>
      </c>
    </row>
    <row r="181" spans="1:16" ht="26.25" customHeight="1" x14ac:dyDescent="0.2">
      <c r="A181" s="14"/>
      <c r="B181" s="75"/>
      <c r="C181" s="73" t="s">
        <v>2373</v>
      </c>
      <c r="D181" s="78" t="s">
        <v>127</v>
      </c>
      <c r="E181" s="13">
        <v>44551</v>
      </c>
      <c r="F181" s="76" t="s">
        <v>705</v>
      </c>
      <c r="G181" s="13">
        <v>44557</v>
      </c>
      <c r="H181" s="77" t="s">
        <v>2193</v>
      </c>
      <c r="I181" s="16">
        <v>87</v>
      </c>
      <c r="J181" s="16">
        <v>52</v>
      </c>
      <c r="K181" s="16">
        <v>31</v>
      </c>
      <c r="L181" s="16">
        <v>18</v>
      </c>
      <c r="M181" s="81">
        <v>35.061</v>
      </c>
      <c r="N181" s="96">
        <v>35.061</v>
      </c>
      <c r="O181" s="64">
        <v>2530</v>
      </c>
      <c r="P181" s="65">
        <f>Table2245789101123456789101112131415161718192021222324[[#This Row],[PEMBULATAN]]*O181</f>
        <v>88704.33</v>
      </c>
    </row>
    <row r="182" spans="1:16" ht="26.25" customHeight="1" x14ac:dyDescent="0.2">
      <c r="A182" s="14"/>
      <c r="B182" s="75"/>
      <c r="C182" s="73" t="s">
        <v>2374</v>
      </c>
      <c r="D182" s="78" t="s">
        <v>127</v>
      </c>
      <c r="E182" s="13">
        <v>44551</v>
      </c>
      <c r="F182" s="76" t="s">
        <v>705</v>
      </c>
      <c r="G182" s="13">
        <v>44557</v>
      </c>
      <c r="H182" s="77" t="s">
        <v>2193</v>
      </c>
      <c r="I182" s="16">
        <v>102</v>
      </c>
      <c r="J182" s="16">
        <v>61</v>
      </c>
      <c r="K182" s="16">
        <v>28</v>
      </c>
      <c r="L182" s="16">
        <v>17</v>
      </c>
      <c r="M182" s="81">
        <v>43.554000000000002</v>
      </c>
      <c r="N182" s="96">
        <v>43.554000000000002</v>
      </c>
      <c r="O182" s="64">
        <v>2530</v>
      </c>
      <c r="P182" s="65">
        <f>Table2245789101123456789101112131415161718192021222324[[#This Row],[PEMBULATAN]]*O182</f>
        <v>110191.62000000001</v>
      </c>
    </row>
    <row r="183" spans="1:16" ht="26.25" customHeight="1" x14ac:dyDescent="0.2">
      <c r="A183" s="14"/>
      <c r="B183" s="75"/>
      <c r="C183" s="73" t="s">
        <v>2375</v>
      </c>
      <c r="D183" s="78" t="s">
        <v>127</v>
      </c>
      <c r="E183" s="13">
        <v>44551</v>
      </c>
      <c r="F183" s="76" t="s">
        <v>705</v>
      </c>
      <c r="G183" s="13">
        <v>44557</v>
      </c>
      <c r="H183" s="77" t="s">
        <v>2193</v>
      </c>
      <c r="I183" s="16">
        <v>55</v>
      </c>
      <c r="J183" s="16">
        <v>27</v>
      </c>
      <c r="K183" s="16">
        <v>32</v>
      </c>
      <c r="L183" s="16">
        <v>2</v>
      </c>
      <c r="M183" s="81">
        <v>11.88</v>
      </c>
      <c r="N183" s="96">
        <v>11.88</v>
      </c>
      <c r="O183" s="64">
        <v>2530</v>
      </c>
      <c r="P183" s="65">
        <f>Table2245789101123456789101112131415161718192021222324[[#This Row],[PEMBULATAN]]*O183</f>
        <v>30056.400000000001</v>
      </c>
    </row>
    <row r="184" spans="1:16" ht="26.25" customHeight="1" x14ac:dyDescent="0.2">
      <c r="A184" s="14"/>
      <c r="B184" s="75"/>
      <c r="C184" s="73" t="s">
        <v>2376</v>
      </c>
      <c r="D184" s="78" t="s">
        <v>127</v>
      </c>
      <c r="E184" s="13">
        <v>44551</v>
      </c>
      <c r="F184" s="76" t="s">
        <v>705</v>
      </c>
      <c r="G184" s="13">
        <v>44557</v>
      </c>
      <c r="H184" s="77" t="s">
        <v>2193</v>
      </c>
      <c r="I184" s="16">
        <v>87</v>
      </c>
      <c r="J184" s="16">
        <v>62</v>
      </c>
      <c r="K184" s="16">
        <v>23</v>
      </c>
      <c r="L184" s="16">
        <v>15</v>
      </c>
      <c r="M184" s="81">
        <v>31.015499999999999</v>
      </c>
      <c r="N184" s="96">
        <v>31.015499999999999</v>
      </c>
      <c r="O184" s="64">
        <v>2530</v>
      </c>
      <c r="P184" s="65">
        <f>Table2245789101123456789101112131415161718192021222324[[#This Row],[PEMBULATAN]]*O184</f>
        <v>78469.214999999997</v>
      </c>
    </row>
    <row r="185" spans="1:16" ht="26.25" customHeight="1" x14ac:dyDescent="0.2">
      <c r="A185" s="14"/>
      <c r="B185" s="75"/>
      <c r="C185" s="73" t="s">
        <v>2377</v>
      </c>
      <c r="D185" s="78" t="s">
        <v>127</v>
      </c>
      <c r="E185" s="13">
        <v>44551</v>
      </c>
      <c r="F185" s="76" t="s">
        <v>705</v>
      </c>
      <c r="G185" s="13">
        <v>44557</v>
      </c>
      <c r="H185" s="77" t="s">
        <v>2193</v>
      </c>
      <c r="I185" s="16">
        <v>57</v>
      </c>
      <c r="J185" s="16">
        <v>41</v>
      </c>
      <c r="K185" s="16">
        <v>27</v>
      </c>
      <c r="L185" s="16">
        <v>7</v>
      </c>
      <c r="M185" s="81">
        <v>15.774749999999999</v>
      </c>
      <c r="N185" s="96">
        <v>15.774749999999999</v>
      </c>
      <c r="O185" s="64">
        <v>2530</v>
      </c>
      <c r="P185" s="65">
        <f>Table2245789101123456789101112131415161718192021222324[[#This Row],[PEMBULATAN]]*O185</f>
        <v>39910.1175</v>
      </c>
    </row>
    <row r="186" spans="1:16" ht="26.25" customHeight="1" x14ac:dyDescent="0.2">
      <c r="A186" s="14"/>
      <c r="B186" s="75"/>
      <c r="C186" s="73" t="s">
        <v>2378</v>
      </c>
      <c r="D186" s="78" t="s">
        <v>127</v>
      </c>
      <c r="E186" s="13">
        <v>44551</v>
      </c>
      <c r="F186" s="76" t="s">
        <v>705</v>
      </c>
      <c r="G186" s="13">
        <v>44557</v>
      </c>
      <c r="H186" s="77" t="s">
        <v>2193</v>
      </c>
      <c r="I186" s="16">
        <v>80</v>
      </c>
      <c r="J186" s="16">
        <v>45</v>
      </c>
      <c r="K186" s="16">
        <v>23</v>
      </c>
      <c r="L186" s="16">
        <v>14</v>
      </c>
      <c r="M186" s="81">
        <v>20.7</v>
      </c>
      <c r="N186" s="96">
        <v>20.7</v>
      </c>
      <c r="O186" s="64">
        <v>2530</v>
      </c>
      <c r="P186" s="65">
        <f>Table2245789101123456789101112131415161718192021222324[[#This Row],[PEMBULATAN]]*O186</f>
        <v>52371</v>
      </c>
    </row>
    <row r="187" spans="1:16" ht="26.25" customHeight="1" x14ac:dyDescent="0.2">
      <c r="A187" s="14"/>
      <c r="B187" s="75"/>
      <c r="C187" s="73" t="s">
        <v>2379</v>
      </c>
      <c r="D187" s="78" t="s">
        <v>127</v>
      </c>
      <c r="E187" s="13">
        <v>44551</v>
      </c>
      <c r="F187" s="76" t="s">
        <v>705</v>
      </c>
      <c r="G187" s="13">
        <v>44557</v>
      </c>
      <c r="H187" s="77" t="s">
        <v>2193</v>
      </c>
      <c r="I187" s="16">
        <v>87</v>
      </c>
      <c r="J187" s="16">
        <v>51</v>
      </c>
      <c r="K187" s="16">
        <v>21</v>
      </c>
      <c r="L187" s="16">
        <v>9</v>
      </c>
      <c r="M187" s="81">
        <v>23.294250000000002</v>
      </c>
      <c r="N187" s="96">
        <v>23.294250000000002</v>
      </c>
      <c r="O187" s="64">
        <v>2530</v>
      </c>
      <c r="P187" s="65">
        <f>Table2245789101123456789101112131415161718192021222324[[#This Row],[PEMBULATAN]]*O187</f>
        <v>58934.452500000007</v>
      </c>
    </row>
    <row r="188" spans="1:16" ht="26.25" customHeight="1" x14ac:dyDescent="0.2">
      <c r="A188" s="14"/>
      <c r="B188" s="75"/>
      <c r="C188" s="73" t="s">
        <v>2380</v>
      </c>
      <c r="D188" s="78" t="s">
        <v>127</v>
      </c>
      <c r="E188" s="13">
        <v>44551</v>
      </c>
      <c r="F188" s="76" t="s">
        <v>705</v>
      </c>
      <c r="G188" s="13">
        <v>44557</v>
      </c>
      <c r="H188" s="77" t="s">
        <v>2193</v>
      </c>
      <c r="I188" s="16">
        <v>47</v>
      </c>
      <c r="J188" s="16">
        <v>42</v>
      </c>
      <c r="K188" s="16">
        <v>15</v>
      </c>
      <c r="L188" s="16">
        <v>1</v>
      </c>
      <c r="M188" s="81">
        <v>7.4024999999999999</v>
      </c>
      <c r="N188" s="96">
        <v>8</v>
      </c>
      <c r="O188" s="64">
        <v>2530</v>
      </c>
      <c r="P188" s="65">
        <f>Table2245789101123456789101112131415161718192021222324[[#This Row],[PEMBULATAN]]*O188</f>
        <v>20240</v>
      </c>
    </row>
    <row r="189" spans="1:16" ht="26.25" customHeight="1" x14ac:dyDescent="0.2">
      <c r="A189" s="14"/>
      <c r="B189" s="75"/>
      <c r="C189" s="73" t="s">
        <v>2381</v>
      </c>
      <c r="D189" s="78" t="s">
        <v>127</v>
      </c>
      <c r="E189" s="13">
        <v>44551</v>
      </c>
      <c r="F189" s="76" t="s">
        <v>705</v>
      </c>
      <c r="G189" s="13">
        <v>44557</v>
      </c>
      <c r="H189" s="77" t="s">
        <v>2193</v>
      </c>
      <c r="I189" s="16">
        <v>72</v>
      </c>
      <c r="J189" s="16">
        <v>44</v>
      </c>
      <c r="K189" s="16">
        <v>32</v>
      </c>
      <c r="L189" s="16">
        <v>9</v>
      </c>
      <c r="M189" s="81">
        <v>25.344000000000001</v>
      </c>
      <c r="N189" s="96">
        <v>26</v>
      </c>
      <c r="O189" s="64">
        <v>2530</v>
      </c>
      <c r="P189" s="65">
        <f>Table2245789101123456789101112131415161718192021222324[[#This Row],[PEMBULATAN]]*O189</f>
        <v>65780</v>
      </c>
    </row>
    <row r="190" spans="1:16" ht="26.25" customHeight="1" x14ac:dyDescent="0.2">
      <c r="A190" s="14"/>
      <c r="B190" s="75"/>
      <c r="C190" s="73" t="s">
        <v>2382</v>
      </c>
      <c r="D190" s="78" t="s">
        <v>127</v>
      </c>
      <c r="E190" s="13">
        <v>44551</v>
      </c>
      <c r="F190" s="76" t="s">
        <v>705</v>
      </c>
      <c r="G190" s="13">
        <v>44557</v>
      </c>
      <c r="H190" s="77" t="s">
        <v>2193</v>
      </c>
      <c r="I190" s="16">
        <v>67</v>
      </c>
      <c r="J190" s="16">
        <v>41</v>
      </c>
      <c r="K190" s="16">
        <v>85</v>
      </c>
      <c r="L190" s="16">
        <v>31</v>
      </c>
      <c r="M190" s="81">
        <v>58.373750000000001</v>
      </c>
      <c r="N190" s="96">
        <v>59</v>
      </c>
      <c r="O190" s="64">
        <v>2530</v>
      </c>
      <c r="P190" s="65">
        <f>Table2245789101123456789101112131415161718192021222324[[#This Row],[PEMBULATAN]]*O190</f>
        <v>149270</v>
      </c>
    </row>
    <row r="191" spans="1:16" ht="26.25" customHeight="1" x14ac:dyDescent="0.2">
      <c r="A191" s="14"/>
      <c r="B191" s="75"/>
      <c r="C191" s="73" t="s">
        <v>2383</v>
      </c>
      <c r="D191" s="78" t="s">
        <v>127</v>
      </c>
      <c r="E191" s="13">
        <v>44551</v>
      </c>
      <c r="F191" s="76" t="s">
        <v>705</v>
      </c>
      <c r="G191" s="13">
        <v>44557</v>
      </c>
      <c r="H191" s="77" t="s">
        <v>2193</v>
      </c>
      <c r="I191" s="16">
        <v>52</v>
      </c>
      <c r="J191" s="16">
        <v>50</v>
      </c>
      <c r="K191" s="16">
        <v>26</v>
      </c>
      <c r="L191" s="16">
        <v>7</v>
      </c>
      <c r="M191" s="81">
        <v>16.899999999999999</v>
      </c>
      <c r="N191" s="96">
        <v>16.899999999999999</v>
      </c>
      <c r="O191" s="64">
        <v>2530</v>
      </c>
      <c r="P191" s="65">
        <f>Table2245789101123456789101112131415161718192021222324[[#This Row],[PEMBULATAN]]*O191</f>
        <v>42757</v>
      </c>
    </row>
    <row r="192" spans="1:16" ht="26.25" customHeight="1" x14ac:dyDescent="0.2">
      <c r="A192" s="14"/>
      <c r="B192" s="75"/>
      <c r="C192" s="73" t="s">
        <v>2384</v>
      </c>
      <c r="D192" s="78" t="s">
        <v>127</v>
      </c>
      <c r="E192" s="13">
        <v>44551</v>
      </c>
      <c r="F192" s="76" t="s">
        <v>705</v>
      </c>
      <c r="G192" s="13">
        <v>44557</v>
      </c>
      <c r="H192" s="77" t="s">
        <v>2193</v>
      </c>
      <c r="I192" s="16">
        <v>48</v>
      </c>
      <c r="J192" s="16">
        <v>46</v>
      </c>
      <c r="K192" s="16">
        <v>17</v>
      </c>
      <c r="L192" s="16">
        <v>7</v>
      </c>
      <c r="M192" s="81">
        <v>9.3840000000000003</v>
      </c>
      <c r="N192" s="96">
        <v>10</v>
      </c>
      <c r="O192" s="64">
        <v>2530</v>
      </c>
      <c r="P192" s="65">
        <f>Table2245789101123456789101112131415161718192021222324[[#This Row],[PEMBULATAN]]*O192</f>
        <v>25300</v>
      </c>
    </row>
    <row r="193" spans="1:16" ht="26.25" customHeight="1" x14ac:dyDescent="0.2">
      <c r="A193" s="14"/>
      <c r="B193" s="75"/>
      <c r="C193" s="73" t="s">
        <v>2385</v>
      </c>
      <c r="D193" s="78" t="s">
        <v>127</v>
      </c>
      <c r="E193" s="13">
        <v>44551</v>
      </c>
      <c r="F193" s="76" t="s">
        <v>705</v>
      </c>
      <c r="G193" s="13">
        <v>44557</v>
      </c>
      <c r="H193" s="77" t="s">
        <v>2193</v>
      </c>
      <c r="I193" s="16">
        <v>80</v>
      </c>
      <c r="J193" s="16">
        <v>62</v>
      </c>
      <c r="K193" s="16">
        <v>21</v>
      </c>
      <c r="L193" s="16">
        <v>15</v>
      </c>
      <c r="M193" s="81">
        <v>26.04</v>
      </c>
      <c r="N193" s="96">
        <v>26.04</v>
      </c>
      <c r="O193" s="64">
        <v>2530</v>
      </c>
      <c r="P193" s="65">
        <f>Table2245789101123456789101112131415161718192021222324[[#This Row],[PEMBULATAN]]*O193</f>
        <v>65881.2</v>
      </c>
    </row>
    <row r="194" spans="1:16" ht="26.25" customHeight="1" x14ac:dyDescent="0.2">
      <c r="A194" s="14"/>
      <c r="B194" s="75"/>
      <c r="C194" s="73" t="s">
        <v>2386</v>
      </c>
      <c r="D194" s="78" t="s">
        <v>127</v>
      </c>
      <c r="E194" s="13">
        <v>44551</v>
      </c>
      <c r="F194" s="76" t="s">
        <v>705</v>
      </c>
      <c r="G194" s="13">
        <v>44557</v>
      </c>
      <c r="H194" s="77" t="s">
        <v>2193</v>
      </c>
      <c r="I194" s="16">
        <v>70</v>
      </c>
      <c r="J194" s="16">
        <v>57</v>
      </c>
      <c r="K194" s="16">
        <v>20</v>
      </c>
      <c r="L194" s="16">
        <v>14</v>
      </c>
      <c r="M194" s="81">
        <v>19.95</v>
      </c>
      <c r="N194" s="96">
        <v>19.95</v>
      </c>
      <c r="O194" s="64">
        <v>2530</v>
      </c>
      <c r="P194" s="65">
        <f>Table2245789101123456789101112131415161718192021222324[[#This Row],[PEMBULATAN]]*O194</f>
        <v>50473.5</v>
      </c>
    </row>
    <row r="195" spans="1:16" ht="26.25" customHeight="1" x14ac:dyDescent="0.2">
      <c r="A195" s="14"/>
      <c r="B195" s="75"/>
      <c r="C195" s="73" t="s">
        <v>2387</v>
      </c>
      <c r="D195" s="78" t="s">
        <v>127</v>
      </c>
      <c r="E195" s="13">
        <v>44551</v>
      </c>
      <c r="F195" s="76" t="s">
        <v>705</v>
      </c>
      <c r="G195" s="13">
        <v>44557</v>
      </c>
      <c r="H195" s="77" t="s">
        <v>2193</v>
      </c>
      <c r="I195" s="16">
        <v>82</v>
      </c>
      <c r="J195" s="16">
        <v>50</v>
      </c>
      <c r="K195" s="16">
        <v>31</v>
      </c>
      <c r="L195" s="16">
        <v>5</v>
      </c>
      <c r="M195" s="81">
        <v>31.774999999999999</v>
      </c>
      <c r="N195" s="96">
        <v>31.774999999999999</v>
      </c>
      <c r="O195" s="64">
        <v>2530</v>
      </c>
      <c r="P195" s="65">
        <f>Table2245789101123456789101112131415161718192021222324[[#This Row],[PEMBULATAN]]*O195</f>
        <v>80390.75</v>
      </c>
    </row>
    <row r="196" spans="1:16" ht="26.25" customHeight="1" x14ac:dyDescent="0.2">
      <c r="A196" s="14"/>
      <c r="B196" s="75"/>
      <c r="C196" s="73" t="s">
        <v>2388</v>
      </c>
      <c r="D196" s="78" t="s">
        <v>127</v>
      </c>
      <c r="E196" s="13">
        <v>44551</v>
      </c>
      <c r="F196" s="76" t="s">
        <v>705</v>
      </c>
      <c r="G196" s="13">
        <v>44557</v>
      </c>
      <c r="H196" s="77" t="s">
        <v>2193</v>
      </c>
      <c r="I196" s="16">
        <v>52</v>
      </c>
      <c r="J196" s="16">
        <v>38</v>
      </c>
      <c r="K196" s="16">
        <v>30</v>
      </c>
      <c r="L196" s="16">
        <v>3</v>
      </c>
      <c r="M196" s="81">
        <v>14.82</v>
      </c>
      <c r="N196" s="96">
        <v>14.82</v>
      </c>
      <c r="O196" s="64">
        <v>2530</v>
      </c>
      <c r="P196" s="65">
        <f>Table2245789101123456789101112131415161718192021222324[[#This Row],[PEMBULATAN]]*O196</f>
        <v>37494.6</v>
      </c>
    </row>
    <row r="197" spans="1:16" ht="26.25" customHeight="1" x14ac:dyDescent="0.2">
      <c r="A197" s="14"/>
      <c r="B197" s="75"/>
      <c r="C197" s="73" t="s">
        <v>2389</v>
      </c>
      <c r="D197" s="78" t="s">
        <v>127</v>
      </c>
      <c r="E197" s="13">
        <v>44551</v>
      </c>
      <c r="F197" s="76" t="s">
        <v>705</v>
      </c>
      <c r="G197" s="13">
        <v>44557</v>
      </c>
      <c r="H197" s="77" t="s">
        <v>2193</v>
      </c>
      <c r="I197" s="16">
        <v>92</v>
      </c>
      <c r="J197" s="16">
        <v>52</v>
      </c>
      <c r="K197" s="16">
        <v>32</v>
      </c>
      <c r="L197" s="16">
        <v>23</v>
      </c>
      <c r="M197" s="81">
        <v>38.271999999999998</v>
      </c>
      <c r="N197" s="96">
        <v>38.271999999999998</v>
      </c>
      <c r="O197" s="64">
        <v>2530</v>
      </c>
      <c r="P197" s="65">
        <f>Table2245789101123456789101112131415161718192021222324[[#This Row],[PEMBULATAN]]*O197</f>
        <v>96828.159999999989</v>
      </c>
    </row>
    <row r="198" spans="1:16" ht="26.25" customHeight="1" x14ac:dyDescent="0.2">
      <c r="A198" s="14"/>
      <c r="B198" s="75"/>
      <c r="C198" s="73" t="s">
        <v>2390</v>
      </c>
      <c r="D198" s="78" t="s">
        <v>127</v>
      </c>
      <c r="E198" s="13">
        <v>44551</v>
      </c>
      <c r="F198" s="76" t="s">
        <v>705</v>
      </c>
      <c r="G198" s="13">
        <v>44557</v>
      </c>
      <c r="H198" s="77" t="s">
        <v>2193</v>
      </c>
      <c r="I198" s="16">
        <v>45</v>
      </c>
      <c r="J198" s="16">
        <v>40</v>
      </c>
      <c r="K198" s="16">
        <v>17</v>
      </c>
      <c r="L198" s="16">
        <v>9</v>
      </c>
      <c r="M198" s="81">
        <v>7.65</v>
      </c>
      <c r="N198" s="96">
        <v>9</v>
      </c>
      <c r="O198" s="64">
        <v>2530</v>
      </c>
      <c r="P198" s="65">
        <f>Table2245789101123456789101112131415161718192021222324[[#This Row],[PEMBULATAN]]*O198</f>
        <v>22770</v>
      </c>
    </row>
    <row r="199" spans="1:16" ht="26.25" customHeight="1" x14ac:dyDescent="0.2">
      <c r="A199" s="14"/>
      <c r="B199" s="75"/>
      <c r="C199" s="73" t="s">
        <v>2391</v>
      </c>
      <c r="D199" s="78" t="s">
        <v>127</v>
      </c>
      <c r="E199" s="13">
        <v>44551</v>
      </c>
      <c r="F199" s="76" t="s">
        <v>705</v>
      </c>
      <c r="G199" s="13">
        <v>44557</v>
      </c>
      <c r="H199" s="77" t="s">
        <v>2193</v>
      </c>
      <c r="I199" s="16">
        <v>62</v>
      </c>
      <c r="J199" s="16">
        <v>40</v>
      </c>
      <c r="K199" s="16">
        <v>25</v>
      </c>
      <c r="L199" s="16">
        <v>6</v>
      </c>
      <c r="M199" s="81">
        <v>15.5</v>
      </c>
      <c r="N199" s="96">
        <v>16</v>
      </c>
      <c r="O199" s="64">
        <v>2530</v>
      </c>
      <c r="P199" s="65">
        <f>Table2245789101123456789101112131415161718192021222324[[#This Row],[PEMBULATAN]]*O199</f>
        <v>40480</v>
      </c>
    </row>
    <row r="200" spans="1:16" ht="26.25" customHeight="1" x14ac:dyDescent="0.2">
      <c r="A200" s="14"/>
      <c r="B200" s="75"/>
      <c r="C200" s="73" t="s">
        <v>2392</v>
      </c>
      <c r="D200" s="78" t="s">
        <v>127</v>
      </c>
      <c r="E200" s="13">
        <v>44551</v>
      </c>
      <c r="F200" s="76" t="s">
        <v>705</v>
      </c>
      <c r="G200" s="13">
        <v>44557</v>
      </c>
      <c r="H200" s="77" t="s">
        <v>2193</v>
      </c>
      <c r="I200" s="16">
        <v>90</v>
      </c>
      <c r="J200" s="16">
        <v>64</v>
      </c>
      <c r="K200" s="16">
        <v>42</v>
      </c>
      <c r="L200" s="16">
        <v>18</v>
      </c>
      <c r="M200" s="81">
        <v>60.48</v>
      </c>
      <c r="N200" s="96">
        <v>61</v>
      </c>
      <c r="O200" s="64">
        <v>2530</v>
      </c>
      <c r="P200" s="65">
        <f>Table2245789101123456789101112131415161718192021222324[[#This Row],[PEMBULATAN]]*O200</f>
        <v>154330</v>
      </c>
    </row>
    <row r="201" spans="1:16" ht="26.25" customHeight="1" x14ac:dyDescent="0.2">
      <c r="A201" s="14"/>
      <c r="B201" s="75"/>
      <c r="C201" s="73" t="s">
        <v>2393</v>
      </c>
      <c r="D201" s="78" t="s">
        <v>127</v>
      </c>
      <c r="E201" s="13">
        <v>44551</v>
      </c>
      <c r="F201" s="76" t="s">
        <v>705</v>
      </c>
      <c r="G201" s="13">
        <v>44557</v>
      </c>
      <c r="H201" s="77" t="s">
        <v>2193</v>
      </c>
      <c r="I201" s="16">
        <v>74</v>
      </c>
      <c r="J201" s="16">
        <v>54</v>
      </c>
      <c r="K201" s="16">
        <v>26</v>
      </c>
      <c r="L201" s="16">
        <v>10</v>
      </c>
      <c r="M201" s="81">
        <v>25.974</v>
      </c>
      <c r="N201" s="96">
        <v>25.974</v>
      </c>
      <c r="O201" s="64">
        <v>2530</v>
      </c>
      <c r="P201" s="65">
        <f>Table2245789101123456789101112131415161718192021222324[[#This Row],[PEMBULATAN]]*O201</f>
        <v>65714.22</v>
      </c>
    </row>
    <row r="202" spans="1:16" ht="26.25" customHeight="1" x14ac:dyDescent="0.2">
      <c r="A202" s="14"/>
      <c r="B202" s="75"/>
      <c r="C202" s="73" t="s">
        <v>2394</v>
      </c>
      <c r="D202" s="78" t="s">
        <v>127</v>
      </c>
      <c r="E202" s="13">
        <v>44551</v>
      </c>
      <c r="F202" s="76" t="s">
        <v>705</v>
      </c>
      <c r="G202" s="13">
        <v>44557</v>
      </c>
      <c r="H202" s="77" t="s">
        <v>2193</v>
      </c>
      <c r="I202" s="16">
        <v>92</v>
      </c>
      <c r="J202" s="16">
        <v>73</v>
      </c>
      <c r="K202" s="16">
        <v>34</v>
      </c>
      <c r="L202" s="16">
        <v>21</v>
      </c>
      <c r="M202" s="81">
        <v>57.085999999999999</v>
      </c>
      <c r="N202" s="96">
        <v>57.085999999999999</v>
      </c>
      <c r="O202" s="64">
        <v>2530</v>
      </c>
      <c r="P202" s="65">
        <f>Table2245789101123456789101112131415161718192021222324[[#This Row],[PEMBULATAN]]*O202</f>
        <v>144427.57999999999</v>
      </c>
    </row>
    <row r="203" spans="1:16" ht="26.25" customHeight="1" x14ac:dyDescent="0.2">
      <c r="A203" s="14"/>
      <c r="B203" s="75"/>
      <c r="C203" s="73" t="s">
        <v>2395</v>
      </c>
      <c r="D203" s="78" t="s">
        <v>127</v>
      </c>
      <c r="E203" s="13">
        <v>44551</v>
      </c>
      <c r="F203" s="76" t="s">
        <v>705</v>
      </c>
      <c r="G203" s="13">
        <v>44557</v>
      </c>
      <c r="H203" s="77" t="s">
        <v>2193</v>
      </c>
      <c r="I203" s="16">
        <v>48</v>
      </c>
      <c r="J203" s="16">
        <v>48</v>
      </c>
      <c r="K203" s="16">
        <v>7</v>
      </c>
      <c r="L203" s="16">
        <v>3</v>
      </c>
      <c r="M203" s="81">
        <v>4.032</v>
      </c>
      <c r="N203" s="96">
        <v>4.032</v>
      </c>
      <c r="O203" s="64">
        <v>2530</v>
      </c>
      <c r="P203" s="65">
        <f>Table2245789101123456789101112131415161718192021222324[[#This Row],[PEMBULATAN]]*O203</f>
        <v>10200.960000000001</v>
      </c>
    </row>
    <row r="204" spans="1:16" ht="26.25" customHeight="1" x14ac:dyDescent="0.2">
      <c r="A204" s="14"/>
      <c r="B204" s="75"/>
      <c r="C204" s="73" t="s">
        <v>2396</v>
      </c>
      <c r="D204" s="78" t="s">
        <v>127</v>
      </c>
      <c r="E204" s="13">
        <v>44551</v>
      </c>
      <c r="F204" s="76" t="s">
        <v>705</v>
      </c>
      <c r="G204" s="13">
        <v>44557</v>
      </c>
      <c r="H204" s="77" t="s">
        <v>2193</v>
      </c>
      <c r="I204" s="16">
        <v>100</v>
      </c>
      <c r="J204" s="16">
        <v>62</v>
      </c>
      <c r="K204" s="16">
        <v>35</v>
      </c>
      <c r="L204" s="16">
        <v>19</v>
      </c>
      <c r="M204" s="81">
        <v>54.25</v>
      </c>
      <c r="N204" s="96">
        <v>54.25</v>
      </c>
      <c r="O204" s="64">
        <v>2530</v>
      </c>
      <c r="P204" s="65">
        <f>Table2245789101123456789101112131415161718192021222324[[#This Row],[PEMBULATAN]]*O204</f>
        <v>137252.5</v>
      </c>
    </row>
    <row r="205" spans="1:16" ht="26.25" customHeight="1" x14ac:dyDescent="0.2">
      <c r="A205" s="14"/>
      <c r="B205" s="75"/>
      <c r="C205" s="73" t="s">
        <v>2397</v>
      </c>
      <c r="D205" s="78" t="s">
        <v>127</v>
      </c>
      <c r="E205" s="13">
        <v>44551</v>
      </c>
      <c r="F205" s="76" t="s">
        <v>705</v>
      </c>
      <c r="G205" s="13">
        <v>44557</v>
      </c>
      <c r="H205" s="77" t="s">
        <v>2193</v>
      </c>
      <c r="I205" s="16">
        <v>45</v>
      </c>
      <c r="J205" s="16">
        <v>47</v>
      </c>
      <c r="K205" s="16">
        <v>40</v>
      </c>
      <c r="L205" s="16">
        <v>8</v>
      </c>
      <c r="M205" s="81">
        <v>21.15</v>
      </c>
      <c r="N205" s="96">
        <v>21.15</v>
      </c>
      <c r="O205" s="64">
        <v>2530</v>
      </c>
      <c r="P205" s="65">
        <f>Table2245789101123456789101112131415161718192021222324[[#This Row],[PEMBULATAN]]*O205</f>
        <v>53509.5</v>
      </c>
    </row>
    <row r="206" spans="1:16" ht="26.25" customHeight="1" x14ac:dyDescent="0.2">
      <c r="A206" s="14"/>
      <c r="B206" s="75"/>
      <c r="C206" s="73" t="s">
        <v>2398</v>
      </c>
      <c r="D206" s="78" t="s">
        <v>127</v>
      </c>
      <c r="E206" s="13">
        <v>44551</v>
      </c>
      <c r="F206" s="76" t="s">
        <v>705</v>
      </c>
      <c r="G206" s="13">
        <v>44557</v>
      </c>
      <c r="H206" s="77" t="s">
        <v>2193</v>
      </c>
      <c r="I206" s="16">
        <v>85</v>
      </c>
      <c r="J206" s="16">
        <v>71</v>
      </c>
      <c r="K206" s="16">
        <v>21</v>
      </c>
      <c r="L206" s="16">
        <v>12</v>
      </c>
      <c r="M206" s="81">
        <v>31.68375</v>
      </c>
      <c r="N206" s="96">
        <v>31.68375</v>
      </c>
      <c r="O206" s="64">
        <v>2530</v>
      </c>
      <c r="P206" s="65">
        <f>Table2245789101123456789101112131415161718192021222324[[#This Row],[PEMBULATAN]]*O206</f>
        <v>80159.887499999997</v>
      </c>
    </row>
    <row r="207" spans="1:16" ht="26.25" customHeight="1" x14ac:dyDescent="0.2">
      <c r="A207" s="14"/>
      <c r="B207" s="75"/>
      <c r="C207" s="73" t="s">
        <v>2399</v>
      </c>
      <c r="D207" s="78" t="s">
        <v>127</v>
      </c>
      <c r="E207" s="13">
        <v>44551</v>
      </c>
      <c r="F207" s="76" t="s">
        <v>705</v>
      </c>
      <c r="G207" s="13">
        <v>44557</v>
      </c>
      <c r="H207" s="77" t="s">
        <v>2193</v>
      </c>
      <c r="I207" s="16">
        <v>80</v>
      </c>
      <c r="J207" s="16">
        <v>62</v>
      </c>
      <c r="K207" s="16">
        <v>23</v>
      </c>
      <c r="L207" s="16">
        <v>14</v>
      </c>
      <c r="M207" s="81">
        <v>28.52</v>
      </c>
      <c r="N207" s="96">
        <v>28.52</v>
      </c>
      <c r="O207" s="64">
        <v>2530</v>
      </c>
      <c r="P207" s="65">
        <f>Table2245789101123456789101112131415161718192021222324[[#This Row],[PEMBULATAN]]*O207</f>
        <v>72155.600000000006</v>
      </c>
    </row>
    <row r="208" spans="1:16" ht="26.25" customHeight="1" x14ac:dyDescent="0.2">
      <c r="A208" s="14"/>
      <c r="B208" s="75"/>
      <c r="C208" s="73" t="s">
        <v>2400</v>
      </c>
      <c r="D208" s="78" t="s">
        <v>127</v>
      </c>
      <c r="E208" s="13">
        <v>44551</v>
      </c>
      <c r="F208" s="76" t="s">
        <v>705</v>
      </c>
      <c r="G208" s="13">
        <v>44557</v>
      </c>
      <c r="H208" s="77" t="s">
        <v>2193</v>
      </c>
      <c r="I208" s="16">
        <v>94</v>
      </c>
      <c r="J208" s="16">
        <v>57</v>
      </c>
      <c r="K208" s="16">
        <v>30</v>
      </c>
      <c r="L208" s="16">
        <v>22</v>
      </c>
      <c r="M208" s="81">
        <v>40.185000000000002</v>
      </c>
      <c r="N208" s="96">
        <v>40.185000000000002</v>
      </c>
      <c r="O208" s="64">
        <v>2530</v>
      </c>
      <c r="P208" s="65">
        <f>Table2245789101123456789101112131415161718192021222324[[#This Row],[PEMBULATAN]]*O208</f>
        <v>101668.05</v>
      </c>
    </row>
    <row r="209" spans="1:16" ht="26.25" customHeight="1" x14ac:dyDescent="0.2">
      <c r="A209" s="14"/>
      <c r="B209" s="75"/>
      <c r="C209" s="73" t="s">
        <v>2401</v>
      </c>
      <c r="D209" s="78" t="s">
        <v>127</v>
      </c>
      <c r="E209" s="13">
        <v>44551</v>
      </c>
      <c r="F209" s="76" t="s">
        <v>705</v>
      </c>
      <c r="G209" s="13">
        <v>44557</v>
      </c>
      <c r="H209" s="77" t="s">
        <v>2193</v>
      </c>
      <c r="I209" s="16">
        <v>65</v>
      </c>
      <c r="J209" s="16">
        <v>41</v>
      </c>
      <c r="K209" s="16">
        <v>21</v>
      </c>
      <c r="L209" s="16">
        <v>5</v>
      </c>
      <c r="M209" s="81">
        <v>13.991250000000001</v>
      </c>
      <c r="N209" s="96">
        <v>13.991250000000001</v>
      </c>
      <c r="O209" s="64">
        <v>2530</v>
      </c>
      <c r="P209" s="65">
        <f>Table2245789101123456789101112131415161718192021222324[[#This Row],[PEMBULATAN]]*O209</f>
        <v>35397.862500000003</v>
      </c>
    </row>
    <row r="210" spans="1:16" ht="26.25" customHeight="1" x14ac:dyDescent="0.2">
      <c r="A210" s="14"/>
      <c r="B210" s="75"/>
      <c r="C210" s="73" t="s">
        <v>2402</v>
      </c>
      <c r="D210" s="78" t="s">
        <v>127</v>
      </c>
      <c r="E210" s="13">
        <v>44551</v>
      </c>
      <c r="F210" s="76" t="s">
        <v>705</v>
      </c>
      <c r="G210" s="13">
        <v>44557</v>
      </c>
      <c r="H210" s="77" t="s">
        <v>2193</v>
      </c>
      <c r="I210" s="16">
        <v>44</v>
      </c>
      <c r="J210" s="16">
        <v>32</v>
      </c>
      <c r="K210" s="16">
        <v>22</v>
      </c>
      <c r="L210" s="16">
        <v>1</v>
      </c>
      <c r="M210" s="81">
        <v>7.7439999999999998</v>
      </c>
      <c r="N210" s="96">
        <v>7.7439999999999998</v>
      </c>
      <c r="O210" s="64">
        <v>2530</v>
      </c>
      <c r="P210" s="65">
        <f>Table2245789101123456789101112131415161718192021222324[[#This Row],[PEMBULATAN]]*O210</f>
        <v>19592.32</v>
      </c>
    </row>
    <row r="211" spans="1:16" ht="26.25" customHeight="1" x14ac:dyDescent="0.2">
      <c r="A211" s="14"/>
      <c r="B211" s="75"/>
      <c r="C211" s="73" t="s">
        <v>2403</v>
      </c>
      <c r="D211" s="78" t="s">
        <v>127</v>
      </c>
      <c r="E211" s="13">
        <v>44551</v>
      </c>
      <c r="F211" s="76" t="s">
        <v>705</v>
      </c>
      <c r="G211" s="13">
        <v>44557</v>
      </c>
      <c r="H211" s="77" t="s">
        <v>2193</v>
      </c>
      <c r="I211" s="16">
        <v>72</v>
      </c>
      <c r="J211" s="16">
        <v>32</v>
      </c>
      <c r="K211" s="16">
        <v>12</v>
      </c>
      <c r="L211" s="16">
        <v>2</v>
      </c>
      <c r="M211" s="81">
        <v>6.9119999999999999</v>
      </c>
      <c r="N211" s="96">
        <v>6.9119999999999999</v>
      </c>
      <c r="O211" s="64">
        <v>2530</v>
      </c>
      <c r="P211" s="65">
        <f>Table2245789101123456789101112131415161718192021222324[[#This Row],[PEMBULATAN]]*O211</f>
        <v>17487.36</v>
      </c>
    </row>
    <row r="212" spans="1:16" ht="26.25" customHeight="1" x14ac:dyDescent="0.2">
      <c r="A212" s="14"/>
      <c r="B212" s="75"/>
      <c r="C212" s="73" t="s">
        <v>2404</v>
      </c>
      <c r="D212" s="78" t="s">
        <v>127</v>
      </c>
      <c r="E212" s="13">
        <v>44551</v>
      </c>
      <c r="F212" s="76" t="s">
        <v>705</v>
      </c>
      <c r="G212" s="13">
        <v>44557</v>
      </c>
      <c r="H212" s="77" t="s">
        <v>2193</v>
      </c>
      <c r="I212" s="16">
        <v>71</v>
      </c>
      <c r="J212" s="16">
        <v>40</v>
      </c>
      <c r="K212" s="16">
        <v>5</v>
      </c>
      <c r="L212" s="16">
        <v>2</v>
      </c>
      <c r="M212" s="81">
        <v>3.55</v>
      </c>
      <c r="N212" s="96">
        <v>3.55</v>
      </c>
      <c r="O212" s="64">
        <v>2530</v>
      </c>
      <c r="P212" s="65">
        <f>Table2245789101123456789101112131415161718192021222324[[#This Row],[PEMBULATAN]]*O212</f>
        <v>8981.5</v>
      </c>
    </row>
    <row r="213" spans="1:16" ht="26.25" customHeight="1" x14ac:dyDescent="0.2">
      <c r="A213" s="14"/>
      <c r="B213" s="75"/>
      <c r="C213" s="73" t="s">
        <v>2405</v>
      </c>
      <c r="D213" s="78" t="s">
        <v>127</v>
      </c>
      <c r="E213" s="13">
        <v>44551</v>
      </c>
      <c r="F213" s="76" t="s">
        <v>705</v>
      </c>
      <c r="G213" s="13">
        <v>44557</v>
      </c>
      <c r="H213" s="77" t="s">
        <v>2193</v>
      </c>
      <c r="I213" s="16">
        <v>125</v>
      </c>
      <c r="J213" s="16">
        <v>12</v>
      </c>
      <c r="K213" s="16">
        <v>8</v>
      </c>
      <c r="L213" s="16">
        <v>1</v>
      </c>
      <c r="M213" s="81">
        <v>3</v>
      </c>
      <c r="N213" s="96">
        <v>3</v>
      </c>
      <c r="O213" s="64">
        <v>2530</v>
      </c>
      <c r="P213" s="65">
        <f>Table2245789101123456789101112131415161718192021222324[[#This Row],[PEMBULATAN]]*O213</f>
        <v>7590</v>
      </c>
    </row>
    <row r="214" spans="1:16" ht="26.25" customHeight="1" x14ac:dyDescent="0.2">
      <c r="A214" s="14"/>
      <c r="B214" s="75"/>
      <c r="C214" s="73" t="s">
        <v>2406</v>
      </c>
      <c r="D214" s="78" t="s">
        <v>127</v>
      </c>
      <c r="E214" s="13">
        <v>44551</v>
      </c>
      <c r="F214" s="76" t="s">
        <v>705</v>
      </c>
      <c r="G214" s="13">
        <v>44557</v>
      </c>
      <c r="H214" s="77" t="s">
        <v>2193</v>
      </c>
      <c r="I214" s="16">
        <v>58</v>
      </c>
      <c r="J214" s="16">
        <v>24</v>
      </c>
      <c r="K214" s="16">
        <v>22</v>
      </c>
      <c r="L214" s="16">
        <v>1</v>
      </c>
      <c r="M214" s="81">
        <v>7.6559999999999997</v>
      </c>
      <c r="N214" s="96">
        <v>7.6559999999999997</v>
      </c>
      <c r="O214" s="64">
        <v>2530</v>
      </c>
      <c r="P214" s="65">
        <f>Table2245789101123456789101112131415161718192021222324[[#This Row],[PEMBULATAN]]*O214</f>
        <v>19369.68</v>
      </c>
    </row>
    <row r="215" spans="1:16" ht="26.25" customHeight="1" x14ac:dyDescent="0.2">
      <c r="A215" s="14"/>
      <c r="B215" s="75"/>
      <c r="C215" s="73" t="s">
        <v>2407</v>
      </c>
      <c r="D215" s="78" t="s">
        <v>127</v>
      </c>
      <c r="E215" s="13">
        <v>44551</v>
      </c>
      <c r="F215" s="76" t="s">
        <v>705</v>
      </c>
      <c r="G215" s="13">
        <v>44557</v>
      </c>
      <c r="H215" s="77" t="s">
        <v>2193</v>
      </c>
      <c r="I215" s="16">
        <v>45</v>
      </c>
      <c r="J215" s="16">
        <v>41</v>
      </c>
      <c r="K215" s="16">
        <v>34</v>
      </c>
      <c r="L215" s="16">
        <v>1</v>
      </c>
      <c r="M215" s="81">
        <v>15.682499999999999</v>
      </c>
      <c r="N215" s="96">
        <v>15.682499999999999</v>
      </c>
      <c r="O215" s="64">
        <v>2530</v>
      </c>
      <c r="P215" s="65">
        <f>Table2245789101123456789101112131415161718192021222324[[#This Row],[PEMBULATAN]]*O215</f>
        <v>39676.724999999999</v>
      </c>
    </row>
    <row r="216" spans="1:16" ht="26.25" customHeight="1" x14ac:dyDescent="0.2">
      <c r="A216" s="14"/>
      <c r="B216" s="75"/>
      <c r="C216" s="73" t="s">
        <v>2408</v>
      </c>
      <c r="D216" s="78" t="s">
        <v>127</v>
      </c>
      <c r="E216" s="13">
        <v>44551</v>
      </c>
      <c r="F216" s="76" t="s">
        <v>705</v>
      </c>
      <c r="G216" s="13">
        <v>44557</v>
      </c>
      <c r="H216" s="77" t="s">
        <v>2193</v>
      </c>
      <c r="I216" s="16">
        <v>50</v>
      </c>
      <c r="J216" s="16">
        <v>38</v>
      </c>
      <c r="K216" s="16">
        <v>30</v>
      </c>
      <c r="L216" s="16">
        <v>4</v>
      </c>
      <c r="M216" s="81">
        <v>14.25</v>
      </c>
      <c r="N216" s="96">
        <v>14.25</v>
      </c>
      <c r="O216" s="64">
        <v>2530</v>
      </c>
      <c r="P216" s="65">
        <f>Table2245789101123456789101112131415161718192021222324[[#This Row],[PEMBULATAN]]*O216</f>
        <v>36052.5</v>
      </c>
    </row>
    <row r="217" spans="1:16" ht="26.25" customHeight="1" x14ac:dyDescent="0.2">
      <c r="A217" s="14"/>
      <c r="B217" s="75"/>
      <c r="C217" s="73" t="s">
        <v>2409</v>
      </c>
      <c r="D217" s="78" t="s">
        <v>127</v>
      </c>
      <c r="E217" s="13">
        <v>44551</v>
      </c>
      <c r="F217" s="76" t="s">
        <v>705</v>
      </c>
      <c r="G217" s="13">
        <v>44557</v>
      </c>
      <c r="H217" s="77" t="s">
        <v>2193</v>
      </c>
      <c r="I217" s="16">
        <v>122</v>
      </c>
      <c r="J217" s="16">
        <v>42</v>
      </c>
      <c r="K217" s="16">
        <v>30</v>
      </c>
      <c r="L217" s="16">
        <v>20</v>
      </c>
      <c r="M217" s="81">
        <v>38.43</v>
      </c>
      <c r="N217" s="96">
        <v>39</v>
      </c>
      <c r="O217" s="64">
        <v>2530</v>
      </c>
      <c r="P217" s="65">
        <f>Table2245789101123456789101112131415161718192021222324[[#This Row],[PEMBULATAN]]*O217</f>
        <v>98670</v>
      </c>
    </row>
    <row r="218" spans="1:16" ht="26.25" customHeight="1" x14ac:dyDescent="0.2">
      <c r="A218" s="14"/>
      <c r="B218" s="75"/>
      <c r="C218" s="73" t="s">
        <v>2410</v>
      </c>
      <c r="D218" s="78" t="s">
        <v>127</v>
      </c>
      <c r="E218" s="13">
        <v>44551</v>
      </c>
      <c r="F218" s="76" t="s">
        <v>705</v>
      </c>
      <c r="G218" s="13">
        <v>44557</v>
      </c>
      <c r="H218" s="77" t="s">
        <v>2193</v>
      </c>
      <c r="I218" s="16">
        <v>44</v>
      </c>
      <c r="J218" s="16">
        <v>45</v>
      </c>
      <c r="K218" s="16">
        <v>12</v>
      </c>
      <c r="L218" s="16">
        <v>1</v>
      </c>
      <c r="M218" s="81">
        <v>5.94</v>
      </c>
      <c r="N218" s="96">
        <v>5.94</v>
      </c>
      <c r="O218" s="64">
        <v>2530</v>
      </c>
      <c r="P218" s="65">
        <f>Table2245789101123456789101112131415161718192021222324[[#This Row],[PEMBULATAN]]*O218</f>
        <v>15028.2</v>
      </c>
    </row>
    <row r="219" spans="1:16" ht="26.25" customHeight="1" x14ac:dyDescent="0.2">
      <c r="A219" s="14"/>
      <c r="B219" s="75"/>
      <c r="C219" s="73" t="s">
        <v>2411</v>
      </c>
      <c r="D219" s="78" t="s">
        <v>127</v>
      </c>
      <c r="E219" s="13">
        <v>44551</v>
      </c>
      <c r="F219" s="76" t="s">
        <v>705</v>
      </c>
      <c r="G219" s="13">
        <v>44557</v>
      </c>
      <c r="H219" s="77" t="s">
        <v>2193</v>
      </c>
      <c r="I219" s="16">
        <v>62</v>
      </c>
      <c r="J219" s="16">
        <v>65</v>
      </c>
      <c r="K219" s="16">
        <v>23</v>
      </c>
      <c r="L219" s="16">
        <v>8</v>
      </c>
      <c r="M219" s="81">
        <v>23.172499999999999</v>
      </c>
      <c r="N219" s="96">
        <v>23.172499999999999</v>
      </c>
      <c r="O219" s="64">
        <v>2530</v>
      </c>
      <c r="P219" s="65">
        <f>Table2245789101123456789101112131415161718192021222324[[#This Row],[PEMBULATAN]]*O219</f>
        <v>58626.424999999996</v>
      </c>
    </row>
    <row r="220" spans="1:16" ht="26.25" customHeight="1" x14ac:dyDescent="0.2">
      <c r="A220" s="14"/>
      <c r="B220" s="75"/>
      <c r="C220" s="73" t="s">
        <v>2412</v>
      </c>
      <c r="D220" s="78" t="s">
        <v>127</v>
      </c>
      <c r="E220" s="13">
        <v>44551</v>
      </c>
      <c r="F220" s="76" t="s">
        <v>705</v>
      </c>
      <c r="G220" s="13">
        <v>44557</v>
      </c>
      <c r="H220" s="77" t="s">
        <v>2193</v>
      </c>
      <c r="I220" s="16">
        <v>85</v>
      </c>
      <c r="J220" s="16">
        <v>64</v>
      </c>
      <c r="K220" s="16">
        <v>27</v>
      </c>
      <c r="L220" s="16">
        <v>26</v>
      </c>
      <c r="M220" s="81">
        <v>36.72</v>
      </c>
      <c r="N220" s="96">
        <v>36.72</v>
      </c>
      <c r="O220" s="64">
        <v>2530</v>
      </c>
      <c r="P220" s="65">
        <f>Table2245789101123456789101112131415161718192021222324[[#This Row],[PEMBULATAN]]*O220</f>
        <v>92901.599999999991</v>
      </c>
    </row>
    <row r="221" spans="1:16" ht="26.25" customHeight="1" x14ac:dyDescent="0.2">
      <c r="A221" s="14"/>
      <c r="B221" s="75"/>
      <c r="C221" s="73" t="s">
        <v>2413</v>
      </c>
      <c r="D221" s="78" t="s">
        <v>127</v>
      </c>
      <c r="E221" s="13">
        <v>44551</v>
      </c>
      <c r="F221" s="76" t="s">
        <v>705</v>
      </c>
      <c r="G221" s="13">
        <v>44557</v>
      </c>
      <c r="H221" s="77" t="s">
        <v>2193</v>
      </c>
      <c r="I221" s="16">
        <v>86</v>
      </c>
      <c r="J221" s="16">
        <v>56</v>
      </c>
      <c r="K221" s="16">
        <v>32</v>
      </c>
      <c r="L221" s="16">
        <v>26</v>
      </c>
      <c r="M221" s="81">
        <v>38.527999999999999</v>
      </c>
      <c r="N221" s="96">
        <v>38.527999999999999</v>
      </c>
      <c r="O221" s="64">
        <v>2530</v>
      </c>
      <c r="P221" s="65">
        <f>Table2245789101123456789101112131415161718192021222324[[#This Row],[PEMBULATAN]]*O221</f>
        <v>97475.839999999997</v>
      </c>
    </row>
    <row r="222" spans="1:16" ht="26.25" customHeight="1" x14ac:dyDescent="0.2">
      <c r="A222" s="14"/>
      <c r="B222" s="75"/>
      <c r="C222" s="73" t="s">
        <v>2414</v>
      </c>
      <c r="D222" s="78" t="s">
        <v>127</v>
      </c>
      <c r="E222" s="13">
        <v>44551</v>
      </c>
      <c r="F222" s="76" t="s">
        <v>705</v>
      </c>
      <c r="G222" s="13">
        <v>44557</v>
      </c>
      <c r="H222" s="77" t="s">
        <v>2193</v>
      </c>
      <c r="I222" s="16">
        <v>110</v>
      </c>
      <c r="J222" s="16">
        <v>52</v>
      </c>
      <c r="K222" s="16">
        <v>22</v>
      </c>
      <c r="L222" s="16">
        <v>29</v>
      </c>
      <c r="M222" s="81">
        <v>31.46</v>
      </c>
      <c r="N222" s="96">
        <v>32</v>
      </c>
      <c r="O222" s="64">
        <v>2530</v>
      </c>
      <c r="P222" s="65">
        <f>Table2245789101123456789101112131415161718192021222324[[#This Row],[PEMBULATAN]]*O222</f>
        <v>80960</v>
      </c>
    </row>
    <row r="223" spans="1:16" ht="26.25" customHeight="1" x14ac:dyDescent="0.2">
      <c r="A223" s="14"/>
      <c r="B223" s="75"/>
      <c r="C223" s="73" t="s">
        <v>2415</v>
      </c>
      <c r="D223" s="78" t="s">
        <v>127</v>
      </c>
      <c r="E223" s="13">
        <v>44551</v>
      </c>
      <c r="F223" s="76" t="s">
        <v>705</v>
      </c>
      <c r="G223" s="13">
        <v>44557</v>
      </c>
      <c r="H223" s="77" t="s">
        <v>2193</v>
      </c>
      <c r="I223" s="16">
        <v>82</v>
      </c>
      <c r="J223" s="16">
        <v>70</v>
      </c>
      <c r="K223" s="16">
        <v>17</v>
      </c>
      <c r="L223" s="16">
        <v>10</v>
      </c>
      <c r="M223" s="81">
        <v>24.395</v>
      </c>
      <c r="N223" s="96">
        <v>25</v>
      </c>
      <c r="O223" s="64">
        <v>2530</v>
      </c>
      <c r="P223" s="65">
        <f>Table2245789101123456789101112131415161718192021222324[[#This Row],[PEMBULATAN]]*O223</f>
        <v>63250</v>
      </c>
    </row>
    <row r="224" spans="1:16" ht="26.25" customHeight="1" x14ac:dyDescent="0.2">
      <c r="A224" s="14"/>
      <c r="B224" s="75"/>
      <c r="C224" s="73" t="s">
        <v>2416</v>
      </c>
      <c r="D224" s="78" t="s">
        <v>127</v>
      </c>
      <c r="E224" s="13">
        <v>44551</v>
      </c>
      <c r="F224" s="76" t="s">
        <v>705</v>
      </c>
      <c r="G224" s="13">
        <v>44557</v>
      </c>
      <c r="H224" s="77" t="s">
        <v>2193</v>
      </c>
      <c r="I224" s="16">
        <v>87</v>
      </c>
      <c r="J224" s="16">
        <v>55</v>
      </c>
      <c r="K224" s="16">
        <v>34</v>
      </c>
      <c r="L224" s="16">
        <v>15</v>
      </c>
      <c r="M224" s="81">
        <v>40.672499999999999</v>
      </c>
      <c r="N224" s="96">
        <v>40.672499999999999</v>
      </c>
      <c r="O224" s="64">
        <v>2530</v>
      </c>
      <c r="P224" s="65">
        <f>Table2245789101123456789101112131415161718192021222324[[#This Row],[PEMBULATAN]]*O224</f>
        <v>102901.425</v>
      </c>
    </row>
    <row r="225" spans="1:16" ht="26.25" customHeight="1" x14ac:dyDescent="0.2">
      <c r="A225" s="14"/>
      <c r="B225" s="75"/>
      <c r="C225" s="73" t="s">
        <v>2417</v>
      </c>
      <c r="D225" s="78" t="s">
        <v>127</v>
      </c>
      <c r="E225" s="13">
        <v>44551</v>
      </c>
      <c r="F225" s="76" t="s">
        <v>705</v>
      </c>
      <c r="G225" s="13">
        <v>44557</v>
      </c>
      <c r="H225" s="77" t="s">
        <v>2193</v>
      </c>
      <c r="I225" s="16">
        <v>53</v>
      </c>
      <c r="J225" s="16">
        <v>47</v>
      </c>
      <c r="K225" s="16">
        <v>40</v>
      </c>
      <c r="L225" s="16">
        <v>9</v>
      </c>
      <c r="M225" s="81">
        <v>24.91</v>
      </c>
      <c r="N225" s="96">
        <v>24.91</v>
      </c>
      <c r="O225" s="64">
        <v>2530</v>
      </c>
      <c r="P225" s="65">
        <f>Table2245789101123456789101112131415161718192021222324[[#This Row],[PEMBULATAN]]*O225</f>
        <v>63022.3</v>
      </c>
    </row>
    <row r="226" spans="1:16" ht="26.25" customHeight="1" x14ac:dyDescent="0.2">
      <c r="A226" s="14"/>
      <c r="B226" s="75"/>
      <c r="C226" s="73" t="s">
        <v>2418</v>
      </c>
      <c r="D226" s="78" t="s">
        <v>127</v>
      </c>
      <c r="E226" s="13">
        <v>44551</v>
      </c>
      <c r="F226" s="76" t="s">
        <v>705</v>
      </c>
      <c r="G226" s="13">
        <v>44557</v>
      </c>
      <c r="H226" s="77" t="s">
        <v>2193</v>
      </c>
      <c r="I226" s="16">
        <v>38</v>
      </c>
      <c r="J226" s="16">
        <v>27</v>
      </c>
      <c r="K226" s="16">
        <v>20</v>
      </c>
      <c r="L226" s="16">
        <v>1</v>
      </c>
      <c r="M226" s="81">
        <v>5.13</v>
      </c>
      <c r="N226" s="96">
        <v>5.13</v>
      </c>
      <c r="O226" s="64">
        <v>2530</v>
      </c>
      <c r="P226" s="65">
        <f>Table2245789101123456789101112131415161718192021222324[[#This Row],[PEMBULATAN]]*O226</f>
        <v>12978.9</v>
      </c>
    </row>
    <row r="227" spans="1:16" ht="26.25" customHeight="1" x14ac:dyDescent="0.2">
      <c r="A227" s="14"/>
      <c r="B227" s="75"/>
      <c r="C227" s="73" t="s">
        <v>2419</v>
      </c>
      <c r="D227" s="78" t="s">
        <v>127</v>
      </c>
      <c r="E227" s="13">
        <v>44551</v>
      </c>
      <c r="F227" s="76" t="s">
        <v>705</v>
      </c>
      <c r="G227" s="13">
        <v>44557</v>
      </c>
      <c r="H227" s="77" t="s">
        <v>2193</v>
      </c>
      <c r="I227" s="16">
        <v>80</v>
      </c>
      <c r="J227" s="16">
        <v>44</v>
      </c>
      <c r="K227" s="16">
        <v>18</v>
      </c>
      <c r="L227" s="16">
        <v>8</v>
      </c>
      <c r="M227" s="81">
        <v>15.84</v>
      </c>
      <c r="N227" s="96">
        <v>15.84</v>
      </c>
      <c r="O227" s="64">
        <v>2530</v>
      </c>
      <c r="P227" s="65">
        <f>Table2245789101123456789101112131415161718192021222324[[#This Row],[PEMBULATAN]]*O227</f>
        <v>40075.199999999997</v>
      </c>
    </row>
    <row r="228" spans="1:16" ht="26.25" customHeight="1" x14ac:dyDescent="0.2">
      <c r="A228" s="14"/>
      <c r="B228" s="75"/>
      <c r="C228" s="73" t="s">
        <v>2420</v>
      </c>
      <c r="D228" s="78" t="s">
        <v>127</v>
      </c>
      <c r="E228" s="13">
        <v>44551</v>
      </c>
      <c r="F228" s="76" t="s">
        <v>705</v>
      </c>
      <c r="G228" s="13">
        <v>44557</v>
      </c>
      <c r="H228" s="77" t="s">
        <v>2193</v>
      </c>
      <c r="I228" s="16">
        <v>60</v>
      </c>
      <c r="J228" s="16">
        <v>53</v>
      </c>
      <c r="K228" s="16">
        <v>18</v>
      </c>
      <c r="L228" s="16">
        <v>5</v>
      </c>
      <c r="M228" s="81">
        <v>14.31</v>
      </c>
      <c r="N228" s="96">
        <v>15</v>
      </c>
      <c r="O228" s="64">
        <v>2530</v>
      </c>
      <c r="P228" s="65">
        <f>Table2245789101123456789101112131415161718192021222324[[#This Row],[PEMBULATAN]]*O228</f>
        <v>37950</v>
      </c>
    </row>
    <row r="229" spans="1:16" ht="26.25" customHeight="1" x14ac:dyDescent="0.2">
      <c r="A229" s="14"/>
      <c r="B229" s="75"/>
      <c r="C229" s="73" t="s">
        <v>2421</v>
      </c>
      <c r="D229" s="78" t="s">
        <v>127</v>
      </c>
      <c r="E229" s="13">
        <v>44551</v>
      </c>
      <c r="F229" s="76" t="s">
        <v>705</v>
      </c>
      <c r="G229" s="13">
        <v>44557</v>
      </c>
      <c r="H229" s="77" t="s">
        <v>2193</v>
      </c>
      <c r="I229" s="16">
        <v>81</v>
      </c>
      <c r="J229" s="16">
        <v>57</v>
      </c>
      <c r="K229" s="16">
        <v>21</v>
      </c>
      <c r="L229" s="16">
        <v>21</v>
      </c>
      <c r="M229" s="81">
        <v>24.239249999999998</v>
      </c>
      <c r="N229" s="96">
        <v>24.239249999999998</v>
      </c>
      <c r="O229" s="64">
        <v>2530</v>
      </c>
      <c r="P229" s="65">
        <f>Table2245789101123456789101112131415161718192021222324[[#This Row],[PEMBULATAN]]*O229</f>
        <v>61325.302499999998</v>
      </c>
    </row>
    <row r="230" spans="1:16" ht="26.25" customHeight="1" x14ac:dyDescent="0.2">
      <c r="A230" s="14"/>
      <c r="B230" s="75"/>
      <c r="C230" s="73" t="s">
        <v>2422</v>
      </c>
      <c r="D230" s="78" t="s">
        <v>127</v>
      </c>
      <c r="E230" s="13">
        <v>44551</v>
      </c>
      <c r="F230" s="76" t="s">
        <v>705</v>
      </c>
      <c r="G230" s="13">
        <v>44557</v>
      </c>
      <c r="H230" s="77" t="s">
        <v>2193</v>
      </c>
      <c r="I230" s="16">
        <v>80</v>
      </c>
      <c r="J230" s="16">
        <v>61</v>
      </c>
      <c r="K230" s="16">
        <v>22</v>
      </c>
      <c r="L230" s="16">
        <v>12</v>
      </c>
      <c r="M230" s="81">
        <v>26.84</v>
      </c>
      <c r="N230" s="96">
        <v>26.84</v>
      </c>
      <c r="O230" s="64">
        <v>2530</v>
      </c>
      <c r="P230" s="65">
        <f>Table2245789101123456789101112131415161718192021222324[[#This Row],[PEMBULATAN]]*O230</f>
        <v>67905.2</v>
      </c>
    </row>
    <row r="231" spans="1:16" ht="26.25" customHeight="1" x14ac:dyDescent="0.2">
      <c r="A231" s="14"/>
      <c r="B231" s="75"/>
      <c r="C231" s="73" t="s">
        <v>2423</v>
      </c>
      <c r="D231" s="78" t="s">
        <v>127</v>
      </c>
      <c r="E231" s="13">
        <v>44551</v>
      </c>
      <c r="F231" s="76" t="s">
        <v>705</v>
      </c>
      <c r="G231" s="13">
        <v>44557</v>
      </c>
      <c r="H231" s="77" t="s">
        <v>2193</v>
      </c>
      <c r="I231" s="16">
        <v>92</v>
      </c>
      <c r="J231" s="16">
        <v>50</v>
      </c>
      <c r="K231" s="16">
        <v>27</v>
      </c>
      <c r="L231" s="16">
        <v>22</v>
      </c>
      <c r="M231" s="81">
        <v>31.05</v>
      </c>
      <c r="N231" s="96">
        <v>31.05</v>
      </c>
      <c r="O231" s="64">
        <v>2530</v>
      </c>
      <c r="P231" s="65">
        <f>Table2245789101123456789101112131415161718192021222324[[#This Row],[PEMBULATAN]]*O231</f>
        <v>78556.5</v>
      </c>
    </row>
    <row r="232" spans="1:16" ht="26.25" customHeight="1" x14ac:dyDescent="0.2">
      <c r="A232" s="14"/>
      <c r="B232" s="75"/>
      <c r="C232" s="73" t="s">
        <v>2424</v>
      </c>
      <c r="D232" s="78" t="s">
        <v>127</v>
      </c>
      <c r="E232" s="13">
        <v>44551</v>
      </c>
      <c r="F232" s="76" t="s">
        <v>705</v>
      </c>
      <c r="G232" s="13">
        <v>44557</v>
      </c>
      <c r="H232" s="77" t="s">
        <v>2193</v>
      </c>
      <c r="I232" s="16">
        <v>84</v>
      </c>
      <c r="J232" s="16">
        <v>58</v>
      </c>
      <c r="K232" s="16">
        <v>18</v>
      </c>
      <c r="L232" s="16">
        <v>18</v>
      </c>
      <c r="M232" s="81">
        <v>21.923999999999999</v>
      </c>
      <c r="N232" s="96">
        <v>21.923999999999999</v>
      </c>
      <c r="O232" s="64">
        <v>2530</v>
      </c>
      <c r="P232" s="65">
        <f>Table2245789101123456789101112131415161718192021222324[[#This Row],[PEMBULATAN]]*O232</f>
        <v>55467.72</v>
      </c>
    </row>
    <row r="233" spans="1:16" ht="26.25" customHeight="1" x14ac:dyDescent="0.2">
      <c r="A233" s="14"/>
      <c r="B233" s="75"/>
      <c r="C233" s="73" t="s">
        <v>2425</v>
      </c>
      <c r="D233" s="78" t="s">
        <v>127</v>
      </c>
      <c r="E233" s="13">
        <v>44551</v>
      </c>
      <c r="F233" s="76" t="s">
        <v>705</v>
      </c>
      <c r="G233" s="13">
        <v>44557</v>
      </c>
      <c r="H233" s="77" t="s">
        <v>2193</v>
      </c>
      <c r="I233" s="16">
        <v>67</v>
      </c>
      <c r="J233" s="16">
        <v>51</v>
      </c>
      <c r="K233" s="16">
        <v>22</v>
      </c>
      <c r="L233" s="16">
        <v>19</v>
      </c>
      <c r="M233" s="81">
        <v>18.793500000000002</v>
      </c>
      <c r="N233" s="96">
        <v>19</v>
      </c>
      <c r="O233" s="64">
        <v>2530</v>
      </c>
      <c r="P233" s="65">
        <f>Table2245789101123456789101112131415161718192021222324[[#This Row],[PEMBULATAN]]*O233</f>
        <v>48070</v>
      </c>
    </row>
    <row r="234" spans="1:16" ht="26.25" customHeight="1" x14ac:dyDescent="0.2">
      <c r="A234" s="14"/>
      <c r="B234" s="75"/>
      <c r="C234" s="73" t="s">
        <v>2426</v>
      </c>
      <c r="D234" s="78" t="s">
        <v>127</v>
      </c>
      <c r="E234" s="13">
        <v>44551</v>
      </c>
      <c r="F234" s="76" t="s">
        <v>705</v>
      </c>
      <c r="G234" s="13">
        <v>44557</v>
      </c>
      <c r="H234" s="77" t="s">
        <v>2193</v>
      </c>
      <c r="I234" s="16">
        <v>66</v>
      </c>
      <c r="J234" s="16">
        <v>37</v>
      </c>
      <c r="K234" s="16">
        <v>22</v>
      </c>
      <c r="L234" s="16">
        <v>5</v>
      </c>
      <c r="M234" s="81">
        <v>13.430999999999999</v>
      </c>
      <c r="N234" s="96">
        <v>14</v>
      </c>
      <c r="O234" s="64">
        <v>2530</v>
      </c>
      <c r="P234" s="65">
        <f>Table2245789101123456789101112131415161718192021222324[[#This Row],[PEMBULATAN]]*O234</f>
        <v>35420</v>
      </c>
    </row>
    <row r="235" spans="1:16" ht="26.25" customHeight="1" x14ac:dyDescent="0.2">
      <c r="A235" s="14"/>
      <c r="B235" s="75"/>
      <c r="C235" s="73" t="s">
        <v>2427</v>
      </c>
      <c r="D235" s="78" t="s">
        <v>127</v>
      </c>
      <c r="E235" s="13">
        <v>44551</v>
      </c>
      <c r="F235" s="76" t="s">
        <v>705</v>
      </c>
      <c r="G235" s="13">
        <v>44557</v>
      </c>
      <c r="H235" s="77" t="s">
        <v>2193</v>
      </c>
      <c r="I235" s="16">
        <v>83</v>
      </c>
      <c r="J235" s="16">
        <v>52</v>
      </c>
      <c r="K235" s="16">
        <v>22</v>
      </c>
      <c r="L235" s="16">
        <v>15</v>
      </c>
      <c r="M235" s="81">
        <v>23.738</v>
      </c>
      <c r="N235" s="96">
        <v>23.738</v>
      </c>
      <c r="O235" s="64">
        <v>2530</v>
      </c>
      <c r="P235" s="65">
        <f>Table2245789101123456789101112131415161718192021222324[[#This Row],[PEMBULATAN]]*O235</f>
        <v>60057.14</v>
      </c>
    </row>
    <row r="236" spans="1:16" ht="26.25" customHeight="1" x14ac:dyDescent="0.2">
      <c r="A236" s="14"/>
      <c r="B236" s="75"/>
      <c r="C236" s="73" t="s">
        <v>2428</v>
      </c>
      <c r="D236" s="78" t="s">
        <v>127</v>
      </c>
      <c r="E236" s="13">
        <v>44551</v>
      </c>
      <c r="F236" s="76" t="s">
        <v>705</v>
      </c>
      <c r="G236" s="13">
        <v>44557</v>
      </c>
      <c r="H236" s="77" t="s">
        <v>2193</v>
      </c>
      <c r="I236" s="16">
        <v>80</v>
      </c>
      <c r="J236" s="16">
        <v>70</v>
      </c>
      <c r="K236" s="16">
        <v>32</v>
      </c>
      <c r="L236" s="16">
        <v>17</v>
      </c>
      <c r="M236" s="81">
        <v>44.8</v>
      </c>
      <c r="N236" s="96">
        <v>44.8</v>
      </c>
      <c r="O236" s="64">
        <v>2530</v>
      </c>
      <c r="P236" s="65">
        <f>Table2245789101123456789101112131415161718192021222324[[#This Row],[PEMBULATAN]]*O236</f>
        <v>113344</v>
      </c>
    </row>
    <row r="237" spans="1:16" ht="26.25" customHeight="1" x14ac:dyDescent="0.2">
      <c r="A237" s="14"/>
      <c r="B237" s="75"/>
      <c r="C237" s="73" t="s">
        <v>2429</v>
      </c>
      <c r="D237" s="78" t="s">
        <v>127</v>
      </c>
      <c r="E237" s="13">
        <v>44551</v>
      </c>
      <c r="F237" s="76" t="s">
        <v>705</v>
      </c>
      <c r="G237" s="13">
        <v>44557</v>
      </c>
      <c r="H237" s="77" t="s">
        <v>2193</v>
      </c>
      <c r="I237" s="16">
        <v>87</v>
      </c>
      <c r="J237" s="16">
        <v>77</v>
      </c>
      <c r="K237" s="16">
        <v>22</v>
      </c>
      <c r="L237" s="16">
        <v>15</v>
      </c>
      <c r="M237" s="81">
        <v>36.844499999999996</v>
      </c>
      <c r="N237" s="96">
        <v>36.844499999999996</v>
      </c>
      <c r="O237" s="64">
        <v>2530</v>
      </c>
      <c r="P237" s="65">
        <f>Table2245789101123456789101112131415161718192021222324[[#This Row],[PEMBULATAN]]*O237</f>
        <v>93216.584999999992</v>
      </c>
    </row>
    <row r="238" spans="1:16" ht="26.25" customHeight="1" x14ac:dyDescent="0.2">
      <c r="A238" s="14"/>
      <c r="B238" s="75"/>
      <c r="C238" s="73" t="s">
        <v>2430</v>
      </c>
      <c r="D238" s="78" t="s">
        <v>127</v>
      </c>
      <c r="E238" s="13">
        <v>44551</v>
      </c>
      <c r="F238" s="76" t="s">
        <v>705</v>
      </c>
      <c r="G238" s="13">
        <v>44557</v>
      </c>
      <c r="H238" s="77" t="s">
        <v>2193</v>
      </c>
      <c r="I238" s="16">
        <v>83</v>
      </c>
      <c r="J238" s="16">
        <v>52</v>
      </c>
      <c r="K238" s="16">
        <v>24</v>
      </c>
      <c r="L238" s="16">
        <v>10</v>
      </c>
      <c r="M238" s="81">
        <v>25.896000000000001</v>
      </c>
      <c r="N238" s="96">
        <v>25.896000000000001</v>
      </c>
      <c r="O238" s="64">
        <v>2530</v>
      </c>
      <c r="P238" s="65">
        <f>Table2245789101123456789101112131415161718192021222324[[#This Row],[PEMBULATAN]]*O238</f>
        <v>65516.880000000005</v>
      </c>
    </row>
    <row r="239" spans="1:16" ht="26.25" customHeight="1" x14ac:dyDescent="0.2">
      <c r="A239" s="14"/>
      <c r="B239" s="75"/>
      <c r="C239" s="73" t="s">
        <v>2431</v>
      </c>
      <c r="D239" s="78" t="s">
        <v>127</v>
      </c>
      <c r="E239" s="13">
        <v>44551</v>
      </c>
      <c r="F239" s="76" t="s">
        <v>705</v>
      </c>
      <c r="G239" s="13">
        <v>44557</v>
      </c>
      <c r="H239" s="77" t="s">
        <v>2193</v>
      </c>
      <c r="I239" s="16">
        <v>83</v>
      </c>
      <c r="J239" s="16">
        <v>52</v>
      </c>
      <c r="K239" s="16">
        <v>25</v>
      </c>
      <c r="L239" s="16">
        <v>12</v>
      </c>
      <c r="M239" s="81">
        <v>26.975000000000001</v>
      </c>
      <c r="N239" s="96">
        <v>26.975000000000001</v>
      </c>
      <c r="O239" s="64">
        <v>2530</v>
      </c>
      <c r="P239" s="65">
        <f>Table2245789101123456789101112131415161718192021222324[[#This Row],[PEMBULATAN]]*O239</f>
        <v>68246.75</v>
      </c>
    </row>
    <row r="240" spans="1:16" ht="26.25" customHeight="1" x14ac:dyDescent="0.2">
      <c r="A240" s="14"/>
      <c r="B240" s="75"/>
      <c r="C240" s="73" t="s">
        <v>2432</v>
      </c>
      <c r="D240" s="78" t="s">
        <v>127</v>
      </c>
      <c r="E240" s="13">
        <v>44551</v>
      </c>
      <c r="F240" s="76" t="s">
        <v>705</v>
      </c>
      <c r="G240" s="13">
        <v>44557</v>
      </c>
      <c r="H240" s="77" t="s">
        <v>2193</v>
      </c>
      <c r="I240" s="16">
        <v>95</v>
      </c>
      <c r="J240" s="16">
        <v>54</v>
      </c>
      <c r="K240" s="16">
        <v>33</v>
      </c>
      <c r="L240" s="16">
        <v>21</v>
      </c>
      <c r="M240" s="81">
        <v>42.322499999999998</v>
      </c>
      <c r="N240" s="96">
        <v>43</v>
      </c>
      <c r="O240" s="64">
        <v>2530</v>
      </c>
      <c r="P240" s="65">
        <f>Table2245789101123456789101112131415161718192021222324[[#This Row],[PEMBULATAN]]*O240</f>
        <v>108790</v>
      </c>
    </row>
    <row r="241" spans="1:16" ht="26.25" customHeight="1" x14ac:dyDescent="0.2">
      <c r="A241" s="14"/>
      <c r="B241" s="75"/>
      <c r="C241" s="73" t="s">
        <v>2433</v>
      </c>
      <c r="D241" s="78" t="s">
        <v>127</v>
      </c>
      <c r="E241" s="13">
        <v>44551</v>
      </c>
      <c r="F241" s="76" t="s">
        <v>705</v>
      </c>
      <c r="G241" s="13">
        <v>44557</v>
      </c>
      <c r="H241" s="77" t="s">
        <v>2193</v>
      </c>
      <c r="I241" s="16">
        <v>77</v>
      </c>
      <c r="J241" s="16">
        <v>42</v>
      </c>
      <c r="K241" s="16">
        <v>23</v>
      </c>
      <c r="L241" s="16">
        <v>9</v>
      </c>
      <c r="M241" s="81">
        <v>18.595500000000001</v>
      </c>
      <c r="N241" s="96">
        <v>18.595500000000001</v>
      </c>
      <c r="O241" s="64">
        <v>2530</v>
      </c>
      <c r="P241" s="65">
        <f>Table2245789101123456789101112131415161718192021222324[[#This Row],[PEMBULATAN]]*O241</f>
        <v>47046.615000000005</v>
      </c>
    </row>
    <row r="242" spans="1:16" ht="26.25" customHeight="1" x14ac:dyDescent="0.2">
      <c r="A242" s="14"/>
      <c r="B242" s="75"/>
      <c r="C242" s="73" t="s">
        <v>2434</v>
      </c>
      <c r="D242" s="78" t="s">
        <v>127</v>
      </c>
      <c r="E242" s="13">
        <v>44551</v>
      </c>
      <c r="F242" s="76" t="s">
        <v>705</v>
      </c>
      <c r="G242" s="13">
        <v>44557</v>
      </c>
      <c r="H242" s="77" t="s">
        <v>2193</v>
      </c>
      <c r="I242" s="16">
        <v>74</v>
      </c>
      <c r="J242" s="16">
        <v>68</v>
      </c>
      <c r="K242" s="16">
        <v>22</v>
      </c>
      <c r="L242" s="16">
        <v>18</v>
      </c>
      <c r="M242" s="81">
        <v>27.675999999999998</v>
      </c>
      <c r="N242" s="96">
        <v>27.675999999999998</v>
      </c>
      <c r="O242" s="64">
        <v>2530</v>
      </c>
      <c r="P242" s="65">
        <f>Table2245789101123456789101112131415161718192021222324[[#This Row],[PEMBULATAN]]*O242</f>
        <v>70020.28</v>
      </c>
    </row>
    <row r="243" spans="1:16" ht="26.25" customHeight="1" x14ac:dyDescent="0.2">
      <c r="A243" s="14"/>
      <c r="B243" s="75"/>
      <c r="C243" s="73" t="s">
        <v>2435</v>
      </c>
      <c r="D243" s="78" t="s">
        <v>127</v>
      </c>
      <c r="E243" s="13">
        <v>44551</v>
      </c>
      <c r="F243" s="76" t="s">
        <v>705</v>
      </c>
      <c r="G243" s="13">
        <v>44557</v>
      </c>
      <c r="H243" s="77" t="s">
        <v>2193</v>
      </c>
      <c r="I243" s="16">
        <v>166</v>
      </c>
      <c r="J243" s="16">
        <v>22</v>
      </c>
      <c r="K243" s="16">
        <v>10</v>
      </c>
      <c r="L243" s="16">
        <v>16</v>
      </c>
      <c r="M243" s="81">
        <v>9.1300000000000008</v>
      </c>
      <c r="N243" s="96">
        <v>16</v>
      </c>
      <c r="O243" s="64">
        <v>2530</v>
      </c>
      <c r="P243" s="65">
        <f>Table2245789101123456789101112131415161718192021222324[[#This Row],[PEMBULATAN]]*O243</f>
        <v>40480</v>
      </c>
    </row>
    <row r="244" spans="1:16" ht="26.25" customHeight="1" x14ac:dyDescent="0.2">
      <c r="A244" s="14"/>
      <c r="B244" s="75"/>
      <c r="C244" s="73" t="s">
        <v>2436</v>
      </c>
      <c r="D244" s="78" t="s">
        <v>127</v>
      </c>
      <c r="E244" s="13">
        <v>44551</v>
      </c>
      <c r="F244" s="76" t="s">
        <v>705</v>
      </c>
      <c r="G244" s="13">
        <v>44557</v>
      </c>
      <c r="H244" s="77" t="s">
        <v>2193</v>
      </c>
      <c r="I244" s="16">
        <v>74</v>
      </c>
      <c r="J244" s="16">
        <v>66</v>
      </c>
      <c r="K244" s="16">
        <v>18</v>
      </c>
      <c r="L244" s="16">
        <v>8</v>
      </c>
      <c r="M244" s="81">
        <v>21.978000000000002</v>
      </c>
      <c r="N244" s="96">
        <v>21.978000000000002</v>
      </c>
      <c r="O244" s="64">
        <v>2530</v>
      </c>
      <c r="P244" s="65">
        <f>Table2245789101123456789101112131415161718192021222324[[#This Row],[PEMBULATAN]]*O244</f>
        <v>55604.340000000004</v>
      </c>
    </row>
    <row r="245" spans="1:16" ht="26.25" customHeight="1" x14ac:dyDescent="0.2">
      <c r="A245" s="14"/>
      <c r="B245" s="75"/>
      <c r="C245" s="73" t="s">
        <v>2437</v>
      </c>
      <c r="D245" s="78" t="s">
        <v>127</v>
      </c>
      <c r="E245" s="13">
        <v>44551</v>
      </c>
      <c r="F245" s="76" t="s">
        <v>705</v>
      </c>
      <c r="G245" s="13">
        <v>44557</v>
      </c>
      <c r="H245" s="77" t="s">
        <v>2193</v>
      </c>
      <c r="I245" s="16">
        <v>50</v>
      </c>
      <c r="J245" s="16">
        <v>33</v>
      </c>
      <c r="K245" s="16">
        <v>22</v>
      </c>
      <c r="L245" s="16">
        <v>3</v>
      </c>
      <c r="M245" s="81">
        <v>9.0749999999999993</v>
      </c>
      <c r="N245" s="96">
        <v>9.0749999999999993</v>
      </c>
      <c r="O245" s="64">
        <v>2530</v>
      </c>
      <c r="P245" s="65">
        <f>Table2245789101123456789101112131415161718192021222324[[#This Row],[PEMBULATAN]]*O245</f>
        <v>22959.75</v>
      </c>
    </row>
    <row r="246" spans="1:16" ht="26.25" customHeight="1" x14ac:dyDescent="0.2">
      <c r="A246" s="14"/>
      <c r="B246" s="75"/>
      <c r="C246" s="73" t="s">
        <v>2438</v>
      </c>
      <c r="D246" s="78" t="s">
        <v>127</v>
      </c>
      <c r="E246" s="13">
        <v>44551</v>
      </c>
      <c r="F246" s="76" t="s">
        <v>705</v>
      </c>
      <c r="G246" s="13">
        <v>44557</v>
      </c>
      <c r="H246" s="77" t="s">
        <v>2193</v>
      </c>
      <c r="I246" s="16">
        <v>100</v>
      </c>
      <c r="J246" s="16">
        <v>11</v>
      </c>
      <c r="K246" s="16">
        <v>11</v>
      </c>
      <c r="L246" s="16">
        <v>1</v>
      </c>
      <c r="M246" s="81">
        <v>3.0249999999999999</v>
      </c>
      <c r="N246" s="96">
        <v>3.0249999999999999</v>
      </c>
      <c r="O246" s="64">
        <v>2530</v>
      </c>
      <c r="P246" s="65">
        <f>Table2245789101123456789101112131415161718192021222324[[#This Row],[PEMBULATAN]]*O246</f>
        <v>7653.25</v>
      </c>
    </row>
    <row r="247" spans="1:16" ht="26.25" customHeight="1" x14ac:dyDescent="0.2">
      <c r="A247" s="14"/>
      <c r="B247" s="75"/>
      <c r="C247" s="73" t="s">
        <v>2439</v>
      </c>
      <c r="D247" s="78" t="s">
        <v>127</v>
      </c>
      <c r="E247" s="13">
        <v>44551</v>
      </c>
      <c r="F247" s="76" t="s">
        <v>705</v>
      </c>
      <c r="G247" s="13">
        <v>44557</v>
      </c>
      <c r="H247" s="77" t="s">
        <v>2193</v>
      </c>
      <c r="I247" s="16">
        <v>84</v>
      </c>
      <c r="J247" s="16">
        <v>54</v>
      </c>
      <c r="K247" s="16">
        <v>24</v>
      </c>
      <c r="L247" s="16">
        <v>14</v>
      </c>
      <c r="M247" s="81">
        <v>27.216000000000001</v>
      </c>
      <c r="N247" s="96">
        <v>27.216000000000001</v>
      </c>
      <c r="O247" s="64">
        <v>2530</v>
      </c>
      <c r="P247" s="65">
        <f>Table2245789101123456789101112131415161718192021222324[[#This Row],[PEMBULATAN]]*O247</f>
        <v>68856.479999999996</v>
      </c>
    </row>
    <row r="248" spans="1:16" ht="26.25" customHeight="1" x14ac:dyDescent="0.2">
      <c r="A248" s="14"/>
      <c r="B248" s="75"/>
      <c r="C248" s="73" t="s">
        <v>2440</v>
      </c>
      <c r="D248" s="78" t="s">
        <v>127</v>
      </c>
      <c r="E248" s="13">
        <v>44551</v>
      </c>
      <c r="F248" s="76" t="s">
        <v>705</v>
      </c>
      <c r="G248" s="13">
        <v>44557</v>
      </c>
      <c r="H248" s="77" t="s">
        <v>2193</v>
      </c>
      <c r="I248" s="16">
        <v>100</v>
      </c>
      <c r="J248" s="16">
        <v>57</v>
      </c>
      <c r="K248" s="16">
        <v>32</v>
      </c>
      <c r="L248" s="16">
        <v>10</v>
      </c>
      <c r="M248" s="81">
        <v>45.6</v>
      </c>
      <c r="N248" s="96">
        <v>45.6</v>
      </c>
      <c r="O248" s="64">
        <v>2530</v>
      </c>
      <c r="P248" s="65">
        <f>Table2245789101123456789101112131415161718192021222324[[#This Row],[PEMBULATAN]]*O248</f>
        <v>115368</v>
      </c>
    </row>
    <row r="249" spans="1:16" ht="26.25" customHeight="1" x14ac:dyDescent="0.2">
      <c r="A249" s="14"/>
      <c r="B249" s="75"/>
      <c r="C249" s="73" t="s">
        <v>2441</v>
      </c>
      <c r="D249" s="78" t="s">
        <v>127</v>
      </c>
      <c r="E249" s="13">
        <v>44551</v>
      </c>
      <c r="F249" s="76" t="s">
        <v>705</v>
      </c>
      <c r="G249" s="13">
        <v>44557</v>
      </c>
      <c r="H249" s="77" t="s">
        <v>2193</v>
      </c>
      <c r="I249" s="16">
        <v>84</v>
      </c>
      <c r="J249" s="16">
        <v>62</v>
      </c>
      <c r="K249" s="16">
        <v>27</v>
      </c>
      <c r="L249" s="16">
        <v>14</v>
      </c>
      <c r="M249" s="81">
        <v>35.154000000000003</v>
      </c>
      <c r="N249" s="96">
        <v>35.154000000000003</v>
      </c>
      <c r="O249" s="64">
        <v>2530</v>
      </c>
      <c r="P249" s="65">
        <f>Table2245789101123456789101112131415161718192021222324[[#This Row],[PEMBULATAN]]*O249</f>
        <v>88939.62000000001</v>
      </c>
    </row>
    <row r="250" spans="1:16" ht="26.25" customHeight="1" x14ac:dyDescent="0.2">
      <c r="A250" s="14"/>
      <c r="B250" s="75"/>
      <c r="C250" s="73" t="s">
        <v>2442</v>
      </c>
      <c r="D250" s="78" t="s">
        <v>127</v>
      </c>
      <c r="E250" s="13">
        <v>44551</v>
      </c>
      <c r="F250" s="76" t="s">
        <v>705</v>
      </c>
      <c r="G250" s="13">
        <v>44557</v>
      </c>
      <c r="H250" s="77" t="s">
        <v>2193</v>
      </c>
      <c r="I250" s="16">
        <v>33</v>
      </c>
      <c r="J250" s="16">
        <v>34</v>
      </c>
      <c r="K250" s="16">
        <v>26</v>
      </c>
      <c r="L250" s="16">
        <v>1</v>
      </c>
      <c r="M250" s="81">
        <v>7.2930000000000001</v>
      </c>
      <c r="N250" s="96">
        <v>7.2930000000000001</v>
      </c>
      <c r="O250" s="64">
        <v>2530</v>
      </c>
      <c r="P250" s="65">
        <f>Table2245789101123456789101112131415161718192021222324[[#This Row],[PEMBULATAN]]*O250</f>
        <v>18451.29</v>
      </c>
    </row>
    <row r="251" spans="1:16" ht="26.25" customHeight="1" x14ac:dyDescent="0.2">
      <c r="A251" s="14"/>
      <c r="B251" s="75"/>
      <c r="C251" s="73" t="s">
        <v>2443</v>
      </c>
      <c r="D251" s="78" t="s">
        <v>127</v>
      </c>
      <c r="E251" s="13">
        <v>44551</v>
      </c>
      <c r="F251" s="76" t="s">
        <v>705</v>
      </c>
      <c r="G251" s="13">
        <v>44557</v>
      </c>
      <c r="H251" s="77" t="s">
        <v>2193</v>
      </c>
      <c r="I251" s="16">
        <v>102</v>
      </c>
      <c r="J251" s="16">
        <v>62</v>
      </c>
      <c r="K251" s="16">
        <v>26</v>
      </c>
      <c r="L251" s="16">
        <v>16</v>
      </c>
      <c r="M251" s="81">
        <v>41.106000000000002</v>
      </c>
      <c r="N251" s="96">
        <v>41.106000000000002</v>
      </c>
      <c r="O251" s="64">
        <v>2530</v>
      </c>
      <c r="P251" s="65">
        <f>Table2245789101123456789101112131415161718192021222324[[#This Row],[PEMBULATAN]]*O251</f>
        <v>103998.18000000001</v>
      </c>
    </row>
    <row r="252" spans="1:16" ht="26.25" customHeight="1" x14ac:dyDescent="0.2">
      <c r="A252" s="14"/>
      <c r="B252" s="75"/>
      <c r="C252" s="73" t="s">
        <v>2444</v>
      </c>
      <c r="D252" s="78" t="s">
        <v>127</v>
      </c>
      <c r="E252" s="13">
        <v>44551</v>
      </c>
      <c r="F252" s="76" t="s">
        <v>705</v>
      </c>
      <c r="G252" s="13">
        <v>44557</v>
      </c>
      <c r="H252" s="77" t="s">
        <v>2193</v>
      </c>
      <c r="I252" s="16">
        <v>105</v>
      </c>
      <c r="J252" s="16">
        <v>488</v>
      </c>
      <c r="K252" s="16">
        <v>30</v>
      </c>
      <c r="L252" s="16">
        <v>12</v>
      </c>
      <c r="M252" s="81">
        <v>384.3</v>
      </c>
      <c r="N252" s="96">
        <v>385</v>
      </c>
      <c r="O252" s="64">
        <v>2530</v>
      </c>
      <c r="P252" s="65">
        <f>Table2245789101123456789101112131415161718192021222324[[#This Row],[PEMBULATAN]]*O252</f>
        <v>974050</v>
      </c>
    </row>
    <row r="253" spans="1:16" ht="26.25" customHeight="1" x14ac:dyDescent="0.2">
      <c r="A253" s="14"/>
      <c r="B253" s="75"/>
      <c r="C253" s="73" t="s">
        <v>2445</v>
      </c>
      <c r="D253" s="78" t="s">
        <v>127</v>
      </c>
      <c r="E253" s="13">
        <v>44551</v>
      </c>
      <c r="F253" s="76" t="s">
        <v>705</v>
      </c>
      <c r="G253" s="13">
        <v>44557</v>
      </c>
      <c r="H253" s="77" t="s">
        <v>2193</v>
      </c>
      <c r="I253" s="16">
        <v>92</v>
      </c>
      <c r="J253" s="16">
        <v>66</v>
      </c>
      <c r="K253" s="16">
        <v>28</v>
      </c>
      <c r="L253" s="16">
        <v>19</v>
      </c>
      <c r="M253" s="81">
        <v>42.503999999999998</v>
      </c>
      <c r="N253" s="96">
        <v>44</v>
      </c>
      <c r="O253" s="64">
        <v>2530</v>
      </c>
      <c r="P253" s="65">
        <f>Table2245789101123456789101112131415161718192021222324[[#This Row],[PEMBULATAN]]*O253</f>
        <v>111320</v>
      </c>
    </row>
    <row r="254" spans="1:16" ht="26.25" customHeight="1" x14ac:dyDescent="0.2">
      <c r="A254" s="14"/>
      <c r="B254" s="75"/>
      <c r="C254" s="73" t="s">
        <v>2446</v>
      </c>
      <c r="D254" s="78" t="s">
        <v>127</v>
      </c>
      <c r="E254" s="13">
        <v>44551</v>
      </c>
      <c r="F254" s="76" t="s">
        <v>705</v>
      </c>
      <c r="G254" s="13">
        <v>44557</v>
      </c>
      <c r="H254" s="77" t="s">
        <v>2193</v>
      </c>
      <c r="I254" s="16">
        <v>70</v>
      </c>
      <c r="J254" s="16">
        <v>70</v>
      </c>
      <c r="K254" s="16">
        <v>20</v>
      </c>
      <c r="L254" s="16">
        <v>10</v>
      </c>
      <c r="M254" s="81">
        <v>24.5</v>
      </c>
      <c r="N254" s="96">
        <v>25</v>
      </c>
      <c r="O254" s="64">
        <v>2530</v>
      </c>
      <c r="P254" s="65">
        <f>Table2245789101123456789101112131415161718192021222324[[#This Row],[PEMBULATAN]]*O254</f>
        <v>63250</v>
      </c>
    </row>
    <row r="255" spans="1:16" ht="26.25" customHeight="1" x14ac:dyDescent="0.2">
      <c r="A255" s="14"/>
      <c r="B255" s="75"/>
      <c r="C255" s="73" t="s">
        <v>2447</v>
      </c>
      <c r="D255" s="78" t="s">
        <v>127</v>
      </c>
      <c r="E255" s="13">
        <v>44551</v>
      </c>
      <c r="F255" s="76" t="s">
        <v>705</v>
      </c>
      <c r="G255" s="13">
        <v>44557</v>
      </c>
      <c r="H255" s="77" t="s">
        <v>2193</v>
      </c>
      <c r="I255" s="16">
        <v>94</v>
      </c>
      <c r="J255" s="16">
        <v>61</v>
      </c>
      <c r="K255" s="16">
        <v>27</v>
      </c>
      <c r="L255" s="16">
        <v>22</v>
      </c>
      <c r="M255" s="81">
        <v>38.704500000000003</v>
      </c>
      <c r="N255" s="96">
        <v>38.704500000000003</v>
      </c>
      <c r="O255" s="64">
        <v>2530</v>
      </c>
      <c r="P255" s="65">
        <f>Table2245789101123456789101112131415161718192021222324[[#This Row],[PEMBULATAN]]*O255</f>
        <v>97922.385000000009</v>
      </c>
    </row>
    <row r="256" spans="1:16" ht="26.25" customHeight="1" x14ac:dyDescent="0.2">
      <c r="A256" s="14"/>
      <c r="B256" s="75"/>
      <c r="C256" s="73" t="s">
        <v>2448</v>
      </c>
      <c r="D256" s="78" t="s">
        <v>127</v>
      </c>
      <c r="E256" s="13">
        <v>44551</v>
      </c>
      <c r="F256" s="76" t="s">
        <v>705</v>
      </c>
      <c r="G256" s="13">
        <v>44557</v>
      </c>
      <c r="H256" s="77" t="s">
        <v>2193</v>
      </c>
      <c r="I256" s="16">
        <v>77</v>
      </c>
      <c r="J256" s="16">
        <v>48</v>
      </c>
      <c r="K256" s="16">
        <v>16</v>
      </c>
      <c r="L256" s="16">
        <v>2</v>
      </c>
      <c r="M256" s="81">
        <v>14.784000000000001</v>
      </c>
      <c r="N256" s="96">
        <v>14.784000000000001</v>
      </c>
      <c r="O256" s="64">
        <v>2530</v>
      </c>
      <c r="P256" s="65">
        <f>Table2245789101123456789101112131415161718192021222324[[#This Row],[PEMBULATAN]]*O256</f>
        <v>37403.520000000004</v>
      </c>
    </row>
    <row r="257" spans="1:16" ht="26.25" customHeight="1" x14ac:dyDescent="0.2">
      <c r="A257" s="14"/>
      <c r="B257" s="75"/>
      <c r="C257" s="73" t="s">
        <v>2449</v>
      </c>
      <c r="D257" s="78" t="s">
        <v>127</v>
      </c>
      <c r="E257" s="13">
        <v>44551</v>
      </c>
      <c r="F257" s="76" t="s">
        <v>705</v>
      </c>
      <c r="G257" s="13">
        <v>44557</v>
      </c>
      <c r="H257" s="77" t="s">
        <v>2193</v>
      </c>
      <c r="I257" s="16">
        <v>70</v>
      </c>
      <c r="J257" s="16">
        <v>52</v>
      </c>
      <c r="K257" s="16">
        <v>18</v>
      </c>
      <c r="L257" s="16">
        <v>5</v>
      </c>
      <c r="M257" s="81">
        <v>16.38</v>
      </c>
      <c r="N257" s="96">
        <v>17</v>
      </c>
      <c r="O257" s="64">
        <v>2530</v>
      </c>
      <c r="P257" s="65">
        <f>Table2245789101123456789101112131415161718192021222324[[#This Row],[PEMBULATAN]]*O257</f>
        <v>43010</v>
      </c>
    </row>
    <row r="258" spans="1:16" ht="26.25" customHeight="1" x14ac:dyDescent="0.2">
      <c r="A258" s="14"/>
      <c r="B258" s="75"/>
      <c r="C258" s="73" t="s">
        <v>2450</v>
      </c>
      <c r="D258" s="78" t="s">
        <v>127</v>
      </c>
      <c r="E258" s="13">
        <v>44551</v>
      </c>
      <c r="F258" s="76" t="s">
        <v>705</v>
      </c>
      <c r="G258" s="13">
        <v>44557</v>
      </c>
      <c r="H258" s="77" t="s">
        <v>2193</v>
      </c>
      <c r="I258" s="16">
        <v>77</v>
      </c>
      <c r="J258" s="16">
        <v>45</v>
      </c>
      <c r="K258" s="16">
        <v>22</v>
      </c>
      <c r="L258" s="16">
        <v>9</v>
      </c>
      <c r="M258" s="81">
        <v>19.057500000000001</v>
      </c>
      <c r="N258" s="96">
        <v>19.057500000000001</v>
      </c>
      <c r="O258" s="64">
        <v>2530</v>
      </c>
      <c r="P258" s="65">
        <f>Table2245789101123456789101112131415161718192021222324[[#This Row],[PEMBULATAN]]*O258</f>
        <v>48215.475000000006</v>
      </c>
    </row>
    <row r="259" spans="1:16" ht="26.25" customHeight="1" x14ac:dyDescent="0.2">
      <c r="A259" s="14"/>
      <c r="B259" s="75"/>
      <c r="C259" s="73" t="s">
        <v>2451</v>
      </c>
      <c r="D259" s="78" t="s">
        <v>127</v>
      </c>
      <c r="E259" s="13">
        <v>44551</v>
      </c>
      <c r="F259" s="76" t="s">
        <v>705</v>
      </c>
      <c r="G259" s="13">
        <v>44557</v>
      </c>
      <c r="H259" s="77" t="s">
        <v>2193</v>
      </c>
      <c r="I259" s="16">
        <v>106</v>
      </c>
      <c r="J259" s="16">
        <v>71</v>
      </c>
      <c r="K259" s="16">
        <v>32</v>
      </c>
      <c r="L259" s="16">
        <v>24</v>
      </c>
      <c r="M259" s="81">
        <v>60.207999999999998</v>
      </c>
      <c r="N259" s="96">
        <v>60.207999999999998</v>
      </c>
      <c r="O259" s="64">
        <v>2530</v>
      </c>
      <c r="P259" s="65">
        <f>Table2245789101123456789101112131415161718192021222324[[#This Row],[PEMBULATAN]]*O259</f>
        <v>152326.24</v>
      </c>
    </row>
    <row r="260" spans="1:16" ht="26.25" customHeight="1" x14ac:dyDescent="0.2">
      <c r="A260" s="14"/>
      <c r="B260" s="75"/>
      <c r="C260" s="73" t="s">
        <v>2452</v>
      </c>
      <c r="D260" s="78" t="s">
        <v>127</v>
      </c>
      <c r="E260" s="13">
        <v>44551</v>
      </c>
      <c r="F260" s="76" t="s">
        <v>705</v>
      </c>
      <c r="G260" s="13">
        <v>44557</v>
      </c>
      <c r="H260" s="77" t="s">
        <v>2193</v>
      </c>
      <c r="I260" s="16">
        <v>95</v>
      </c>
      <c r="J260" s="16">
        <v>66</v>
      </c>
      <c r="K260" s="16">
        <v>24</v>
      </c>
      <c r="L260" s="16">
        <v>23</v>
      </c>
      <c r="M260" s="81">
        <v>37.619999999999997</v>
      </c>
      <c r="N260" s="96">
        <v>37.619999999999997</v>
      </c>
      <c r="O260" s="64">
        <v>2530</v>
      </c>
      <c r="P260" s="65">
        <f>Table2245789101123456789101112131415161718192021222324[[#This Row],[PEMBULATAN]]*O260</f>
        <v>95178.599999999991</v>
      </c>
    </row>
    <row r="261" spans="1:16" ht="26.25" customHeight="1" x14ac:dyDescent="0.2">
      <c r="A261" s="14"/>
      <c r="B261" s="75"/>
      <c r="C261" s="73" t="s">
        <v>2453</v>
      </c>
      <c r="D261" s="78" t="s">
        <v>127</v>
      </c>
      <c r="E261" s="13">
        <v>44551</v>
      </c>
      <c r="F261" s="76" t="s">
        <v>705</v>
      </c>
      <c r="G261" s="13">
        <v>44557</v>
      </c>
      <c r="H261" s="77" t="s">
        <v>2193</v>
      </c>
      <c r="I261" s="16">
        <v>77</v>
      </c>
      <c r="J261" s="16">
        <v>66</v>
      </c>
      <c r="K261" s="16">
        <v>22</v>
      </c>
      <c r="L261" s="16">
        <v>15</v>
      </c>
      <c r="M261" s="81">
        <v>27.951000000000001</v>
      </c>
      <c r="N261" s="96">
        <v>27.951000000000001</v>
      </c>
      <c r="O261" s="64">
        <v>2530</v>
      </c>
      <c r="P261" s="65">
        <f>Table2245789101123456789101112131415161718192021222324[[#This Row],[PEMBULATAN]]*O261</f>
        <v>70716.03</v>
      </c>
    </row>
    <row r="262" spans="1:16" ht="26.25" customHeight="1" x14ac:dyDescent="0.2">
      <c r="A262" s="14"/>
      <c r="B262" s="75"/>
      <c r="C262" s="73" t="s">
        <v>2454</v>
      </c>
      <c r="D262" s="78" t="s">
        <v>127</v>
      </c>
      <c r="E262" s="13">
        <v>44551</v>
      </c>
      <c r="F262" s="76" t="s">
        <v>705</v>
      </c>
      <c r="G262" s="13">
        <v>44557</v>
      </c>
      <c r="H262" s="77" t="s">
        <v>2193</v>
      </c>
      <c r="I262" s="16">
        <v>100</v>
      </c>
      <c r="J262" s="16">
        <v>67</v>
      </c>
      <c r="K262" s="16">
        <v>31</v>
      </c>
      <c r="L262" s="16">
        <v>12</v>
      </c>
      <c r="M262" s="81">
        <v>51.924999999999997</v>
      </c>
      <c r="N262" s="96">
        <v>51.924999999999997</v>
      </c>
      <c r="O262" s="64">
        <v>2530</v>
      </c>
      <c r="P262" s="65">
        <f>Table2245789101123456789101112131415161718192021222324[[#This Row],[PEMBULATAN]]*O262</f>
        <v>131370.25</v>
      </c>
    </row>
    <row r="263" spans="1:16" ht="26.25" customHeight="1" x14ac:dyDescent="0.2">
      <c r="A263" s="14"/>
      <c r="B263" s="75"/>
      <c r="C263" s="73" t="s">
        <v>2455</v>
      </c>
      <c r="D263" s="78" t="s">
        <v>127</v>
      </c>
      <c r="E263" s="13">
        <v>44551</v>
      </c>
      <c r="F263" s="76" t="s">
        <v>705</v>
      </c>
      <c r="G263" s="13">
        <v>44557</v>
      </c>
      <c r="H263" s="77" t="s">
        <v>2193</v>
      </c>
      <c r="I263" s="16">
        <v>82</v>
      </c>
      <c r="J263" s="16">
        <v>60</v>
      </c>
      <c r="K263" s="16">
        <v>20</v>
      </c>
      <c r="L263" s="16">
        <v>13</v>
      </c>
      <c r="M263" s="81">
        <v>24.6</v>
      </c>
      <c r="N263" s="96">
        <v>24.6</v>
      </c>
      <c r="O263" s="64">
        <v>2530</v>
      </c>
      <c r="P263" s="65">
        <f>Table2245789101123456789101112131415161718192021222324[[#This Row],[PEMBULATAN]]*O263</f>
        <v>62238</v>
      </c>
    </row>
    <row r="264" spans="1:16" ht="26.25" customHeight="1" x14ac:dyDescent="0.2">
      <c r="A264" s="14"/>
      <c r="B264" s="75"/>
      <c r="C264" s="73" t="s">
        <v>2456</v>
      </c>
      <c r="D264" s="78" t="s">
        <v>127</v>
      </c>
      <c r="E264" s="13">
        <v>44551</v>
      </c>
      <c r="F264" s="76" t="s">
        <v>705</v>
      </c>
      <c r="G264" s="13">
        <v>44557</v>
      </c>
      <c r="H264" s="77" t="s">
        <v>2193</v>
      </c>
      <c r="I264" s="16">
        <v>104</v>
      </c>
      <c r="J264" s="16">
        <v>60</v>
      </c>
      <c r="K264" s="16">
        <v>30</v>
      </c>
      <c r="L264" s="16">
        <v>29</v>
      </c>
      <c r="M264" s="81">
        <v>46.8</v>
      </c>
      <c r="N264" s="96">
        <v>46.8</v>
      </c>
      <c r="O264" s="64">
        <v>2530</v>
      </c>
      <c r="P264" s="65">
        <f>Table2245789101123456789101112131415161718192021222324[[#This Row],[PEMBULATAN]]*O264</f>
        <v>118404</v>
      </c>
    </row>
    <row r="265" spans="1:16" ht="26.25" customHeight="1" x14ac:dyDescent="0.2">
      <c r="A265" s="14"/>
      <c r="B265" s="75"/>
      <c r="C265" s="73" t="s">
        <v>2457</v>
      </c>
      <c r="D265" s="78" t="s">
        <v>127</v>
      </c>
      <c r="E265" s="13">
        <v>44551</v>
      </c>
      <c r="F265" s="76" t="s">
        <v>705</v>
      </c>
      <c r="G265" s="13">
        <v>44557</v>
      </c>
      <c r="H265" s="77" t="s">
        <v>2193</v>
      </c>
      <c r="I265" s="16">
        <v>45</v>
      </c>
      <c r="J265" s="16">
        <v>33</v>
      </c>
      <c r="K265" s="16">
        <v>27</v>
      </c>
      <c r="L265" s="16">
        <v>22</v>
      </c>
      <c r="M265" s="81">
        <v>10.02375</v>
      </c>
      <c r="N265" s="96">
        <v>22</v>
      </c>
      <c r="O265" s="64">
        <v>2530</v>
      </c>
      <c r="P265" s="65">
        <f>Table2245789101123456789101112131415161718192021222324[[#This Row],[PEMBULATAN]]*O265</f>
        <v>55660</v>
      </c>
    </row>
    <row r="266" spans="1:16" ht="26.25" customHeight="1" x14ac:dyDescent="0.2">
      <c r="A266" s="14"/>
      <c r="B266" s="75"/>
      <c r="C266" s="73" t="s">
        <v>2458</v>
      </c>
      <c r="D266" s="78" t="s">
        <v>127</v>
      </c>
      <c r="E266" s="13">
        <v>44551</v>
      </c>
      <c r="F266" s="76" t="s">
        <v>705</v>
      </c>
      <c r="G266" s="13">
        <v>44557</v>
      </c>
      <c r="H266" s="77" t="s">
        <v>2193</v>
      </c>
      <c r="I266" s="16">
        <v>77</v>
      </c>
      <c r="J266" s="16">
        <v>57</v>
      </c>
      <c r="K266" s="16">
        <v>24</v>
      </c>
      <c r="L266" s="16">
        <v>17</v>
      </c>
      <c r="M266" s="81">
        <v>26.334</v>
      </c>
      <c r="N266" s="96">
        <v>27</v>
      </c>
      <c r="O266" s="64">
        <v>2530</v>
      </c>
      <c r="P266" s="65">
        <f>Table2245789101123456789101112131415161718192021222324[[#This Row],[PEMBULATAN]]*O266</f>
        <v>68310</v>
      </c>
    </row>
    <row r="267" spans="1:16" ht="26.25" customHeight="1" x14ac:dyDescent="0.2">
      <c r="A267" s="14"/>
      <c r="B267" s="75"/>
      <c r="C267" s="73" t="s">
        <v>2459</v>
      </c>
      <c r="D267" s="78" t="s">
        <v>127</v>
      </c>
      <c r="E267" s="13">
        <v>44551</v>
      </c>
      <c r="F267" s="76" t="s">
        <v>705</v>
      </c>
      <c r="G267" s="13">
        <v>44557</v>
      </c>
      <c r="H267" s="77" t="s">
        <v>2193</v>
      </c>
      <c r="I267" s="16">
        <v>87</v>
      </c>
      <c r="J267" s="16">
        <v>57</v>
      </c>
      <c r="K267" s="16">
        <v>27</v>
      </c>
      <c r="L267" s="16">
        <v>17</v>
      </c>
      <c r="M267" s="81">
        <v>33.47325</v>
      </c>
      <c r="N267" s="96">
        <v>34</v>
      </c>
      <c r="O267" s="64">
        <v>2530</v>
      </c>
      <c r="P267" s="65">
        <f>Table2245789101123456789101112131415161718192021222324[[#This Row],[PEMBULATAN]]*O267</f>
        <v>86020</v>
      </c>
    </row>
    <row r="268" spans="1:16" ht="26.25" customHeight="1" x14ac:dyDescent="0.2">
      <c r="A268" s="14"/>
      <c r="B268" s="75"/>
      <c r="C268" s="73" t="s">
        <v>2460</v>
      </c>
      <c r="D268" s="78" t="s">
        <v>127</v>
      </c>
      <c r="E268" s="13">
        <v>44551</v>
      </c>
      <c r="F268" s="76" t="s">
        <v>705</v>
      </c>
      <c r="G268" s="13">
        <v>44557</v>
      </c>
      <c r="H268" s="77" t="s">
        <v>2193</v>
      </c>
      <c r="I268" s="16">
        <v>87</v>
      </c>
      <c r="J268" s="16">
        <v>50</v>
      </c>
      <c r="K268" s="16">
        <v>32</v>
      </c>
      <c r="L268" s="16">
        <v>15</v>
      </c>
      <c r="M268" s="81">
        <v>34.799999999999997</v>
      </c>
      <c r="N268" s="96">
        <v>34.799999999999997</v>
      </c>
      <c r="O268" s="64">
        <v>2530</v>
      </c>
      <c r="P268" s="65">
        <f>Table2245789101123456789101112131415161718192021222324[[#This Row],[PEMBULATAN]]*O268</f>
        <v>88044</v>
      </c>
    </row>
    <row r="269" spans="1:16" ht="26.25" customHeight="1" x14ac:dyDescent="0.2">
      <c r="A269" s="14"/>
      <c r="B269" s="75"/>
      <c r="C269" s="73" t="s">
        <v>2461</v>
      </c>
      <c r="D269" s="78" t="s">
        <v>127</v>
      </c>
      <c r="E269" s="13">
        <v>44551</v>
      </c>
      <c r="F269" s="76" t="s">
        <v>705</v>
      </c>
      <c r="G269" s="13">
        <v>44557</v>
      </c>
      <c r="H269" s="77" t="s">
        <v>2193</v>
      </c>
      <c r="I269" s="16">
        <v>80</v>
      </c>
      <c r="J269" s="16">
        <v>63</v>
      </c>
      <c r="K269" s="16">
        <v>24</v>
      </c>
      <c r="L269" s="16">
        <v>18</v>
      </c>
      <c r="M269" s="81">
        <v>30.24</v>
      </c>
      <c r="N269" s="96">
        <v>30.24</v>
      </c>
      <c r="O269" s="64">
        <v>2530</v>
      </c>
      <c r="P269" s="65">
        <f>Table2245789101123456789101112131415161718192021222324[[#This Row],[PEMBULATAN]]*O269</f>
        <v>76507.199999999997</v>
      </c>
    </row>
    <row r="270" spans="1:16" ht="26.25" customHeight="1" x14ac:dyDescent="0.2">
      <c r="A270" s="14"/>
      <c r="B270" s="75"/>
      <c r="C270" s="73" t="s">
        <v>2462</v>
      </c>
      <c r="D270" s="78" t="s">
        <v>127</v>
      </c>
      <c r="E270" s="13">
        <v>44551</v>
      </c>
      <c r="F270" s="76" t="s">
        <v>705</v>
      </c>
      <c r="G270" s="13">
        <v>44557</v>
      </c>
      <c r="H270" s="77" t="s">
        <v>2193</v>
      </c>
      <c r="I270" s="16">
        <v>85</v>
      </c>
      <c r="J270" s="16">
        <v>57</v>
      </c>
      <c r="K270" s="16">
        <v>24</v>
      </c>
      <c r="L270" s="16">
        <v>16</v>
      </c>
      <c r="M270" s="81">
        <v>29.07</v>
      </c>
      <c r="N270" s="96">
        <v>29.07</v>
      </c>
      <c r="O270" s="64">
        <v>2530</v>
      </c>
      <c r="P270" s="65">
        <f>Table2245789101123456789101112131415161718192021222324[[#This Row],[PEMBULATAN]]*O270</f>
        <v>73547.100000000006</v>
      </c>
    </row>
    <row r="271" spans="1:16" ht="26.25" customHeight="1" x14ac:dyDescent="0.2">
      <c r="A271" s="14"/>
      <c r="B271" s="75"/>
      <c r="C271" s="73" t="s">
        <v>2463</v>
      </c>
      <c r="D271" s="78" t="s">
        <v>127</v>
      </c>
      <c r="E271" s="13">
        <v>44551</v>
      </c>
      <c r="F271" s="76" t="s">
        <v>705</v>
      </c>
      <c r="G271" s="13">
        <v>44557</v>
      </c>
      <c r="H271" s="77" t="s">
        <v>2193</v>
      </c>
      <c r="I271" s="16">
        <v>92</v>
      </c>
      <c r="J271" s="16">
        <v>64</v>
      </c>
      <c r="K271" s="16">
        <v>27</v>
      </c>
      <c r="L271" s="16">
        <v>13</v>
      </c>
      <c r="M271" s="81">
        <v>39.744</v>
      </c>
      <c r="N271" s="96">
        <v>39.744</v>
      </c>
      <c r="O271" s="64">
        <v>2530</v>
      </c>
      <c r="P271" s="65">
        <f>Table2245789101123456789101112131415161718192021222324[[#This Row],[PEMBULATAN]]*O271</f>
        <v>100552.31999999999</v>
      </c>
    </row>
    <row r="272" spans="1:16" ht="26.25" customHeight="1" x14ac:dyDescent="0.2">
      <c r="A272" s="14"/>
      <c r="B272" s="75"/>
      <c r="C272" s="73" t="s">
        <v>2464</v>
      </c>
      <c r="D272" s="78" t="s">
        <v>127</v>
      </c>
      <c r="E272" s="13">
        <v>44551</v>
      </c>
      <c r="F272" s="76" t="s">
        <v>705</v>
      </c>
      <c r="G272" s="13">
        <v>44557</v>
      </c>
      <c r="H272" s="77" t="s">
        <v>2193</v>
      </c>
      <c r="I272" s="16">
        <v>80</v>
      </c>
      <c r="J272" s="16">
        <v>57</v>
      </c>
      <c r="K272" s="16">
        <v>25</v>
      </c>
      <c r="L272" s="16">
        <v>11</v>
      </c>
      <c r="M272" s="81">
        <v>28.5</v>
      </c>
      <c r="N272" s="96">
        <v>29</v>
      </c>
      <c r="O272" s="64">
        <v>2530</v>
      </c>
      <c r="P272" s="65">
        <f>Table2245789101123456789101112131415161718192021222324[[#This Row],[PEMBULATAN]]*O272</f>
        <v>73370</v>
      </c>
    </row>
    <row r="273" spans="1:16" ht="26.25" customHeight="1" x14ac:dyDescent="0.2">
      <c r="A273" s="14"/>
      <c r="B273" s="75"/>
      <c r="C273" s="73" t="s">
        <v>2465</v>
      </c>
      <c r="D273" s="78" t="s">
        <v>127</v>
      </c>
      <c r="E273" s="13">
        <v>44551</v>
      </c>
      <c r="F273" s="76" t="s">
        <v>705</v>
      </c>
      <c r="G273" s="13">
        <v>44557</v>
      </c>
      <c r="H273" s="77" t="s">
        <v>2193</v>
      </c>
      <c r="I273" s="16">
        <v>92</v>
      </c>
      <c r="J273" s="16">
        <v>64</v>
      </c>
      <c r="K273" s="16">
        <v>27</v>
      </c>
      <c r="L273" s="16">
        <v>19</v>
      </c>
      <c r="M273" s="81">
        <v>39.744</v>
      </c>
      <c r="N273" s="96">
        <v>39.744</v>
      </c>
      <c r="O273" s="64">
        <v>2530</v>
      </c>
      <c r="P273" s="65">
        <f>Table2245789101123456789101112131415161718192021222324[[#This Row],[PEMBULATAN]]*O273</f>
        <v>100552.31999999999</v>
      </c>
    </row>
    <row r="274" spans="1:16" ht="26.25" customHeight="1" x14ac:dyDescent="0.2">
      <c r="A274" s="14"/>
      <c r="B274" s="75"/>
      <c r="C274" s="73" t="s">
        <v>2466</v>
      </c>
      <c r="D274" s="78" t="s">
        <v>127</v>
      </c>
      <c r="E274" s="13">
        <v>44551</v>
      </c>
      <c r="F274" s="76" t="s">
        <v>705</v>
      </c>
      <c r="G274" s="13">
        <v>44557</v>
      </c>
      <c r="H274" s="77" t="s">
        <v>2193</v>
      </c>
      <c r="I274" s="16">
        <v>84</v>
      </c>
      <c r="J274" s="16">
        <v>63</v>
      </c>
      <c r="K274" s="16">
        <v>28</v>
      </c>
      <c r="L274" s="16">
        <v>20</v>
      </c>
      <c r="M274" s="81">
        <v>37.043999999999997</v>
      </c>
      <c r="N274" s="96">
        <v>37.043999999999997</v>
      </c>
      <c r="O274" s="64">
        <v>2530</v>
      </c>
      <c r="P274" s="65">
        <f>Table2245789101123456789101112131415161718192021222324[[#This Row],[PEMBULATAN]]*O274</f>
        <v>93721.319999999992</v>
      </c>
    </row>
    <row r="275" spans="1:16" ht="26.25" customHeight="1" x14ac:dyDescent="0.2">
      <c r="A275" s="14"/>
      <c r="B275" s="75"/>
      <c r="C275" s="73" t="s">
        <v>2467</v>
      </c>
      <c r="D275" s="78" t="s">
        <v>127</v>
      </c>
      <c r="E275" s="13">
        <v>44551</v>
      </c>
      <c r="F275" s="76" t="s">
        <v>705</v>
      </c>
      <c r="G275" s="13">
        <v>44557</v>
      </c>
      <c r="H275" s="77" t="s">
        <v>2193</v>
      </c>
      <c r="I275" s="16">
        <v>105</v>
      </c>
      <c r="J275" s="16">
        <v>47</v>
      </c>
      <c r="K275" s="16">
        <v>8</v>
      </c>
      <c r="L275" s="16">
        <v>4</v>
      </c>
      <c r="M275" s="81">
        <v>9.8699999999999992</v>
      </c>
      <c r="N275" s="96">
        <v>9.8699999999999992</v>
      </c>
      <c r="O275" s="64">
        <v>2530</v>
      </c>
      <c r="P275" s="65">
        <f>Table2245789101123456789101112131415161718192021222324[[#This Row],[PEMBULATAN]]*O275</f>
        <v>24971.1</v>
      </c>
    </row>
    <row r="276" spans="1:16" ht="26.25" customHeight="1" x14ac:dyDescent="0.2">
      <c r="A276" s="14"/>
      <c r="B276" s="75"/>
      <c r="C276" s="73" t="s">
        <v>2468</v>
      </c>
      <c r="D276" s="78" t="s">
        <v>127</v>
      </c>
      <c r="E276" s="13">
        <v>44551</v>
      </c>
      <c r="F276" s="76" t="s">
        <v>705</v>
      </c>
      <c r="G276" s="13">
        <v>44557</v>
      </c>
      <c r="H276" s="77" t="s">
        <v>2193</v>
      </c>
      <c r="I276" s="16">
        <v>104</v>
      </c>
      <c r="J276" s="16">
        <v>57</v>
      </c>
      <c r="K276" s="16">
        <v>32</v>
      </c>
      <c r="L276" s="16">
        <v>19</v>
      </c>
      <c r="M276" s="81">
        <v>47.423999999999999</v>
      </c>
      <c r="N276" s="96">
        <v>48</v>
      </c>
      <c r="O276" s="64">
        <v>2530</v>
      </c>
      <c r="P276" s="65">
        <f>Table2245789101123456789101112131415161718192021222324[[#This Row],[PEMBULATAN]]*O276</f>
        <v>121440</v>
      </c>
    </row>
    <row r="277" spans="1:16" ht="26.25" customHeight="1" x14ac:dyDescent="0.2">
      <c r="A277" s="14"/>
      <c r="B277" s="75"/>
      <c r="C277" s="73" t="s">
        <v>2469</v>
      </c>
      <c r="D277" s="78" t="s">
        <v>127</v>
      </c>
      <c r="E277" s="13">
        <v>44551</v>
      </c>
      <c r="F277" s="76" t="s">
        <v>705</v>
      </c>
      <c r="G277" s="13">
        <v>44557</v>
      </c>
      <c r="H277" s="77" t="s">
        <v>2193</v>
      </c>
      <c r="I277" s="16">
        <v>95</v>
      </c>
      <c r="J277" s="16">
        <v>61</v>
      </c>
      <c r="K277" s="16">
        <v>33</v>
      </c>
      <c r="L277" s="16">
        <v>15</v>
      </c>
      <c r="M277" s="81">
        <v>47.808750000000003</v>
      </c>
      <c r="N277" s="96">
        <v>47.808750000000003</v>
      </c>
      <c r="O277" s="64">
        <v>2530</v>
      </c>
      <c r="P277" s="65">
        <f>Table2245789101123456789101112131415161718192021222324[[#This Row],[PEMBULATAN]]*O277</f>
        <v>120956.13750000001</v>
      </c>
    </row>
    <row r="278" spans="1:16" ht="26.25" customHeight="1" x14ac:dyDescent="0.2">
      <c r="A278" s="14"/>
      <c r="B278" s="75"/>
      <c r="C278" s="73" t="s">
        <v>2470</v>
      </c>
      <c r="D278" s="78" t="s">
        <v>127</v>
      </c>
      <c r="E278" s="13">
        <v>44551</v>
      </c>
      <c r="F278" s="76" t="s">
        <v>705</v>
      </c>
      <c r="G278" s="13">
        <v>44557</v>
      </c>
      <c r="H278" s="77" t="s">
        <v>2193</v>
      </c>
      <c r="I278" s="16">
        <v>110</v>
      </c>
      <c r="J278" s="16">
        <v>55</v>
      </c>
      <c r="K278" s="16">
        <v>25</v>
      </c>
      <c r="L278" s="16">
        <v>17</v>
      </c>
      <c r="M278" s="81">
        <v>37.8125</v>
      </c>
      <c r="N278" s="96">
        <v>37.8125</v>
      </c>
      <c r="O278" s="64">
        <v>2530</v>
      </c>
      <c r="P278" s="65">
        <f>Table2245789101123456789101112131415161718192021222324[[#This Row],[PEMBULATAN]]*O278</f>
        <v>95665.625</v>
      </c>
    </row>
    <row r="279" spans="1:16" ht="26.25" customHeight="1" x14ac:dyDescent="0.2">
      <c r="A279" s="14"/>
      <c r="B279" s="75"/>
      <c r="C279" s="73" t="s">
        <v>2471</v>
      </c>
      <c r="D279" s="78" t="s">
        <v>127</v>
      </c>
      <c r="E279" s="13">
        <v>44551</v>
      </c>
      <c r="F279" s="76" t="s">
        <v>705</v>
      </c>
      <c r="G279" s="13">
        <v>44557</v>
      </c>
      <c r="H279" s="77" t="s">
        <v>2193</v>
      </c>
      <c r="I279" s="16">
        <v>70</v>
      </c>
      <c r="J279" s="16">
        <v>56</v>
      </c>
      <c r="K279" s="16">
        <v>24</v>
      </c>
      <c r="L279" s="16">
        <v>13</v>
      </c>
      <c r="M279" s="81">
        <v>23.52</v>
      </c>
      <c r="N279" s="96">
        <v>23.52</v>
      </c>
      <c r="O279" s="64">
        <v>2530</v>
      </c>
      <c r="P279" s="65">
        <f>Table2245789101123456789101112131415161718192021222324[[#This Row],[PEMBULATAN]]*O279</f>
        <v>59505.599999999999</v>
      </c>
    </row>
    <row r="280" spans="1:16" ht="26.25" customHeight="1" x14ac:dyDescent="0.2">
      <c r="A280" s="14"/>
      <c r="B280" s="75"/>
      <c r="C280" s="73" t="s">
        <v>2472</v>
      </c>
      <c r="D280" s="78" t="s">
        <v>127</v>
      </c>
      <c r="E280" s="13">
        <v>44551</v>
      </c>
      <c r="F280" s="76" t="s">
        <v>705</v>
      </c>
      <c r="G280" s="13">
        <v>44557</v>
      </c>
      <c r="H280" s="77" t="s">
        <v>2193</v>
      </c>
      <c r="I280" s="16">
        <v>110</v>
      </c>
      <c r="J280" s="16">
        <v>50</v>
      </c>
      <c r="K280" s="16">
        <v>31</v>
      </c>
      <c r="L280" s="16">
        <v>24</v>
      </c>
      <c r="M280" s="81">
        <v>42.625</v>
      </c>
      <c r="N280" s="96">
        <v>42.625</v>
      </c>
      <c r="O280" s="64">
        <v>2530</v>
      </c>
      <c r="P280" s="65">
        <f>Table2245789101123456789101112131415161718192021222324[[#This Row],[PEMBULATAN]]*O280</f>
        <v>107841.25</v>
      </c>
    </row>
    <row r="281" spans="1:16" ht="26.25" customHeight="1" x14ac:dyDescent="0.2">
      <c r="A281" s="14"/>
      <c r="B281" s="75"/>
      <c r="C281" s="73" t="s">
        <v>2473</v>
      </c>
      <c r="D281" s="78" t="s">
        <v>127</v>
      </c>
      <c r="E281" s="13">
        <v>44551</v>
      </c>
      <c r="F281" s="76" t="s">
        <v>705</v>
      </c>
      <c r="G281" s="13">
        <v>44557</v>
      </c>
      <c r="H281" s="77" t="s">
        <v>2193</v>
      </c>
      <c r="I281" s="16">
        <v>78</v>
      </c>
      <c r="J281" s="16">
        <v>55</v>
      </c>
      <c r="K281" s="16">
        <v>26</v>
      </c>
      <c r="L281" s="16">
        <v>8</v>
      </c>
      <c r="M281" s="81">
        <v>27.885000000000002</v>
      </c>
      <c r="N281" s="96">
        <v>27.885000000000002</v>
      </c>
      <c r="O281" s="64">
        <v>2530</v>
      </c>
      <c r="P281" s="65">
        <f>Table2245789101123456789101112131415161718192021222324[[#This Row],[PEMBULATAN]]*O281</f>
        <v>70549.05</v>
      </c>
    </row>
    <row r="282" spans="1:16" ht="26.25" customHeight="1" x14ac:dyDescent="0.2">
      <c r="A282" s="14"/>
      <c r="B282" s="75"/>
      <c r="C282" s="73" t="s">
        <v>2474</v>
      </c>
      <c r="D282" s="78" t="s">
        <v>127</v>
      </c>
      <c r="E282" s="13">
        <v>44551</v>
      </c>
      <c r="F282" s="76" t="s">
        <v>705</v>
      </c>
      <c r="G282" s="13">
        <v>44557</v>
      </c>
      <c r="H282" s="77" t="s">
        <v>2193</v>
      </c>
      <c r="I282" s="16">
        <v>95</v>
      </c>
      <c r="J282" s="16">
        <v>53</v>
      </c>
      <c r="K282" s="16">
        <v>40</v>
      </c>
      <c r="L282" s="16">
        <v>24</v>
      </c>
      <c r="M282" s="81">
        <v>50.35</v>
      </c>
      <c r="N282" s="96">
        <v>51</v>
      </c>
      <c r="O282" s="64">
        <v>2530</v>
      </c>
      <c r="P282" s="65">
        <f>Table2245789101123456789101112131415161718192021222324[[#This Row],[PEMBULATAN]]*O282</f>
        <v>129030</v>
      </c>
    </row>
    <row r="283" spans="1:16" ht="26.25" customHeight="1" x14ac:dyDescent="0.2">
      <c r="A283" s="14"/>
      <c r="B283" s="75"/>
      <c r="C283" s="73" t="s">
        <v>2475</v>
      </c>
      <c r="D283" s="78" t="s">
        <v>127</v>
      </c>
      <c r="E283" s="13">
        <v>44551</v>
      </c>
      <c r="F283" s="76" t="s">
        <v>705</v>
      </c>
      <c r="G283" s="13">
        <v>44557</v>
      </c>
      <c r="H283" s="77" t="s">
        <v>2193</v>
      </c>
      <c r="I283" s="16">
        <v>85</v>
      </c>
      <c r="J283" s="16">
        <v>60</v>
      </c>
      <c r="K283" s="16">
        <v>20</v>
      </c>
      <c r="L283" s="16">
        <v>17</v>
      </c>
      <c r="M283" s="81">
        <v>25.5</v>
      </c>
      <c r="N283" s="96">
        <v>26</v>
      </c>
      <c r="O283" s="64">
        <v>2530</v>
      </c>
      <c r="P283" s="65">
        <f>Table2245789101123456789101112131415161718192021222324[[#This Row],[PEMBULATAN]]*O283</f>
        <v>65780</v>
      </c>
    </row>
    <row r="284" spans="1:16" ht="26.25" customHeight="1" x14ac:dyDescent="0.2">
      <c r="A284" s="14"/>
      <c r="B284" s="75"/>
      <c r="C284" s="73" t="s">
        <v>2476</v>
      </c>
      <c r="D284" s="78" t="s">
        <v>127</v>
      </c>
      <c r="E284" s="13">
        <v>44551</v>
      </c>
      <c r="F284" s="76" t="s">
        <v>705</v>
      </c>
      <c r="G284" s="13">
        <v>44557</v>
      </c>
      <c r="H284" s="77" t="s">
        <v>2193</v>
      </c>
      <c r="I284" s="16">
        <v>95</v>
      </c>
      <c r="J284" s="16">
        <v>55</v>
      </c>
      <c r="K284" s="16">
        <v>35</v>
      </c>
      <c r="L284" s="16">
        <v>23</v>
      </c>
      <c r="M284" s="81">
        <v>45.71875</v>
      </c>
      <c r="N284" s="96">
        <v>45.71875</v>
      </c>
      <c r="O284" s="64">
        <v>2530</v>
      </c>
      <c r="P284" s="65">
        <f>Table2245789101123456789101112131415161718192021222324[[#This Row],[PEMBULATAN]]*O284</f>
        <v>115668.4375</v>
      </c>
    </row>
    <row r="285" spans="1:16" ht="26.25" customHeight="1" x14ac:dyDescent="0.2">
      <c r="A285" s="14"/>
      <c r="B285" s="75"/>
      <c r="C285" s="73" t="s">
        <v>2477</v>
      </c>
      <c r="D285" s="78" t="s">
        <v>127</v>
      </c>
      <c r="E285" s="13">
        <v>44551</v>
      </c>
      <c r="F285" s="76" t="s">
        <v>705</v>
      </c>
      <c r="G285" s="13">
        <v>44557</v>
      </c>
      <c r="H285" s="77" t="s">
        <v>2193</v>
      </c>
      <c r="I285" s="16">
        <v>100</v>
      </c>
      <c r="J285" s="16">
        <v>62</v>
      </c>
      <c r="K285" s="16">
        <v>25</v>
      </c>
      <c r="L285" s="16">
        <v>9</v>
      </c>
      <c r="M285" s="81">
        <v>38.75</v>
      </c>
      <c r="N285" s="96">
        <v>38.75</v>
      </c>
      <c r="O285" s="64">
        <v>2530</v>
      </c>
      <c r="P285" s="65">
        <f>Table2245789101123456789101112131415161718192021222324[[#This Row],[PEMBULATAN]]*O285</f>
        <v>98037.5</v>
      </c>
    </row>
    <row r="286" spans="1:16" ht="26.25" customHeight="1" x14ac:dyDescent="0.2">
      <c r="A286" s="14"/>
      <c r="B286" s="75"/>
      <c r="C286" s="73" t="s">
        <v>2478</v>
      </c>
      <c r="D286" s="78" t="s">
        <v>127</v>
      </c>
      <c r="E286" s="13">
        <v>44551</v>
      </c>
      <c r="F286" s="76" t="s">
        <v>705</v>
      </c>
      <c r="G286" s="13">
        <v>44557</v>
      </c>
      <c r="H286" s="77" t="s">
        <v>2193</v>
      </c>
      <c r="I286" s="16">
        <v>115</v>
      </c>
      <c r="J286" s="16">
        <v>61</v>
      </c>
      <c r="K286" s="16">
        <v>30</v>
      </c>
      <c r="L286" s="16">
        <v>21</v>
      </c>
      <c r="M286" s="81">
        <v>52.612499999999997</v>
      </c>
      <c r="N286" s="96">
        <v>52.612499999999997</v>
      </c>
      <c r="O286" s="64">
        <v>2530</v>
      </c>
      <c r="P286" s="65">
        <f>Table2245789101123456789101112131415161718192021222324[[#This Row],[PEMBULATAN]]*O286</f>
        <v>133109.625</v>
      </c>
    </row>
    <row r="287" spans="1:16" ht="22.5" customHeight="1" x14ac:dyDescent="0.2">
      <c r="A287" s="123" t="s">
        <v>30</v>
      </c>
      <c r="B287" s="124"/>
      <c r="C287" s="124"/>
      <c r="D287" s="124"/>
      <c r="E287" s="124"/>
      <c r="F287" s="124"/>
      <c r="G287" s="124"/>
      <c r="H287" s="124"/>
      <c r="I287" s="124"/>
      <c r="J287" s="124"/>
      <c r="K287" s="124"/>
      <c r="L287" s="125"/>
      <c r="M287" s="79">
        <f>SUBTOTAL(109,Table2245789101123456789101112131415161718192021222324[KG VOLUME])</f>
        <v>7576.7097500000036</v>
      </c>
      <c r="N287" s="68">
        <f>SUM(N3:N286)</f>
        <v>7643.7077500000014</v>
      </c>
      <c r="O287" s="126">
        <f>SUM(P3:P286)</f>
        <v>19338580.607500006</v>
      </c>
      <c r="P287" s="127"/>
    </row>
    <row r="288" spans="1:16" ht="18" customHeight="1" x14ac:dyDescent="0.2">
      <c r="A288" s="86"/>
      <c r="B288" s="56" t="s">
        <v>42</v>
      </c>
      <c r="C288" s="55"/>
      <c r="D288" s="57" t="s">
        <v>43</v>
      </c>
      <c r="E288" s="86"/>
      <c r="F288" s="86"/>
      <c r="G288" s="86"/>
      <c r="H288" s="86"/>
      <c r="I288" s="86"/>
      <c r="J288" s="86"/>
      <c r="K288" s="86"/>
      <c r="L288" s="86"/>
      <c r="M288" s="87"/>
      <c r="N288" s="88" t="s">
        <v>51</v>
      </c>
      <c r="O288" s="89"/>
      <c r="P288" s="89">
        <f>O287*10%</f>
        <v>1933858.0607500006</v>
      </c>
    </row>
    <row r="289" spans="1:16" ht="18" customHeight="1" thickBot="1" x14ac:dyDescent="0.25">
      <c r="A289" s="86"/>
      <c r="B289" s="56"/>
      <c r="C289" s="55"/>
      <c r="D289" s="57"/>
      <c r="E289" s="86"/>
      <c r="F289" s="86"/>
      <c r="G289" s="86"/>
      <c r="H289" s="86"/>
      <c r="I289" s="86"/>
      <c r="J289" s="86"/>
      <c r="K289" s="86"/>
      <c r="L289" s="86"/>
      <c r="M289" s="87"/>
      <c r="N289" s="90" t="s">
        <v>52</v>
      </c>
      <c r="O289" s="91"/>
      <c r="P289" s="91">
        <f>O287-P288</f>
        <v>17404722.546750005</v>
      </c>
    </row>
    <row r="290" spans="1:16" ht="18" customHeight="1" x14ac:dyDescent="0.2">
      <c r="A290" s="11"/>
      <c r="H290" s="63"/>
      <c r="N290" s="62" t="s">
        <v>31</v>
      </c>
      <c r="P290" s="69">
        <f>P289*1%</f>
        <v>174047.22546750004</v>
      </c>
    </row>
    <row r="291" spans="1:16" ht="18" customHeight="1" thickBot="1" x14ac:dyDescent="0.25">
      <c r="A291" s="11"/>
      <c r="H291" s="63"/>
      <c r="N291" s="62" t="s">
        <v>53</v>
      </c>
      <c r="P291" s="71">
        <f>P289*2%</f>
        <v>348094.45093500009</v>
      </c>
    </row>
    <row r="292" spans="1:16" ht="18" customHeight="1" x14ac:dyDescent="0.2">
      <c r="A292" s="11"/>
      <c r="H292" s="63"/>
      <c r="N292" s="66" t="s">
        <v>32</v>
      </c>
      <c r="O292" s="67"/>
      <c r="P292" s="70">
        <f>P289+P290-P291</f>
        <v>17230675.321282506</v>
      </c>
    </row>
    <row r="294" spans="1:16" x14ac:dyDescent="0.2">
      <c r="A294" s="11"/>
      <c r="H294" s="63"/>
      <c r="P294" s="71"/>
    </row>
    <row r="295" spans="1:16" x14ac:dyDescent="0.2">
      <c r="A295" s="11"/>
      <c r="H295" s="63"/>
      <c r="O295" s="58"/>
      <c r="P295" s="71"/>
    </row>
    <row r="296" spans="1:16" s="3" customFormat="1" x14ac:dyDescent="0.25">
      <c r="A296" s="11"/>
      <c r="B296" s="2"/>
      <c r="C296" s="2"/>
      <c r="E296" s="12"/>
      <c r="H296" s="63"/>
      <c r="N296" s="15"/>
      <c r="O296" s="15"/>
      <c r="P296" s="15"/>
    </row>
    <row r="297" spans="1:16" s="3" customFormat="1" x14ac:dyDescent="0.25">
      <c r="A297" s="11"/>
      <c r="B297" s="2"/>
      <c r="C297" s="2"/>
      <c r="E297" s="12"/>
      <c r="H297" s="63"/>
      <c r="N297" s="15"/>
      <c r="O297" s="15"/>
      <c r="P297" s="15"/>
    </row>
    <row r="298" spans="1:16" s="3" customFormat="1" x14ac:dyDescent="0.25">
      <c r="A298" s="11"/>
      <c r="B298" s="2"/>
      <c r="C298" s="2"/>
      <c r="E298" s="12"/>
      <c r="H298" s="63"/>
      <c r="N298" s="15"/>
      <c r="O298" s="15"/>
      <c r="P298" s="15"/>
    </row>
    <row r="299" spans="1:16" s="3" customFormat="1" x14ac:dyDescent="0.25">
      <c r="A299" s="11"/>
      <c r="B299" s="2"/>
      <c r="C299" s="2"/>
      <c r="E299" s="12"/>
      <c r="H299" s="63"/>
      <c r="N299" s="15"/>
      <c r="O299" s="15"/>
      <c r="P299" s="15"/>
    </row>
    <row r="300" spans="1:16" s="3" customFormat="1" x14ac:dyDescent="0.25">
      <c r="A300" s="11"/>
      <c r="B300" s="2"/>
      <c r="C300" s="2"/>
      <c r="E300" s="12"/>
      <c r="H300" s="63"/>
      <c r="N300" s="15"/>
      <c r="O300" s="15"/>
      <c r="P300" s="15"/>
    </row>
    <row r="301" spans="1:16" s="3" customFormat="1" x14ac:dyDescent="0.25">
      <c r="A301" s="11"/>
      <c r="B301" s="2"/>
      <c r="C301" s="2"/>
      <c r="E301" s="12"/>
      <c r="H301" s="63"/>
      <c r="N301" s="15"/>
      <c r="O301" s="15"/>
      <c r="P301" s="15"/>
    </row>
    <row r="302" spans="1:16" s="3" customFormat="1" x14ac:dyDescent="0.25">
      <c r="A302" s="11"/>
      <c r="B302" s="2"/>
      <c r="C302" s="2"/>
      <c r="E302" s="12"/>
      <c r="H302" s="63"/>
      <c r="N302" s="15"/>
      <c r="O302" s="15"/>
      <c r="P302" s="15"/>
    </row>
    <row r="303" spans="1:16" s="3" customFormat="1" x14ac:dyDescent="0.25">
      <c r="A303" s="11"/>
      <c r="B303" s="2"/>
      <c r="C303" s="2"/>
      <c r="E303" s="12"/>
      <c r="H303" s="63"/>
      <c r="N303" s="15"/>
      <c r="O303" s="15"/>
      <c r="P303" s="15"/>
    </row>
    <row r="304" spans="1:16" s="3" customFormat="1" x14ac:dyDescent="0.25">
      <c r="A304" s="11"/>
      <c r="B304" s="2"/>
      <c r="C304" s="2"/>
      <c r="E304" s="12"/>
      <c r="H304" s="63"/>
      <c r="N304" s="15"/>
      <c r="O304" s="15"/>
      <c r="P304" s="15"/>
    </row>
    <row r="305" spans="1:16" s="3" customFormat="1" x14ac:dyDescent="0.25">
      <c r="A305" s="11"/>
      <c r="B305" s="2"/>
      <c r="C305" s="2"/>
      <c r="E305" s="12"/>
      <c r="H305" s="63"/>
      <c r="N305" s="15"/>
      <c r="O305" s="15"/>
      <c r="P305" s="15"/>
    </row>
    <row r="306" spans="1:16" s="3" customFormat="1" x14ac:dyDescent="0.25">
      <c r="A306" s="11"/>
      <c r="B306" s="2"/>
      <c r="C306" s="2"/>
      <c r="E306" s="12"/>
      <c r="H306" s="63"/>
      <c r="N306" s="15"/>
      <c r="O306" s="15"/>
      <c r="P306" s="15"/>
    </row>
    <row r="307" spans="1:16" s="3" customFormat="1" x14ac:dyDescent="0.25">
      <c r="A307" s="11"/>
      <c r="B307" s="2"/>
      <c r="C307" s="2"/>
      <c r="E307" s="12"/>
      <c r="H307" s="63"/>
      <c r="N307" s="15"/>
      <c r="O307" s="15"/>
      <c r="P307" s="15"/>
    </row>
  </sheetData>
  <mergeCells count="2">
    <mergeCell ref="A287:L287"/>
    <mergeCell ref="O287:P287"/>
  </mergeCells>
  <conditionalFormatting sqref="B3:B286">
    <cfRule type="duplicateValues" dxfId="545" priority="51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tabColor rgb="FF92D050"/>
  </sheetPr>
  <dimension ref="A1:P93"/>
  <sheetViews>
    <sheetView zoomScale="110" zoomScaleNormal="110" workbookViewId="0">
      <pane xSplit="3" ySplit="2" topLeftCell="D66" activePane="bottomRight" state="frozen"/>
      <selection pane="topRight" activeCell="B1" sqref="B1"/>
      <selection pane="bottomLeft" activeCell="A3" sqref="A3"/>
      <selection pane="bottomRight" activeCell="J8" sqref="J8"/>
    </sheetView>
  </sheetViews>
  <sheetFormatPr defaultRowHeight="15" x14ac:dyDescent="0.2"/>
  <cols>
    <col min="1" max="1" width="8" style="4" customWidth="1"/>
    <col min="2" max="2" width="19.5703125" style="2" customWidth="1"/>
    <col min="3" max="3" width="14.5703125" style="2" customWidth="1"/>
    <col min="4" max="4" width="10.28515625" style="3" customWidth="1"/>
    <col min="5" max="5" width="8" style="12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5" customWidth="1"/>
    <col min="15" max="15" width="8.140625" style="15" customWidth="1"/>
    <col min="16" max="16" width="12.28515625" style="15" customWidth="1"/>
    <col min="17" max="16384" width="9.140625" style="4"/>
  </cols>
  <sheetData>
    <row r="1" spans="1:16" x14ac:dyDescent="0.2">
      <c r="H1" s="5"/>
    </row>
    <row r="2" spans="1:16" ht="25.5" x14ac:dyDescent="0.2">
      <c r="A2" s="59" t="s">
        <v>44</v>
      </c>
      <c r="B2" s="7" t="s">
        <v>7</v>
      </c>
      <c r="C2" s="7" t="s">
        <v>0</v>
      </c>
      <c r="D2" s="7" t="s">
        <v>1</v>
      </c>
      <c r="E2" s="60" t="s">
        <v>4</v>
      </c>
      <c r="F2" s="7" t="s">
        <v>3</v>
      </c>
      <c r="G2" s="7" t="s">
        <v>5</v>
      </c>
      <c r="H2" s="60" t="s">
        <v>2</v>
      </c>
      <c r="I2" s="7" t="s">
        <v>39</v>
      </c>
      <c r="J2" s="7" t="s">
        <v>40</v>
      </c>
      <c r="K2" s="7" t="s">
        <v>41</v>
      </c>
      <c r="L2" s="61" t="s">
        <v>45</v>
      </c>
      <c r="M2" s="61" t="s">
        <v>46</v>
      </c>
      <c r="N2" s="61" t="s">
        <v>6</v>
      </c>
      <c r="O2" s="61" t="s">
        <v>47</v>
      </c>
      <c r="P2" s="61" t="s">
        <v>48</v>
      </c>
    </row>
    <row r="3" spans="1:16" ht="26.25" customHeight="1" x14ac:dyDescent="0.2">
      <c r="A3" s="83">
        <v>403922</v>
      </c>
      <c r="B3" s="74" t="s">
        <v>2479</v>
      </c>
      <c r="C3" s="9" t="s">
        <v>2480</v>
      </c>
      <c r="D3" s="76" t="s">
        <v>127</v>
      </c>
      <c r="E3" s="13">
        <v>44552</v>
      </c>
      <c r="F3" s="76" t="s">
        <v>705</v>
      </c>
      <c r="G3" s="13">
        <v>44557</v>
      </c>
      <c r="H3" s="10" t="s">
        <v>2193</v>
      </c>
      <c r="I3" s="1">
        <v>50</v>
      </c>
      <c r="J3" s="1">
        <v>35</v>
      </c>
      <c r="K3" s="1">
        <v>27</v>
      </c>
      <c r="L3" s="1">
        <v>15</v>
      </c>
      <c r="M3" s="80">
        <v>11.8125</v>
      </c>
      <c r="N3" s="8">
        <v>15</v>
      </c>
      <c r="O3" s="64">
        <v>2530</v>
      </c>
      <c r="P3" s="65">
        <f>Table224578910112345678910111213141516171819202122232425[[#This Row],[PEMBULATAN]]*O3</f>
        <v>37950</v>
      </c>
    </row>
    <row r="4" spans="1:16" ht="26.25" customHeight="1" x14ac:dyDescent="0.2">
      <c r="A4" s="14"/>
      <c r="B4" s="75"/>
      <c r="C4" s="73" t="s">
        <v>2481</v>
      </c>
      <c r="D4" s="78" t="s">
        <v>127</v>
      </c>
      <c r="E4" s="13">
        <v>44552</v>
      </c>
      <c r="F4" s="76" t="s">
        <v>705</v>
      </c>
      <c r="G4" s="13">
        <v>44557</v>
      </c>
      <c r="H4" s="77" t="s">
        <v>2193</v>
      </c>
      <c r="I4" s="16">
        <v>106</v>
      </c>
      <c r="J4" s="16">
        <v>60</v>
      </c>
      <c r="K4" s="16">
        <v>37</v>
      </c>
      <c r="L4" s="16">
        <v>19</v>
      </c>
      <c r="M4" s="81">
        <v>58.83</v>
      </c>
      <c r="N4" s="96">
        <v>58.83</v>
      </c>
      <c r="O4" s="64">
        <v>2530</v>
      </c>
      <c r="P4" s="65">
        <f>Table224578910112345678910111213141516171819202122232425[[#This Row],[PEMBULATAN]]*O4</f>
        <v>148839.9</v>
      </c>
    </row>
    <row r="5" spans="1:16" ht="26.25" customHeight="1" x14ac:dyDescent="0.2">
      <c r="A5" s="14"/>
      <c r="B5" s="75"/>
      <c r="C5" s="73" t="s">
        <v>2482</v>
      </c>
      <c r="D5" s="78" t="s">
        <v>127</v>
      </c>
      <c r="E5" s="13">
        <v>44552</v>
      </c>
      <c r="F5" s="76" t="s">
        <v>705</v>
      </c>
      <c r="G5" s="13">
        <v>44557</v>
      </c>
      <c r="H5" s="77" t="s">
        <v>2193</v>
      </c>
      <c r="I5" s="16">
        <v>90</v>
      </c>
      <c r="J5" s="16">
        <v>53</v>
      </c>
      <c r="K5" s="16">
        <v>22</v>
      </c>
      <c r="L5" s="16">
        <v>10</v>
      </c>
      <c r="M5" s="81">
        <v>26.234999999999999</v>
      </c>
      <c r="N5" s="96">
        <v>26.234999999999999</v>
      </c>
      <c r="O5" s="64">
        <v>2530</v>
      </c>
      <c r="P5" s="65">
        <f>Table224578910112345678910111213141516171819202122232425[[#This Row],[PEMBULATAN]]*O5</f>
        <v>66374.55</v>
      </c>
    </row>
    <row r="6" spans="1:16" ht="26.25" customHeight="1" x14ac:dyDescent="0.2">
      <c r="A6" s="14"/>
      <c r="B6" s="75"/>
      <c r="C6" s="73" t="s">
        <v>2483</v>
      </c>
      <c r="D6" s="78" t="s">
        <v>127</v>
      </c>
      <c r="E6" s="13">
        <v>44552</v>
      </c>
      <c r="F6" s="76" t="s">
        <v>705</v>
      </c>
      <c r="G6" s="13">
        <v>44557</v>
      </c>
      <c r="H6" s="77" t="s">
        <v>2193</v>
      </c>
      <c r="I6" s="16">
        <v>87</v>
      </c>
      <c r="J6" s="16">
        <v>52</v>
      </c>
      <c r="K6" s="16">
        <v>22</v>
      </c>
      <c r="L6" s="16">
        <v>8</v>
      </c>
      <c r="M6" s="81">
        <v>24.882000000000001</v>
      </c>
      <c r="N6" s="96">
        <v>24.882000000000001</v>
      </c>
      <c r="O6" s="64">
        <v>2530</v>
      </c>
      <c r="P6" s="65">
        <f>Table224578910112345678910111213141516171819202122232425[[#This Row],[PEMBULATAN]]*O6</f>
        <v>62951.460000000006</v>
      </c>
    </row>
    <row r="7" spans="1:16" ht="26.25" customHeight="1" x14ac:dyDescent="0.2">
      <c r="A7" s="14"/>
      <c r="B7" s="75"/>
      <c r="C7" s="73" t="s">
        <v>2484</v>
      </c>
      <c r="D7" s="78" t="s">
        <v>127</v>
      </c>
      <c r="E7" s="13">
        <v>44552</v>
      </c>
      <c r="F7" s="76" t="s">
        <v>705</v>
      </c>
      <c r="G7" s="13">
        <v>44557</v>
      </c>
      <c r="H7" s="77" t="s">
        <v>2193</v>
      </c>
      <c r="I7" s="16">
        <v>88</v>
      </c>
      <c r="J7" s="16">
        <v>56</v>
      </c>
      <c r="K7" s="16">
        <v>24</v>
      </c>
      <c r="L7" s="16">
        <v>12</v>
      </c>
      <c r="M7" s="81">
        <v>29.568000000000001</v>
      </c>
      <c r="N7" s="96">
        <v>29.568000000000001</v>
      </c>
      <c r="O7" s="64">
        <v>2530</v>
      </c>
      <c r="P7" s="65">
        <f>Table224578910112345678910111213141516171819202122232425[[#This Row],[PEMBULATAN]]*O7</f>
        <v>74807.040000000008</v>
      </c>
    </row>
    <row r="8" spans="1:16" ht="26.25" customHeight="1" x14ac:dyDescent="0.2">
      <c r="A8" s="14"/>
      <c r="B8" s="75"/>
      <c r="C8" s="73" t="s">
        <v>2485</v>
      </c>
      <c r="D8" s="78" t="s">
        <v>127</v>
      </c>
      <c r="E8" s="13">
        <v>44552</v>
      </c>
      <c r="F8" s="76" t="s">
        <v>705</v>
      </c>
      <c r="G8" s="13">
        <v>44557</v>
      </c>
      <c r="H8" s="77" t="s">
        <v>2193</v>
      </c>
      <c r="I8" s="16">
        <v>105</v>
      </c>
      <c r="J8" s="16">
        <v>50</v>
      </c>
      <c r="K8" s="16">
        <v>14</v>
      </c>
      <c r="L8" s="16">
        <v>13</v>
      </c>
      <c r="M8" s="81">
        <v>18.375</v>
      </c>
      <c r="N8" s="96">
        <v>19</v>
      </c>
      <c r="O8" s="64">
        <v>2530</v>
      </c>
      <c r="P8" s="65">
        <f>Table224578910112345678910111213141516171819202122232425[[#This Row],[PEMBULATAN]]*O8</f>
        <v>48070</v>
      </c>
    </row>
    <row r="9" spans="1:16" ht="26.25" customHeight="1" x14ac:dyDescent="0.2">
      <c r="A9" s="14"/>
      <c r="B9" s="75"/>
      <c r="C9" s="73" t="s">
        <v>2486</v>
      </c>
      <c r="D9" s="78" t="s">
        <v>127</v>
      </c>
      <c r="E9" s="13">
        <v>44552</v>
      </c>
      <c r="F9" s="76" t="s">
        <v>705</v>
      </c>
      <c r="G9" s="13">
        <v>44557</v>
      </c>
      <c r="H9" s="77" t="s">
        <v>2193</v>
      </c>
      <c r="I9" s="16">
        <v>75</v>
      </c>
      <c r="J9" s="16">
        <v>52</v>
      </c>
      <c r="K9" s="16">
        <v>30</v>
      </c>
      <c r="L9" s="16">
        <v>10</v>
      </c>
      <c r="M9" s="81">
        <v>29.25</v>
      </c>
      <c r="N9" s="96">
        <v>29.25</v>
      </c>
      <c r="O9" s="64">
        <v>2530</v>
      </c>
      <c r="P9" s="65">
        <f>Table224578910112345678910111213141516171819202122232425[[#This Row],[PEMBULATAN]]*O9</f>
        <v>74002.5</v>
      </c>
    </row>
    <row r="10" spans="1:16" ht="26.25" customHeight="1" x14ac:dyDescent="0.2">
      <c r="A10" s="14"/>
      <c r="B10" s="75"/>
      <c r="C10" s="73" t="s">
        <v>2487</v>
      </c>
      <c r="D10" s="78" t="s">
        <v>127</v>
      </c>
      <c r="E10" s="13">
        <v>44552</v>
      </c>
      <c r="F10" s="76" t="s">
        <v>705</v>
      </c>
      <c r="G10" s="13">
        <v>44557</v>
      </c>
      <c r="H10" s="77" t="s">
        <v>2193</v>
      </c>
      <c r="I10" s="16">
        <v>101</v>
      </c>
      <c r="J10" s="16">
        <v>51</v>
      </c>
      <c r="K10" s="16">
        <v>36</v>
      </c>
      <c r="L10" s="16">
        <v>8</v>
      </c>
      <c r="M10" s="81">
        <v>46.359000000000002</v>
      </c>
      <c r="N10" s="96">
        <v>47</v>
      </c>
      <c r="O10" s="64">
        <v>2530</v>
      </c>
      <c r="P10" s="65">
        <f>Table224578910112345678910111213141516171819202122232425[[#This Row],[PEMBULATAN]]*O10</f>
        <v>118910</v>
      </c>
    </row>
    <row r="11" spans="1:16" ht="26.25" customHeight="1" x14ac:dyDescent="0.2">
      <c r="A11" s="14"/>
      <c r="B11" s="75"/>
      <c r="C11" s="73" t="s">
        <v>2488</v>
      </c>
      <c r="D11" s="78" t="s">
        <v>127</v>
      </c>
      <c r="E11" s="13">
        <v>44552</v>
      </c>
      <c r="F11" s="76" t="s">
        <v>705</v>
      </c>
      <c r="G11" s="13">
        <v>44557</v>
      </c>
      <c r="H11" s="77" t="s">
        <v>2193</v>
      </c>
      <c r="I11" s="16">
        <v>89</v>
      </c>
      <c r="J11" s="16">
        <v>52</v>
      </c>
      <c r="K11" s="16">
        <v>31</v>
      </c>
      <c r="L11" s="16">
        <v>4</v>
      </c>
      <c r="M11" s="81">
        <v>35.866999999999997</v>
      </c>
      <c r="N11" s="96">
        <v>35.866999999999997</v>
      </c>
      <c r="O11" s="64">
        <v>2530</v>
      </c>
      <c r="P11" s="65">
        <f>Table224578910112345678910111213141516171819202122232425[[#This Row],[PEMBULATAN]]*O11</f>
        <v>90743.51</v>
      </c>
    </row>
    <row r="12" spans="1:16" ht="26.25" customHeight="1" x14ac:dyDescent="0.2">
      <c r="A12" s="14"/>
      <c r="B12" s="75"/>
      <c r="C12" s="73" t="s">
        <v>2489</v>
      </c>
      <c r="D12" s="78" t="s">
        <v>127</v>
      </c>
      <c r="E12" s="13">
        <v>44552</v>
      </c>
      <c r="F12" s="76" t="s">
        <v>705</v>
      </c>
      <c r="G12" s="13">
        <v>44557</v>
      </c>
      <c r="H12" s="77" t="s">
        <v>2193</v>
      </c>
      <c r="I12" s="16">
        <v>85</v>
      </c>
      <c r="J12" s="16">
        <v>53</v>
      </c>
      <c r="K12" s="16">
        <v>30</v>
      </c>
      <c r="L12" s="16">
        <v>7</v>
      </c>
      <c r="M12" s="81">
        <v>33.787500000000001</v>
      </c>
      <c r="N12" s="96">
        <v>33.787500000000001</v>
      </c>
      <c r="O12" s="64">
        <v>2530</v>
      </c>
      <c r="P12" s="65">
        <f>Table224578910112345678910111213141516171819202122232425[[#This Row],[PEMBULATAN]]*O12</f>
        <v>85482.375</v>
      </c>
    </row>
    <row r="13" spans="1:16" ht="26.25" customHeight="1" x14ac:dyDescent="0.2">
      <c r="A13" s="14"/>
      <c r="B13" s="75"/>
      <c r="C13" s="73" t="s">
        <v>2490</v>
      </c>
      <c r="D13" s="78" t="s">
        <v>127</v>
      </c>
      <c r="E13" s="13">
        <v>44552</v>
      </c>
      <c r="F13" s="76" t="s">
        <v>705</v>
      </c>
      <c r="G13" s="13">
        <v>44557</v>
      </c>
      <c r="H13" s="77" t="s">
        <v>2193</v>
      </c>
      <c r="I13" s="16">
        <v>83</v>
      </c>
      <c r="J13" s="16">
        <v>52</v>
      </c>
      <c r="K13" s="16">
        <v>41</v>
      </c>
      <c r="L13" s="16">
        <v>13</v>
      </c>
      <c r="M13" s="81">
        <v>44.238999999999997</v>
      </c>
      <c r="N13" s="96">
        <v>44.238999999999997</v>
      </c>
      <c r="O13" s="64">
        <v>2530</v>
      </c>
      <c r="P13" s="65">
        <f>Table224578910112345678910111213141516171819202122232425[[#This Row],[PEMBULATAN]]*O13</f>
        <v>111924.67</v>
      </c>
    </row>
    <row r="14" spans="1:16" ht="26.25" customHeight="1" x14ac:dyDescent="0.2">
      <c r="A14" s="14"/>
      <c r="B14" s="75"/>
      <c r="C14" s="73" t="s">
        <v>2491</v>
      </c>
      <c r="D14" s="78" t="s">
        <v>127</v>
      </c>
      <c r="E14" s="13">
        <v>44552</v>
      </c>
      <c r="F14" s="76" t="s">
        <v>705</v>
      </c>
      <c r="G14" s="13">
        <v>44557</v>
      </c>
      <c r="H14" s="77" t="s">
        <v>2193</v>
      </c>
      <c r="I14" s="16">
        <v>95</v>
      </c>
      <c r="J14" s="16">
        <v>58</v>
      </c>
      <c r="K14" s="16">
        <v>32</v>
      </c>
      <c r="L14" s="16">
        <v>21</v>
      </c>
      <c r="M14" s="81">
        <v>44.08</v>
      </c>
      <c r="N14" s="96">
        <v>44.08</v>
      </c>
      <c r="O14" s="64">
        <v>2530</v>
      </c>
      <c r="P14" s="65">
        <f>Table224578910112345678910111213141516171819202122232425[[#This Row],[PEMBULATAN]]*O14</f>
        <v>111522.4</v>
      </c>
    </row>
    <row r="15" spans="1:16" ht="26.25" customHeight="1" x14ac:dyDescent="0.2">
      <c r="A15" s="14"/>
      <c r="B15" s="75"/>
      <c r="C15" s="73" t="s">
        <v>2492</v>
      </c>
      <c r="D15" s="78" t="s">
        <v>127</v>
      </c>
      <c r="E15" s="13">
        <v>44552</v>
      </c>
      <c r="F15" s="76" t="s">
        <v>705</v>
      </c>
      <c r="G15" s="13">
        <v>44557</v>
      </c>
      <c r="H15" s="77" t="s">
        <v>2193</v>
      </c>
      <c r="I15" s="16">
        <v>95</v>
      </c>
      <c r="J15" s="16">
        <v>60</v>
      </c>
      <c r="K15" s="16">
        <v>29</v>
      </c>
      <c r="L15" s="16">
        <v>14</v>
      </c>
      <c r="M15" s="81">
        <v>41.325000000000003</v>
      </c>
      <c r="N15" s="96">
        <v>42</v>
      </c>
      <c r="O15" s="64">
        <v>2530</v>
      </c>
      <c r="P15" s="65">
        <f>Table224578910112345678910111213141516171819202122232425[[#This Row],[PEMBULATAN]]*O15</f>
        <v>106260</v>
      </c>
    </row>
    <row r="16" spans="1:16" ht="26.25" customHeight="1" x14ac:dyDescent="0.2">
      <c r="A16" s="14"/>
      <c r="B16" s="75"/>
      <c r="C16" s="73" t="s">
        <v>2493</v>
      </c>
      <c r="D16" s="78" t="s">
        <v>127</v>
      </c>
      <c r="E16" s="13">
        <v>44552</v>
      </c>
      <c r="F16" s="76" t="s">
        <v>705</v>
      </c>
      <c r="G16" s="13">
        <v>44557</v>
      </c>
      <c r="H16" s="77" t="s">
        <v>2193</v>
      </c>
      <c r="I16" s="16">
        <v>85</v>
      </c>
      <c r="J16" s="16">
        <v>60</v>
      </c>
      <c r="K16" s="16">
        <v>25</v>
      </c>
      <c r="L16" s="16">
        <v>14</v>
      </c>
      <c r="M16" s="81">
        <v>31.875</v>
      </c>
      <c r="N16" s="96">
        <v>31.875</v>
      </c>
      <c r="O16" s="64">
        <v>2530</v>
      </c>
      <c r="P16" s="65">
        <f>Table224578910112345678910111213141516171819202122232425[[#This Row],[PEMBULATAN]]*O16</f>
        <v>80643.75</v>
      </c>
    </row>
    <row r="17" spans="1:16" ht="26.25" customHeight="1" x14ac:dyDescent="0.2">
      <c r="A17" s="14"/>
      <c r="B17" s="75"/>
      <c r="C17" s="73" t="s">
        <v>2494</v>
      </c>
      <c r="D17" s="78" t="s">
        <v>127</v>
      </c>
      <c r="E17" s="13">
        <v>44552</v>
      </c>
      <c r="F17" s="76" t="s">
        <v>705</v>
      </c>
      <c r="G17" s="13">
        <v>44557</v>
      </c>
      <c r="H17" s="77" t="s">
        <v>2193</v>
      </c>
      <c r="I17" s="16">
        <v>75</v>
      </c>
      <c r="J17" s="16">
        <v>60</v>
      </c>
      <c r="K17" s="16">
        <v>20</v>
      </c>
      <c r="L17" s="16">
        <v>10</v>
      </c>
      <c r="M17" s="81">
        <v>22.5</v>
      </c>
      <c r="N17" s="96">
        <v>23</v>
      </c>
      <c r="O17" s="64">
        <v>2530</v>
      </c>
      <c r="P17" s="65">
        <f>Table224578910112345678910111213141516171819202122232425[[#This Row],[PEMBULATAN]]*O17</f>
        <v>58190</v>
      </c>
    </row>
    <row r="18" spans="1:16" ht="26.25" customHeight="1" x14ac:dyDescent="0.2">
      <c r="A18" s="14"/>
      <c r="B18" s="75"/>
      <c r="C18" s="73" t="s">
        <v>2495</v>
      </c>
      <c r="D18" s="78" t="s">
        <v>127</v>
      </c>
      <c r="E18" s="13">
        <v>44552</v>
      </c>
      <c r="F18" s="76" t="s">
        <v>705</v>
      </c>
      <c r="G18" s="13">
        <v>44557</v>
      </c>
      <c r="H18" s="77" t="s">
        <v>2193</v>
      </c>
      <c r="I18" s="16">
        <v>71</v>
      </c>
      <c r="J18" s="16">
        <v>53</v>
      </c>
      <c r="K18" s="16">
        <v>34</v>
      </c>
      <c r="L18" s="16">
        <v>12</v>
      </c>
      <c r="M18" s="81">
        <v>31.985499999999998</v>
      </c>
      <c r="N18" s="96">
        <v>31.985499999999998</v>
      </c>
      <c r="O18" s="64">
        <v>2530</v>
      </c>
      <c r="P18" s="65">
        <f>Table224578910112345678910111213141516171819202122232425[[#This Row],[PEMBULATAN]]*O18</f>
        <v>80923.315000000002</v>
      </c>
    </row>
    <row r="19" spans="1:16" ht="26.25" customHeight="1" x14ac:dyDescent="0.2">
      <c r="A19" s="14"/>
      <c r="B19" s="75"/>
      <c r="C19" s="73" t="s">
        <v>2496</v>
      </c>
      <c r="D19" s="78" t="s">
        <v>127</v>
      </c>
      <c r="E19" s="13">
        <v>44552</v>
      </c>
      <c r="F19" s="76" t="s">
        <v>705</v>
      </c>
      <c r="G19" s="13">
        <v>44557</v>
      </c>
      <c r="H19" s="77" t="s">
        <v>2193</v>
      </c>
      <c r="I19" s="16">
        <v>65</v>
      </c>
      <c r="J19" s="16">
        <v>55</v>
      </c>
      <c r="K19" s="16">
        <v>20</v>
      </c>
      <c r="L19" s="16">
        <v>18</v>
      </c>
      <c r="M19" s="81">
        <v>17.875</v>
      </c>
      <c r="N19" s="96">
        <v>18</v>
      </c>
      <c r="O19" s="64">
        <v>2530</v>
      </c>
      <c r="P19" s="65">
        <f>Table224578910112345678910111213141516171819202122232425[[#This Row],[PEMBULATAN]]*O19</f>
        <v>45540</v>
      </c>
    </row>
    <row r="20" spans="1:16" ht="26.25" customHeight="1" x14ac:dyDescent="0.2">
      <c r="A20" s="14"/>
      <c r="B20" s="75"/>
      <c r="C20" s="73" t="s">
        <v>2497</v>
      </c>
      <c r="D20" s="78" t="s">
        <v>127</v>
      </c>
      <c r="E20" s="13">
        <v>44552</v>
      </c>
      <c r="F20" s="76" t="s">
        <v>705</v>
      </c>
      <c r="G20" s="13">
        <v>44557</v>
      </c>
      <c r="H20" s="77" t="s">
        <v>2193</v>
      </c>
      <c r="I20" s="16">
        <v>58</v>
      </c>
      <c r="J20" s="16">
        <v>43</v>
      </c>
      <c r="K20" s="16">
        <v>16</v>
      </c>
      <c r="L20" s="16">
        <v>5</v>
      </c>
      <c r="M20" s="81">
        <v>9.9760000000000009</v>
      </c>
      <c r="N20" s="96">
        <v>9.9760000000000009</v>
      </c>
      <c r="O20" s="64">
        <v>2530</v>
      </c>
      <c r="P20" s="65">
        <f>Table224578910112345678910111213141516171819202122232425[[#This Row],[PEMBULATAN]]*O20</f>
        <v>25239.280000000002</v>
      </c>
    </row>
    <row r="21" spans="1:16" ht="26.25" customHeight="1" x14ac:dyDescent="0.2">
      <c r="A21" s="14"/>
      <c r="B21" s="75"/>
      <c r="C21" s="73" t="s">
        <v>2498</v>
      </c>
      <c r="D21" s="78" t="s">
        <v>127</v>
      </c>
      <c r="E21" s="13">
        <v>44552</v>
      </c>
      <c r="F21" s="76" t="s">
        <v>705</v>
      </c>
      <c r="G21" s="13">
        <v>44557</v>
      </c>
      <c r="H21" s="77" t="s">
        <v>2193</v>
      </c>
      <c r="I21" s="16">
        <v>36</v>
      </c>
      <c r="J21" s="16">
        <v>40</v>
      </c>
      <c r="K21" s="16">
        <v>19</v>
      </c>
      <c r="L21" s="16">
        <v>1</v>
      </c>
      <c r="M21" s="81">
        <v>6.84</v>
      </c>
      <c r="N21" s="96">
        <v>6.84</v>
      </c>
      <c r="O21" s="64">
        <v>2530</v>
      </c>
      <c r="P21" s="65">
        <f>Table224578910112345678910111213141516171819202122232425[[#This Row],[PEMBULATAN]]*O21</f>
        <v>17305.2</v>
      </c>
    </row>
    <row r="22" spans="1:16" ht="26.25" customHeight="1" x14ac:dyDescent="0.2">
      <c r="A22" s="14"/>
      <c r="B22" s="75"/>
      <c r="C22" s="73" t="s">
        <v>2499</v>
      </c>
      <c r="D22" s="78" t="s">
        <v>127</v>
      </c>
      <c r="E22" s="13">
        <v>44552</v>
      </c>
      <c r="F22" s="76" t="s">
        <v>705</v>
      </c>
      <c r="G22" s="13">
        <v>44557</v>
      </c>
      <c r="H22" s="77" t="s">
        <v>2193</v>
      </c>
      <c r="I22" s="16">
        <v>70</v>
      </c>
      <c r="J22" s="16">
        <v>50</v>
      </c>
      <c r="K22" s="16">
        <v>27</v>
      </c>
      <c r="L22" s="16">
        <v>3</v>
      </c>
      <c r="M22" s="81">
        <v>23.625</v>
      </c>
      <c r="N22" s="96">
        <v>23.625</v>
      </c>
      <c r="O22" s="64">
        <v>2530</v>
      </c>
      <c r="P22" s="65">
        <f>Table224578910112345678910111213141516171819202122232425[[#This Row],[PEMBULATAN]]*O22</f>
        <v>59771.25</v>
      </c>
    </row>
    <row r="23" spans="1:16" ht="26.25" customHeight="1" x14ac:dyDescent="0.2">
      <c r="A23" s="14"/>
      <c r="B23" s="75"/>
      <c r="C23" s="73" t="s">
        <v>2500</v>
      </c>
      <c r="D23" s="78" t="s">
        <v>127</v>
      </c>
      <c r="E23" s="13">
        <v>44552</v>
      </c>
      <c r="F23" s="76" t="s">
        <v>705</v>
      </c>
      <c r="G23" s="13">
        <v>44557</v>
      </c>
      <c r="H23" s="77" t="s">
        <v>2193</v>
      </c>
      <c r="I23" s="16">
        <v>76</v>
      </c>
      <c r="J23" s="16">
        <v>56</v>
      </c>
      <c r="K23" s="16">
        <v>25</v>
      </c>
      <c r="L23" s="16">
        <v>13</v>
      </c>
      <c r="M23" s="81">
        <v>26.6</v>
      </c>
      <c r="N23" s="96">
        <v>26.6</v>
      </c>
      <c r="O23" s="64">
        <v>2530</v>
      </c>
      <c r="P23" s="65">
        <f>Table224578910112345678910111213141516171819202122232425[[#This Row],[PEMBULATAN]]*O23</f>
        <v>67298</v>
      </c>
    </row>
    <row r="24" spans="1:16" ht="26.25" customHeight="1" x14ac:dyDescent="0.2">
      <c r="A24" s="14"/>
      <c r="B24" s="75"/>
      <c r="C24" s="73" t="s">
        <v>2501</v>
      </c>
      <c r="D24" s="78" t="s">
        <v>127</v>
      </c>
      <c r="E24" s="13">
        <v>44552</v>
      </c>
      <c r="F24" s="76" t="s">
        <v>705</v>
      </c>
      <c r="G24" s="13">
        <v>44557</v>
      </c>
      <c r="H24" s="77" t="s">
        <v>2193</v>
      </c>
      <c r="I24" s="16">
        <v>33</v>
      </c>
      <c r="J24" s="16">
        <v>33</v>
      </c>
      <c r="K24" s="16">
        <v>35</v>
      </c>
      <c r="L24" s="16">
        <v>5</v>
      </c>
      <c r="M24" s="81">
        <v>9.5287500000000005</v>
      </c>
      <c r="N24" s="96">
        <v>9.5287500000000005</v>
      </c>
      <c r="O24" s="64">
        <v>2530</v>
      </c>
      <c r="P24" s="65">
        <f>Table224578910112345678910111213141516171819202122232425[[#This Row],[PEMBULATAN]]*O24</f>
        <v>24107.737500000003</v>
      </c>
    </row>
    <row r="25" spans="1:16" ht="26.25" customHeight="1" x14ac:dyDescent="0.2">
      <c r="A25" s="14"/>
      <c r="B25" s="75"/>
      <c r="C25" s="73" t="s">
        <v>2502</v>
      </c>
      <c r="D25" s="78" t="s">
        <v>127</v>
      </c>
      <c r="E25" s="13">
        <v>44552</v>
      </c>
      <c r="F25" s="76" t="s">
        <v>705</v>
      </c>
      <c r="G25" s="13">
        <v>44557</v>
      </c>
      <c r="H25" s="77" t="s">
        <v>2193</v>
      </c>
      <c r="I25" s="16">
        <v>45</v>
      </c>
      <c r="J25" s="16">
        <v>30</v>
      </c>
      <c r="K25" s="16">
        <v>30</v>
      </c>
      <c r="L25" s="16">
        <v>5</v>
      </c>
      <c r="M25" s="81">
        <v>10.125</v>
      </c>
      <c r="N25" s="96">
        <v>10.125</v>
      </c>
      <c r="O25" s="64">
        <v>2530</v>
      </c>
      <c r="P25" s="65">
        <f>Table224578910112345678910111213141516171819202122232425[[#This Row],[PEMBULATAN]]*O25</f>
        <v>25616.25</v>
      </c>
    </row>
    <row r="26" spans="1:16" ht="26.25" customHeight="1" x14ac:dyDescent="0.2">
      <c r="A26" s="14"/>
      <c r="B26" s="75"/>
      <c r="C26" s="73" t="s">
        <v>2503</v>
      </c>
      <c r="D26" s="78" t="s">
        <v>127</v>
      </c>
      <c r="E26" s="13">
        <v>44552</v>
      </c>
      <c r="F26" s="76" t="s">
        <v>705</v>
      </c>
      <c r="G26" s="13">
        <v>44557</v>
      </c>
      <c r="H26" s="77" t="s">
        <v>2193</v>
      </c>
      <c r="I26" s="16">
        <v>33</v>
      </c>
      <c r="J26" s="16">
        <v>33</v>
      </c>
      <c r="K26" s="16">
        <v>35</v>
      </c>
      <c r="L26" s="16">
        <v>5</v>
      </c>
      <c r="M26" s="81">
        <v>9.5287500000000005</v>
      </c>
      <c r="N26" s="96">
        <v>9.5287500000000005</v>
      </c>
      <c r="O26" s="64">
        <v>2530</v>
      </c>
      <c r="P26" s="65">
        <f>Table224578910112345678910111213141516171819202122232425[[#This Row],[PEMBULATAN]]*O26</f>
        <v>24107.737500000003</v>
      </c>
    </row>
    <row r="27" spans="1:16" ht="26.25" customHeight="1" x14ac:dyDescent="0.2">
      <c r="A27" s="14"/>
      <c r="B27" s="75"/>
      <c r="C27" s="73" t="s">
        <v>2504</v>
      </c>
      <c r="D27" s="78" t="s">
        <v>127</v>
      </c>
      <c r="E27" s="13">
        <v>44552</v>
      </c>
      <c r="F27" s="76" t="s">
        <v>705</v>
      </c>
      <c r="G27" s="13">
        <v>44557</v>
      </c>
      <c r="H27" s="77" t="s">
        <v>2193</v>
      </c>
      <c r="I27" s="16">
        <v>33</v>
      </c>
      <c r="J27" s="16">
        <v>33</v>
      </c>
      <c r="K27" s="16">
        <v>35</v>
      </c>
      <c r="L27" s="16">
        <v>5</v>
      </c>
      <c r="M27" s="81">
        <v>9.5287500000000005</v>
      </c>
      <c r="N27" s="96">
        <v>9.5287500000000005</v>
      </c>
      <c r="O27" s="64">
        <v>2530</v>
      </c>
      <c r="P27" s="65">
        <f>Table224578910112345678910111213141516171819202122232425[[#This Row],[PEMBULATAN]]*O27</f>
        <v>24107.737500000003</v>
      </c>
    </row>
    <row r="28" spans="1:16" ht="26.25" customHeight="1" x14ac:dyDescent="0.2">
      <c r="A28" s="14"/>
      <c r="B28" s="75"/>
      <c r="C28" s="73" t="s">
        <v>2505</v>
      </c>
      <c r="D28" s="78" t="s">
        <v>127</v>
      </c>
      <c r="E28" s="13">
        <v>44552</v>
      </c>
      <c r="F28" s="76" t="s">
        <v>705</v>
      </c>
      <c r="G28" s="13">
        <v>44557</v>
      </c>
      <c r="H28" s="77" t="s">
        <v>2193</v>
      </c>
      <c r="I28" s="16">
        <v>52</v>
      </c>
      <c r="J28" s="16">
        <v>40</v>
      </c>
      <c r="K28" s="16">
        <v>12</v>
      </c>
      <c r="L28" s="16">
        <v>8</v>
      </c>
      <c r="M28" s="81">
        <v>6.24</v>
      </c>
      <c r="N28" s="96">
        <v>8</v>
      </c>
      <c r="O28" s="64">
        <v>2530</v>
      </c>
      <c r="P28" s="65">
        <f>Table224578910112345678910111213141516171819202122232425[[#This Row],[PEMBULATAN]]*O28</f>
        <v>20240</v>
      </c>
    </row>
    <row r="29" spans="1:16" ht="26.25" customHeight="1" x14ac:dyDescent="0.2">
      <c r="A29" s="14"/>
      <c r="B29" s="75"/>
      <c r="C29" s="73" t="s">
        <v>2506</v>
      </c>
      <c r="D29" s="78" t="s">
        <v>127</v>
      </c>
      <c r="E29" s="13">
        <v>44552</v>
      </c>
      <c r="F29" s="76" t="s">
        <v>705</v>
      </c>
      <c r="G29" s="13">
        <v>44557</v>
      </c>
      <c r="H29" s="77" t="s">
        <v>2193</v>
      </c>
      <c r="I29" s="16">
        <v>153</v>
      </c>
      <c r="J29" s="16">
        <v>30</v>
      </c>
      <c r="K29" s="16">
        <v>18</v>
      </c>
      <c r="L29" s="16">
        <v>13</v>
      </c>
      <c r="M29" s="81">
        <v>20.655000000000001</v>
      </c>
      <c r="N29" s="96">
        <v>20.655000000000001</v>
      </c>
      <c r="O29" s="64">
        <v>2530</v>
      </c>
      <c r="P29" s="65">
        <f>Table224578910112345678910111213141516171819202122232425[[#This Row],[PEMBULATAN]]*O29</f>
        <v>52257.15</v>
      </c>
    </row>
    <row r="30" spans="1:16" ht="26.25" customHeight="1" x14ac:dyDescent="0.2">
      <c r="A30" s="14"/>
      <c r="B30" s="75"/>
      <c r="C30" s="73" t="s">
        <v>2507</v>
      </c>
      <c r="D30" s="78" t="s">
        <v>127</v>
      </c>
      <c r="E30" s="13">
        <v>44552</v>
      </c>
      <c r="F30" s="76" t="s">
        <v>705</v>
      </c>
      <c r="G30" s="13">
        <v>44557</v>
      </c>
      <c r="H30" s="77" t="s">
        <v>2193</v>
      </c>
      <c r="I30" s="16">
        <v>135</v>
      </c>
      <c r="J30" s="16">
        <v>25</v>
      </c>
      <c r="K30" s="16">
        <v>8</v>
      </c>
      <c r="L30" s="16">
        <v>3</v>
      </c>
      <c r="M30" s="81">
        <v>6.75</v>
      </c>
      <c r="N30" s="96">
        <v>6.75</v>
      </c>
      <c r="O30" s="64">
        <v>2530</v>
      </c>
      <c r="P30" s="65">
        <f>Table224578910112345678910111213141516171819202122232425[[#This Row],[PEMBULATAN]]*O30</f>
        <v>17077.5</v>
      </c>
    </row>
    <row r="31" spans="1:16" ht="26.25" customHeight="1" x14ac:dyDescent="0.2">
      <c r="A31" s="14"/>
      <c r="B31" s="75"/>
      <c r="C31" s="73" t="s">
        <v>2508</v>
      </c>
      <c r="D31" s="78" t="s">
        <v>127</v>
      </c>
      <c r="E31" s="13">
        <v>44552</v>
      </c>
      <c r="F31" s="76" t="s">
        <v>705</v>
      </c>
      <c r="G31" s="13">
        <v>44557</v>
      </c>
      <c r="H31" s="77" t="s">
        <v>2193</v>
      </c>
      <c r="I31" s="16">
        <v>45</v>
      </c>
      <c r="J31" s="16">
        <v>30</v>
      </c>
      <c r="K31" s="16">
        <v>16</v>
      </c>
      <c r="L31" s="16">
        <v>2</v>
      </c>
      <c r="M31" s="81">
        <v>5.4</v>
      </c>
      <c r="N31" s="96">
        <v>6</v>
      </c>
      <c r="O31" s="64">
        <v>2530</v>
      </c>
      <c r="P31" s="65">
        <f>Table224578910112345678910111213141516171819202122232425[[#This Row],[PEMBULATAN]]*O31</f>
        <v>15180</v>
      </c>
    </row>
    <row r="32" spans="1:16" ht="26.25" customHeight="1" x14ac:dyDescent="0.2">
      <c r="A32" s="14"/>
      <c r="B32" s="75"/>
      <c r="C32" s="73" t="s">
        <v>2509</v>
      </c>
      <c r="D32" s="78" t="s">
        <v>127</v>
      </c>
      <c r="E32" s="13">
        <v>44552</v>
      </c>
      <c r="F32" s="76" t="s">
        <v>705</v>
      </c>
      <c r="G32" s="13">
        <v>44557</v>
      </c>
      <c r="H32" s="77" t="s">
        <v>2193</v>
      </c>
      <c r="I32" s="16">
        <v>60</v>
      </c>
      <c r="J32" s="16">
        <v>30</v>
      </c>
      <c r="K32" s="16">
        <v>22</v>
      </c>
      <c r="L32" s="16">
        <v>6</v>
      </c>
      <c r="M32" s="81">
        <v>9.9</v>
      </c>
      <c r="N32" s="96">
        <v>9.9</v>
      </c>
      <c r="O32" s="64">
        <v>2530</v>
      </c>
      <c r="P32" s="65">
        <f>Table224578910112345678910111213141516171819202122232425[[#This Row],[PEMBULATAN]]*O32</f>
        <v>25047</v>
      </c>
    </row>
    <row r="33" spans="1:16" ht="26.25" customHeight="1" x14ac:dyDescent="0.2">
      <c r="A33" s="14"/>
      <c r="B33" s="75"/>
      <c r="C33" s="73" t="s">
        <v>2510</v>
      </c>
      <c r="D33" s="78" t="s">
        <v>127</v>
      </c>
      <c r="E33" s="13">
        <v>44552</v>
      </c>
      <c r="F33" s="76" t="s">
        <v>705</v>
      </c>
      <c r="G33" s="13">
        <v>44557</v>
      </c>
      <c r="H33" s="77" t="s">
        <v>2193</v>
      </c>
      <c r="I33" s="16">
        <v>99</v>
      </c>
      <c r="J33" s="16">
        <v>20</v>
      </c>
      <c r="K33" s="16">
        <v>8</v>
      </c>
      <c r="L33" s="16">
        <v>1</v>
      </c>
      <c r="M33" s="81">
        <v>3.96</v>
      </c>
      <c r="N33" s="96">
        <v>3.96</v>
      </c>
      <c r="O33" s="64">
        <v>2530</v>
      </c>
      <c r="P33" s="65">
        <f>Table224578910112345678910111213141516171819202122232425[[#This Row],[PEMBULATAN]]*O33</f>
        <v>10018.799999999999</v>
      </c>
    </row>
    <row r="34" spans="1:16" ht="26.25" customHeight="1" x14ac:dyDescent="0.2">
      <c r="A34" s="14"/>
      <c r="B34" s="75"/>
      <c r="C34" s="73" t="s">
        <v>2511</v>
      </c>
      <c r="D34" s="78" t="s">
        <v>127</v>
      </c>
      <c r="E34" s="13">
        <v>44552</v>
      </c>
      <c r="F34" s="76" t="s">
        <v>705</v>
      </c>
      <c r="G34" s="13">
        <v>44557</v>
      </c>
      <c r="H34" s="77" t="s">
        <v>2193</v>
      </c>
      <c r="I34" s="16">
        <v>85</v>
      </c>
      <c r="J34" s="16">
        <v>63</v>
      </c>
      <c r="K34" s="16">
        <v>20</v>
      </c>
      <c r="L34" s="16">
        <v>17</v>
      </c>
      <c r="M34" s="81">
        <v>26.774999999999999</v>
      </c>
      <c r="N34" s="96">
        <v>26.774999999999999</v>
      </c>
      <c r="O34" s="64">
        <v>2530</v>
      </c>
      <c r="P34" s="65">
        <f>Table224578910112345678910111213141516171819202122232425[[#This Row],[PEMBULATAN]]*O34</f>
        <v>67740.75</v>
      </c>
    </row>
    <row r="35" spans="1:16" ht="26.25" customHeight="1" x14ac:dyDescent="0.2">
      <c r="A35" s="14"/>
      <c r="B35" s="75"/>
      <c r="C35" s="73" t="s">
        <v>2512</v>
      </c>
      <c r="D35" s="78" t="s">
        <v>127</v>
      </c>
      <c r="E35" s="13">
        <v>44552</v>
      </c>
      <c r="F35" s="76" t="s">
        <v>705</v>
      </c>
      <c r="G35" s="13">
        <v>44557</v>
      </c>
      <c r="H35" s="77" t="s">
        <v>2193</v>
      </c>
      <c r="I35" s="16">
        <v>76</v>
      </c>
      <c r="J35" s="16">
        <v>42</v>
      </c>
      <c r="K35" s="16">
        <v>24</v>
      </c>
      <c r="L35" s="16">
        <v>12</v>
      </c>
      <c r="M35" s="81">
        <v>19.152000000000001</v>
      </c>
      <c r="N35" s="96">
        <v>19.152000000000001</v>
      </c>
      <c r="O35" s="64">
        <v>2530</v>
      </c>
      <c r="P35" s="65">
        <f>Table224578910112345678910111213141516171819202122232425[[#This Row],[PEMBULATAN]]*O35</f>
        <v>48454.560000000005</v>
      </c>
    </row>
    <row r="36" spans="1:16" ht="26.25" customHeight="1" x14ac:dyDescent="0.2">
      <c r="A36" s="14"/>
      <c r="B36" s="75"/>
      <c r="C36" s="73" t="s">
        <v>2513</v>
      </c>
      <c r="D36" s="78" t="s">
        <v>127</v>
      </c>
      <c r="E36" s="13">
        <v>44552</v>
      </c>
      <c r="F36" s="76" t="s">
        <v>705</v>
      </c>
      <c r="G36" s="13">
        <v>44557</v>
      </c>
      <c r="H36" s="77" t="s">
        <v>2193</v>
      </c>
      <c r="I36" s="16">
        <v>67</v>
      </c>
      <c r="J36" s="16">
        <v>63</v>
      </c>
      <c r="K36" s="16">
        <v>22</v>
      </c>
      <c r="L36" s="16">
        <v>8</v>
      </c>
      <c r="M36" s="81">
        <v>23.215499999999999</v>
      </c>
      <c r="N36" s="96">
        <v>23.215499999999999</v>
      </c>
      <c r="O36" s="64">
        <v>2530</v>
      </c>
      <c r="P36" s="65">
        <f>Table224578910112345678910111213141516171819202122232425[[#This Row],[PEMBULATAN]]*O36</f>
        <v>58735.214999999997</v>
      </c>
    </row>
    <row r="37" spans="1:16" ht="26.25" customHeight="1" x14ac:dyDescent="0.2">
      <c r="A37" s="14"/>
      <c r="B37" s="75"/>
      <c r="C37" s="73" t="s">
        <v>2514</v>
      </c>
      <c r="D37" s="78" t="s">
        <v>127</v>
      </c>
      <c r="E37" s="13">
        <v>44552</v>
      </c>
      <c r="F37" s="76" t="s">
        <v>705</v>
      </c>
      <c r="G37" s="13">
        <v>44557</v>
      </c>
      <c r="H37" s="77" t="s">
        <v>2193</v>
      </c>
      <c r="I37" s="16">
        <v>93</v>
      </c>
      <c r="J37" s="16">
        <v>46</v>
      </c>
      <c r="K37" s="16">
        <v>32</v>
      </c>
      <c r="L37" s="16">
        <v>14</v>
      </c>
      <c r="M37" s="81">
        <v>34.223999999999997</v>
      </c>
      <c r="N37" s="96">
        <v>34.223999999999997</v>
      </c>
      <c r="O37" s="64">
        <v>2530</v>
      </c>
      <c r="P37" s="65">
        <f>Table224578910112345678910111213141516171819202122232425[[#This Row],[PEMBULATAN]]*O37</f>
        <v>86586.719999999987</v>
      </c>
    </row>
    <row r="38" spans="1:16" ht="26.25" customHeight="1" x14ac:dyDescent="0.2">
      <c r="A38" s="14"/>
      <c r="B38" s="75"/>
      <c r="C38" s="73" t="s">
        <v>2515</v>
      </c>
      <c r="D38" s="78" t="s">
        <v>127</v>
      </c>
      <c r="E38" s="13">
        <v>44552</v>
      </c>
      <c r="F38" s="76" t="s">
        <v>705</v>
      </c>
      <c r="G38" s="13">
        <v>44557</v>
      </c>
      <c r="H38" s="77" t="s">
        <v>2193</v>
      </c>
      <c r="I38" s="16">
        <v>70</v>
      </c>
      <c r="J38" s="16">
        <v>53</v>
      </c>
      <c r="K38" s="16">
        <v>22</v>
      </c>
      <c r="L38" s="16">
        <v>11</v>
      </c>
      <c r="M38" s="81">
        <v>20.405000000000001</v>
      </c>
      <c r="N38" s="96">
        <v>21</v>
      </c>
      <c r="O38" s="64">
        <v>2530</v>
      </c>
      <c r="P38" s="65">
        <f>Table224578910112345678910111213141516171819202122232425[[#This Row],[PEMBULATAN]]*O38</f>
        <v>53130</v>
      </c>
    </row>
    <row r="39" spans="1:16" ht="26.25" customHeight="1" x14ac:dyDescent="0.2">
      <c r="A39" s="14"/>
      <c r="B39" s="75"/>
      <c r="C39" s="73" t="s">
        <v>2516</v>
      </c>
      <c r="D39" s="78" t="s">
        <v>127</v>
      </c>
      <c r="E39" s="13">
        <v>44552</v>
      </c>
      <c r="F39" s="76" t="s">
        <v>705</v>
      </c>
      <c r="G39" s="13">
        <v>44557</v>
      </c>
      <c r="H39" s="77" t="s">
        <v>2193</v>
      </c>
      <c r="I39" s="16">
        <v>83</v>
      </c>
      <c r="J39" s="16">
        <v>54</v>
      </c>
      <c r="K39" s="16">
        <v>14</v>
      </c>
      <c r="L39" s="16">
        <v>12</v>
      </c>
      <c r="M39" s="81">
        <v>15.686999999999999</v>
      </c>
      <c r="N39" s="96">
        <v>15.686999999999999</v>
      </c>
      <c r="O39" s="64">
        <v>2530</v>
      </c>
      <c r="P39" s="65">
        <f>Table224578910112345678910111213141516171819202122232425[[#This Row],[PEMBULATAN]]*O39</f>
        <v>39688.11</v>
      </c>
    </row>
    <row r="40" spans="1:16" ht="26.25" customHeight="1" x14ac:dyDescent="0.2">
      <c r="A40" s="14"/>
      <c r="B40" s="75"/>
      <c r="C40" s="73" t="s">
        <v>2517</v>
      </c>
      <c r="D40" s="78" t="s">
        <v>127</v>
      </c>
      <c r="E40" s="13">
        <v>44552</v>
      </c>
      <c r="F40" s="76" t="s">
        <v>705</v>
      </c>
      <c r="G40" s="13">
        <v>44557</v>
      </c>
      <c r="H40" s="77" t="s">
        <v>2193</v>
      </c>
      <c r="I40" s="16">
        <v>60</v>
      </c>
      <c r="J40" s="16">
        <v>45</v>
      </c>
      <c r="K40" s="16">
        <v>21</v>
      </c>
      <c r="L40" s="16">
        <v>14</v>
      </c>
      <c r="M40" s="81">
        <v>14.175000000000001</v>
      </c>
      <c r="N40" s="96">
        <v>14.175000000000001</v>
      </c>
      <c r="O40" s="64">
        <v>2530</v>
      </c>
      <c r="P40" s="65">
        <f>Table224578910112345678910111213141516171819202122232425[[#This Row],[PEMBULATAN]]*O40</f>
        <v>35862.75</v>
      </c>
    </row>
    <row r="41" spans="1:16" ht="26.25" customHeight="1" x14ac:dyDescent="0.2">
      <c r="A41" s="14"/>
      <c r="B41" s="75"/>
      <c r="C41" s="73" t="s">
        <v>2518</v>
      </c>
      <c r="D41" s="78" t="s">
        <v>127</v>
      </c>
      <c r="E41" s="13">
        <v>44552</v>
      </c>
      <c r="F41" s="76" t="s">
        <v>705</v>
      </c>
      <c r="G41" s="13">
        <v>44557</v>
      </c>
      <c r="H41" s="77" t="s">
        <v>2193</v>
      </c>
      <c r="I41" s="16">
        <v>85</v>
      </c>
      <c r="J41" s="16">
        <v>53</v>
      </c>
      <c r="K41" s="16">
        <v>24</v>
      </c>
      <c r="L41" s="16">
        <v>17</v>
      </c>
      <c r="M41" s="81">
        <v>27.03</v>
      </c>
      <c r="N41" s="96">
        <v>27.03</v>
      </c>
      <c r="O41" s="64">
        <v>2530</v>
      </c>
      <c r="P41" s="65">
        <f>Table224578910112345678910111213141516171819202122232425[[#This Row],[PEMBULATAN]]*O41</f>
        <v>68385.900000000009</v>
      </c>
    </row>
    <row r="42" spans="1:16" ht="26.25" customHeight="1" x14ac:dyDescent="0.2">
      <c r="A42" s="14"/>
      <c r="B42" s="75"/>
      <c r="C42" s="73" t="s">
        <v>2519</v>
      </c>
      <c r="D42" s="78" t="s">
        <v>127</v>
      </c>
      <c r="E42" s="13">
        <v>44552</v>
      </c>
      <c r="F42" s="76" t="s">
        <v>705</v>
      </c>
      <c r="G42" s="13">
        <v>44557</v>
      </c>
      <c r="H42" s="77" t="s">
        <v>2193</v>
      </c>
      <c r="I42" s="16">
        <v>56</v>
      </c>
      <c r="J42" s="16">
        <v>45</v>
      </c>
      <c r="K42" s="16">
        <v>16</v>
      </c>
      <c r="L42" s="16">
        <v>10</v>
      </c>
      <c r="M42" s="81">
        <v>10.08</v>
      </c>
      <c r="N42" s="96">
        <v>10.08</v>
      </c>
      <c r="O42" s="64">
        <v>2530</v>
      </c>
      <c r="P42" s="65">
        <f>Table224578910112345678910111213141516171819202122232425[[#This Row],[PEMBULATAN]]*O42</f>
        <v>25502.400000000001</v>
      </c>
    </row>
    <row r="43" spans="1:16" ht="26.25" customHeight="1" x14ac:dyDescent="0.2">
      <c r="A43" s="14"/>
      <c r="B43" s="75"/>
      <c r="C43" s="73" t="s">
        <v>2520</v>
      </c>
      <c r="D43" s="78" t="s">
        <v>127</v>
      </c>
      <c r="E43" s="13">
        <v>44552</v>
      </c>
      <c r="F43" s="76" t="s">
        <v>705</v>
      </c>
      <c r="G43" s="13">
        <v>44557</v>
      </c>
      <c r="H43" s="77" t="s">
        <v>2193</v>
      </c>
      <c r="I43" s="16">
        <v>66</v>
      </c>
      <c r="J43" s="16">
        <v>53</v>
      </c>
      <c r="K43" s="16">
        <v>53</v>
      </c>
      <c r="L43" s="16">
        <v>23</v>
      </c>
      <c r="M43" s="81">
        <v>46.348500000000001</v>
      </c>
      <c r="N43" s="96">
        <v>47</v>
      </c>
      <c r="O43" s="64">
        <v>2530</v>
      </c>
      <c r="P43" s="65">
        <f>Table224578910112345678910111213141516171819202122232425[[#This Row],[PEMBULATAN]]*O43</f>
        <v>118910</v>
      </c>
    </row>
    <row r="44" spans="1:16" ht="26.25" customHeight="1" x14ac:dyDescent="0.2">
      <c r="A44" s="14"/>
      <c r="B44" s="75"/>
      <c r="C44" s="73" t="s">
        <v>2521</v>
      </c>
      <c r="D44" s="78" t="s">
        <v>127</v>
      </c>
      <c r="E44" s="13">
        <v>44552</v>
      </c>
      <c r="F44" s="76" t="s">
        <v>705</v>
      </c>
      <c r="G44" s="13">
        <v>44557</v>
      </c>
      <c r="H44" s="77" t="s">
        <v>2193</v>
      </c>
      <c r="I44" s="16">
        <v>33</v>
      </c>
      <c r="J44" s="16">
        <v>33</v>
      </c>
      <c r="K44" s="16">
        <v>35</v>
      </c>
      <c r="L44" s="16">
        <v>5</v>
      </c>
      <c r="M44" s="81">
        <v>9.5287500000000005</v>
      </c>
      <c r="N44" s="96">
        <v>9.5287500000000005</v>
      </c>
      <c r="O44" s="64">
        <v>2530</v>
      </c>
      <c r="P44" s="65">
        <f>Table224578910112345678910111213141516171819202122232425[[#This Row],[PEMBULATAN]]*O44</f>
        <v>24107.737500000003</v>
      </c>
    </row>
    <row r="45" spans="1:16" ht="26.25" customHeight="1" x14ac:dyDescent="0.2">
      <c r="A45" s="14"/>
      <c r="B45" s="75"/>
      <c r="C45" s="73" t="s">
        <v>2522</v>
      </c>
      <c r="D45" s="78" t="s">
        <v>127</v>
      </c>
      <c r="E45" s="13">
        <v>44552</v>
      </c>
      <c r="F45" s="76" t="s">
        <v>705</v>
      </c>
      <c r="G45" s="13">
        <v>44557</v>
      </c>
      <c r="H45" s="77" t="s">
        <v>2193</v>
      </c>
      <c r="I45" s="16">
        <v>33</v>
      </c>
      <c r="J45" s="16">
        <v>33</v>
      </c>
      <c r="K45" s="16">
        <v>35</v>
      </c>
      <c r="L45" s="16">
        <v>5</v>
      </c>
      <c r="M45" s="81">
        <v>9.5287500000000005</v>
      </c>
      <c r="N45" s="96">
        <v>9.5287500000000005</v>
      </c>
      <c r="O45" s="64">
        <v>2530</v>
      </c>
      <c r="P45" s="65">
        <f>Table224578910112345678910111213141516171819202122232425[[#This Row],[PEMBULATAN]]*O45</f>
        <v>24107.737500000003</v>
      </c>
    </row>
    <row r="46" spans="1:16" ht="26.25" customHeight="1" x14ac:dyDescent="0.2">
      <c r="A46" s="14"/>
      <c r="B46" s="75"/>
      <c r="C46" s="73" t="s">
        <v>2523</v>
      </c>
      <c r="D46" s="78" t="s">
        <v>127</v>
      </c>
      <c r="E46" s="13">
        <v>44552</v>
      </c>
      <c r="F46" s="76" t="s">
        <v>705</v>
      </c>
      <c r="G46" s="13">
        <v>44557</v>
      </c>
      <c r="H46" s="77" t="s">
        <v>2193</v>
      </c>
      <c r="I46" s="16">
        <v>80</v>
      </c>
      <c r="J46" s="16">
        <v>15</v>
      </c>
      <c r="K46" s="16">
        <v>15</v>
      </c>
      <c r="L46" s="16">
        <v>2</v>
      </c>
      <c r="M46" s="81">
        <v>4.5</v>
      </c>
      <c r="N46" s="96">
        <v>5</v>
      </c>
      <c r="O46" s="64">
        <v>2530</v>
      </c>
      <c r="P46" s="65">
        <f>Table224578910112345678910111213141516171819202122232425[[#This Row],[PEMBULATAN]]*O46</f>
        <v>12650</v>
      </c>
    </row>
    <row r="47" spans="1:16" ht="26.25" customHeight="1" x14ac:dyDescent="0.2">
      <c r="A47" s="14"/>
      <c r="B47" s="75"/>
      <c r="C47" s="73" t="s">
        <v>2524</v>
      </c>
      <c r="D47" s="78" t="s">
        <v>127</v>
      </c>
      <c r="E47" s="13">
        <v>44552</v>
      </c>
      <c r="F47" s="76" t="s">
        <v>705</v>
      </c>
      <c r="G47" s="13">
        <v>44557</v>
      </c>
      <c r="H47" s="77" t="s">
        <v>2193</v>
      </c>
      <c r="I47" s="16">
        <v>100</v>
      </c>
      <c r="J47" s="16">
        <v>14</v>
      </c>
      <c r="K47" s="16">
        <v>14</v>
      </c>
      <c r="L47" s="16">
        <v>4</v>
      </c>
      <c r="M47" s="81">
        <v>4.9000000000000004</v>
      </c>
      <c r="N47" s="96">
        <v>4.9000000000000004</v>
      </c>
      <c r="O47" s="64">
        <v>2530</v>
      </c>
      <c r="P47" s="65">
        <f>Table224578910112345678910111213141516171819202122232425[[#This Row],[PEMBULATAN]]*O47</f>
        <v>12397</v>
      </c>
    </row>
    <row r="48" spans="1:16" ht="26.25" customHeight="1" x14ac:dyDescent="0.2">
      <c r="A48" s="14"/>
      <c r="B48" s="75"/>
      <c r="C48" s="73" t="s">
        <v>2525</v>
      </c>
      <c r="D48" s="78" t="s">
        <v>127</v>
      </c>
      <c r="E48" s="13">
        <v>44552</v>
      </c>
      <c r="F48" s="76" t="s">
        <v>705</v>
      </c>
      <c r="G48" s="13">
        <v>44557</v>
      </c>
      <c r="H48" s="77" t="s">
        <v>2193</v>
      </c>
      <c r="I48" s="16">
        <v>57</v>
      </c>
      <c r="J48" s="16">
        <v>22</v>
      </c>
      <c r="K48" s="16">
        <v>22</v>
      </c>
      <c r="L48" s="16">
        <v>2</v>
      </c>
      <c r="M48" s="81">
        <v>6.8970000000000002</v>
      </c>
      <c r="N48" s="96">
        <v>6.8970000000000002</v>
      </c>
      <c r="O48" s="64">
        <v>2530</v>
      </c>
      <c r="P48" s="65">
        <f>Table224578910112345678910111213141516171819202122232425[[#This Row],[PEMBULATAN]]*O48</f>
        <v>17449.41</v>
      </c>
    </row>
    <row r="49" spans="1:16" ht="26.25" customHeight="1" x14ac:dyDescent="0.2">
      <c r="A49" s="14"/>
      <c r="B49" s="75"/>
      <c r="C49" s="73" t="s">
        <v>2526</v>
      </c>
      <c r="D49" s="78" t="s">
        <v>127</v>
      </c>
      <c r="E49" s="13">
        <v>44552</v>
      </c>
      <c r="F49" s="76" t="s">
        <v>705</v>
      </c>
      <c r="G49" s="13">
        <v>44557</v>
      </c>
      <c r="H49" s="77" t="s">
        <v>2193</v>
      </c>
      <c r="I49" s="16">
        <v>34</v>
      </c>
      <c r="J49" s="16">
        <v>34</v>
      </c>
      <c r="K49" s="16">
        <v>35</v>
      </c>
      <c r="L49" s="16">
        <v>1</v>
      </c>
      <c r="M49" s="81">
        <v>10.115</v>
      </c>
      <c r="N49" s="96">
        <v>10.115</v>
      </c>
      <c r="O49" s="64">
        <v>2530</v>
      </c>
      <c r="P49" s="65">
        <f>Table224578910112345678910111213141516171819202122232425[[#This Row],[PEMBULATAN]]*O49</f>
        <v>25590.95</v>
      </c>
    </row>
    <row r="50" spans="1:16" ht="26.25" customHeight="1" x14ac:dyDescent="0.2">
      <c r="A50" s="14"/>
      <c r="B50" s="75"/>
      <c r="C50" s="73" t="s">
        <v>2527</v>
      </c>
      <c r="D50" s="78" t="s">
        <v>127</v>
      </c>
      <c r="E50" s="13">
        <v>44552</v>
      </c>
      <c r="F50" s="76" t="s">
        <v>705</v>
      </c>
      <c r="G50" s="13">
        <v>44557</v>
      </c>
      <c r="H50" s="77" t="s">
        <v>2193</v>
      </c>
      <c r="I50" s="16">
        <v>98</v>
      </c>
      <c r="J50" s="16">
        <v>12</v>
      </c>
      <c r="K50" s="16">
        <v>12</v>
      </c>
      <c r="L50" s="16">
        <v>1</v>
      </c>
      <c r="M50" s="81">
        <v>3.528</v>
      </c>
      <c r="N50" s="96">
        <v>3.528</v>
      </c>
      <c r="O50" s="64">
        <v>2530</v>
      </c>
      <c r="P50" s="65">
        <f>Table224578910112345678910111213141516171819202122232425[[#This Row],[PEMBULATAN]]*O50</f>
        <v>8925.84</v>
      </c>
    </row>
    <row r="51" spans="1:16" ht="26.25" customHeight="1" x14ac:dyDescent="0.2">
      <c r="A51" s="14"/>
      <c r="B51" s="75"/>
      <c r="C51" s="73" t="s">
        <v>2528</v>
      </c>
      <c r="D51" s="78" t="s">
        <v>127</v>
      </c>
      <c r="E51" s="13">
        <v>44552</v>
      </c>
      <c r="F51" s="76" t="s">
        <v>705</v>
      </c>
      <c r="G51" s="13">
        <v>44557</v>
      </c>
      <c r="H51" s="77" t="s">
        <v>2193</v>
      </c>
      <c r="I51" s="16">
        <v>99</v>
      </c>
      <c r="J51" s="16">
        <v>15</v>
      </c>
      <c r="K51" s="16">
        <v>15</v>
      </c>
      <c r="L51" s="16">
        <v>1</v>
      </c>
      <c r="M51" s="81">
        <v>5.5687499999999996</v>
      </c>
      <c r="N51" s="96">
        <v>5.5687499999999996</v>
      </c>
      <c r="O51" s="64">
        <v>2530</v>
      </c>
      <c r="P51" s="65">
        <f>Table224578910112345678910111213141516171819202122232425[[#This Row],[PEMBULATAN]]*O51</f>
        <v>14088.9375</v>
      </c>
    </row>
    <row r="52" spans="1:16" ht="26.25" customHeight="1" x14ac:dyDescent="0.2">
      <c r="A52" s="14"/>
      <c r="B52" s="75"/>
      <c r="C52" s="73" t="s">
        <v>2529</v>
      </c>
      <c r="D52" s="78" t="s">
        <v>127</v>
      </c>
      <c r="E52" s="13">
        <v>44552</v>
      </c>
      <c r="F52" s="76" t="s">
        <v>705</v>
      </c>
      <c r="G52" s="13">
        <v>44557</v>
      </c>
      <c r="H52" s="77" t="s">
        <v>2193</v>
      </c>
      <c r="I52" s="16">
        <v>78</v>
      </c>
      <c r="J52" s="16">
        <v>15</v>
      </c>
      <c r="K52" s="16">
        <v>7</v>
      </c>
      <c r="L52" s="16">
        <v>1</v>
      </c>
      <c r="M52" s="81">
        <v>2.0474999999999999</v>
      </c>
      <c r="N52" s="96">
        <v>2.0474999999999999</v>
      </c>
      <c r="O52" s="64">
        <v>2530</v>
      </c>
      <c r="P52" s="65">
        <f>Table224578910112345678910111213141516171819202122232425[[#This Row],[PEMBULATAN]]*O52</f>
        <v>5180.1749999999993</v>
      </c>
    </row>
    <row r="53" spans="1:16" ht="26.25" customHeight="1" x14ac:dyDescent="0.2">
      <c r="A53" s="14"/>
      <c r="B53" s="75"/>
      <c r="C53" s="73" t="s">
        <v>2530</v>
      </c>
      <c r="D53" s="78" t="s">
        <v>127</v>
      </c>
      <c r="E53" s="13">
        <v>44552</v>
      </c>
      <c r="F53" s="76" t="s">
        <v>705</v>
      </c>
      <c r="G53" s="13">
        <v>44557</v>
      </c>
      <c r="H53" s="77" t="s">
        <v>2193</v>
      </c>
      <c r="I53" s="16">
        <v>89</v>
      </c>
      <c r="J53" s="16">
        <v>10</v>
      </c>
      <c r="K53" s="16">
        <v>10</v>
      </c>
      <c r="L53" s="16">
        <v>1</v>
      </c>
      <c r="M53" s="81">
        <v>2.2250000000000001</v>
      </c>
      <c r="N53" s="96">
        <v>2.2250000000000001</v>
      </c>
      <c r="O53" s="64">
        <v>2530</v>
      </c>
      <c r="P53" s="65">
        <f>Table224578910112345678910111213141516171819202122232425[[#This Row],[PEMBULATAN]]*O53</f>
        <v>5629.25</v>
      </c>
    </row>
    <row r="54" spans="1:16" ht="26.25" customHeight="1" x14ac:dyDescent="0.2">
      <c r="A54" s="14"/>
      <c r="B54" s="75"/>
      <c r="C54" s="73" t="s">
        <v>2531</v>
      </c>
      <c r="D54" s="78" t="s">
        <v>127</v>
      </c>
      <c r="E54" s="13">
        <v>44552</v>
      </c>
      <c r="F54" s="76" t="s">
        <v>705</v>
      </c>
      <c r="G54" s="13">
        <v>44557</v>
      </c>
      <c r="H54" s="77" t="s">
        <v>2193</v>
      </c>
      <c r="I54" s="16">
        <v>92</v>
      </c>
      <c r="J54" s="16">
        <v>34</v>
      </c>
      <c r="K54" s="16">
        <v>22</v>
      </c>
      <c r="L54" s="16">
        <v>10</v>
      </c>
      <c r="M54" s="81">
        <v>17.204000000000001</v>
      </c>
      <c r="N54" s="96">
        <v>17.204000000000001</v>
      </c>
      <c r="O54" s="64">
        <v>2530</v>
      </c>
      <c r="P54" s="65">
        <f>Table224578910112345678910111213141516171819202122232425[[#This Row],[PEMBULATAN]]*O54</f>
        <v>43526.12</v>
      </c>
    </row>
    <row r="55" spans="1:16" ht="26.25" customHeight="1" x14ac:dyDescent="0.2">
      <c r="A55" s="14"/>
      <c r="B55" s="75"/>
      <c r="C55" s="73" t="s">
        <v>2532</v>
      </c>
      <c r="D55" s="78" t="s">
        <v>127</v>
      </c>
      <c r="E55" s="13">
        <v>44552</v>
      </c>
      <c r="F55" s="76" t="s">
        <v>705</v>
      </c>
      <c r="G55" s="13">
        <v>44557</v>
      </c>
      <c r="H55" s="77" t="s">
        <v>2193</v>
      </c>
      <c r="I55" s="16">
        <v>34</v>
      </c>
      <c r="J55" s="16">
        <v>34</v>
      </c>
      <c r="K55" s="16">
        <v>35</v>
      </c>
      <c r="L55" s="16">
        <v>1</v>
      </c>
      <c r="M55" s="81">
        <v>10.115</v>
      </c>
      <c r="N55" s="96">
        <v>10.115</v>
      </c>
      <c r="O55" s="64">
        <v>2530</v>
      </c>
      <c r="P55" s="65">
        <f>Table224578910112345678910111213141516171819202122232425[[#This Row],[PEMBULATAN]]*O55</f>
        <v>25590.95</v>
      </c>
    </row>
    <row r="56" spans="1:16" ht="26.25" customHeight="1" x14ac:dyDescent="0.2">
      <c r="A56" s="14"/>
      <c r="B56" s="75"/>
      <c r="C56" s="73" t="s">
        <v>2533</v>
      </c>
      <c r="D56" s="78" t="s">
        <v>127</v>
      </c>
      <c r="E56" s="13">
        <v>44552</v>
      </c>
      <c r="F56" s="76" t="s">
        <v>705</v>
      </c>
      <c r="G56" s="13">
        <v>44557</v>
      </c>
      <c r="H56" s="77" t="s">
        <v>2193</v>
      </c>
      <c r="I56" s="16">
        <v>40</v>
      </c>
      <c r="J56" s="16">
        <v>30</v>
      </c>
      <c r="K56" s="16">
        <v>25</v>
      </c>
      <c r="L56" s="16">
        <v>1</v>
      </c>
      <c r="M56" s="81">
        <v>7.5</v>
      </c>
      <c r="N56" s="96">
        <v>8</v>
      </c>
      <c r="O56" s="64">
        <v>2530</v>
      </c>
      <c r="P56" s="65">
        <f>Table224578910112345678910111213141516171819202122232425[[#This Row],[PEMBULATAN]]*O56</f>
        <v>20240</v>
      </c>
    </row>
    <row r="57" spans="1:16" ht="26.25" customHeight="1" x14ac:dyDescent="0.2">
      <c r="A57" s="14"/>
      <c r="B57" s="75"/>
      <c r="C57" s="73" t="s">
        <v>2534</v>
      </c>
      <c r="D57" s="78" t="s">
        <v>127</v>
      </c>
      <c r="E57" s="13">
        <v>44552</v>
      </c>
      <c r="F57" s="76" t="s">
        <v>705</v>
      </c>
      <c r="G57" s="13">
        <v>44557</v>
      </c>
      <c r="H57" s="77" t="s">
        <v>2193</v>
      </c>
      <c r="I57" s="16">
        <v>42</v>
      </c>
      <c r="J57" s="16">
        <v>35</v>
      </c>
      <c r="K57" s="16">
        <v>36</v>
      </c>
      <c r="L57" s="16">
        <v>6</v>
      </c>
      <c r="M57" s="81">
        <v>13.23</v>
      </c>
      <c r="N57" s="96">
        <v>13.23</v>
      </c>
      <c r="O57" s="64">
        <v>2530</v>
      </c>
      <c r="P57" s="65">
        <f>Table224578910112345678910111213141516171819202122232425[[#This Row],[PEMBULATAN]]*O57</f>
        <v>33471.9</v>
      </c>
    </row>
    <row r="58" spans="1:16" ht="26.25" customHeight="1" x14ac:dyDescent="0.2">
      <c r="A58" s="14"/>
      <c r="B58" s="75"/>
      <c r="C58" s="73" t="s">
        <v>2535</v>
      </c>
      <c r="D58" s="78" t="s">
        <v>127</v>
      </c>
      <c r="E58" s="13">
        <v>44552</v>
      </c>
      <c r="F58" s="76" t="s">
        <v>705</v>
      </c>
      <c r="G58" s="13">
        <v>44557</v>
      </c>
      <c r="H58" s="77" t="s">
        <v>2193</v>
      </c>
      <c r="I58" s="16">
        <v>35</v>
      </c>
      <c r="J58" s="16">
        <v>30</v>
      </c>
      <c r="K58" s="16">
        <v>35</v>
      </c>
      <c r="L58" s="16">
        <v>3</v>
      </c>
      <c r="M58" s="81">
        <v>9.1875</v>
      </c>
      <c r="N58" s="96">
        <v>9.1875</v>
      </c>
      <c r="O58" s="64">
        <v>2530</v>
      </c>
      <c r="P58" s="65">
        <f>Table224578910112345678910111213141516171819202122232425[[#This Row],[PEMBULATAN]]*O58</f>
        <v>23244.375</v>
      </c>
    </row>
    <row r="59" spans="1:16" ht="26.25" customHeight="1" x14ac:dyDescent="0.2">
      <c r="A59" s="14"/>
      <c r="B59" s="75"/>
      <c r="C59" s="73" t="s">
        <v>2536</v>
      </c>
      <c r="D59" s="78" t="s">
        <v>127</v>
      </c>
      <c r="E59" s="13">
        <v>44552</v>
      </c>
      <c r="F59" s="76" t="s">
        <v>705</v>
      </c>
      <c r="G59" s="13">
        <v>44557</v>
      </c>
      <c r="H59" s="77" t="s">
        <v>2193</v>
      </c>
      <c r="I59" s="16">
        <v>73</v>
      </c>
      <c r="J59" s="16">
        <v>60</v>
      </c>
      <c r="K59" s="16">
        <v>18</v>
      </c>
      <c r="L59" s="16">
        <v>5</v>
      </c>
      <c r="M59" s="81">
        <v>19.71</v>
      </c>
      <c r="N59" s="96">
        <v>19.71</v>
      </c>
      <c r="O59" s="64">
        <v>2530</v>
      </c>
      <c r="P59" s="65">
        <f>Table224578910112345678910111213141516171819202122232425[[#This Row],[PEMBULATAN]]*O59</f>
        <v>49866.3</v>
      </c>
    </row>
    <row r="60" spans="1:16" ht="26.25" customHeight="1" x14ac:dyDescent="0.2">
      <c r="A60" s="14"/>
      <c r="B60" s="75"/>
      <c r="C60" s="73" t="s">
        <v>2537</v>
      </c>
      <c r="D60" s="78" t="s">
        <v>127</v>
      </c>
      <c r="E60" s="13">
        <v>44552</v>
      </c>
      <c r="F60" s="76" t="s">
        <v>705</v>
      </c>
      <c r="G60" s="13">
        <v>44557</v>
      </c>
      <c r="H60" s="77" t="s">
        <v>2193</v>
      </c>
      <c r="I60" s="16">
        <v>60</v>
      </c>
      <c r="J60" s="16">
        <v>45</v>
      </c>
      <c r="K60" s="16">
        <v>22</v>
      </c>
      <c r="L60" s="16">
        <v>5</v>
      </c>
      <c r="M60" s="81">
        <v>14.85</v>
      </c>
      <c r="N60" s="96">
        <v>14.85</v>
      </c>
      <c r="O60" s="64">
        <v>2530</v>
      </c>
      <c r="P60" s="65">
        <f>Table224578910112345678910111213141516171819202122232425[[#This Row],[PEMBULATAN]]*O60</f>
        <v>37570.5</v>
      </c>
    </row>
    <row r="61" spans="1:16" ht="26.25" customHeight="1" x14ac:dyDescent="0.2">
      <c r="A61" s="14"/>
      <c r="B61" s="75"/>
      <c r="C61" s="73" t="s">
        <v>2538</v>
      </c>
      <c r="D61" s="78" t="s">
        <v>127</v>
      </c>
      <c r="E61" s="13">
        <v>44552</v>
      </c>
      <c r="F61" s="76" t="s">
        <v>705</v>
      </c>
      <c r="G61" s="13">
        <v>44557</v>
      </c>
      <c r="H61" s="77" t="s">
        <v>2193</v>
      </c>
      <c r="I61" s="16">
        <v>53</v>
      </c>
      <c r="J61" s="16">
        <v>45</v>
      </c>
      <c r="K61" s="16">
        <v>15</v>
      </c>
      <c r="L61" s="16">
        <v>8</v>
      </c>
      <c r="M61" s="81">
        <v>8.9437499999999996</v>
      </c>
      <c r="N61" s="96">
        <v>8.9437499999999996</v>
      </c>
      <c r="O61" s="64">
        <v>2530</v>
      </c>
      <c r="P61" s="65">
        <f>Table224578910112345678910111213141516171819202122232425[[#This Row],[PEMBULATAN]]*O61</f>
        <v>22627.6875</v>
      </c>
    </row>
    <row r="62" spans="1:16" ht="26.25" customHeight="1" x14ac:dyDescent="0.2">
      <c r="A62" s="14"/>
      <c r="B62" s="75"/>
      <c r="C62" s="73" t="s">
        <v>2539</v>
      </c>
      <c r="D62" s="78" t="s">
        <v>127</v>
      </c>
      <c r="E62" s="13">
        <v>44552</v>
      </c>
      <c r="F62" s="76" t="s">
        <v>705</v>
      </c>
      <c r="G62" s="13">
        <v>44557</v>
      </c>
      <c r="H62" s="77" t="s">
        <v>2193</v>
      </c>
      <c r="I62" s="16">
        <v>63</v>
      </c>
      <c r="J62" s="16">
        <v>52</v>
      </c>
      <c r="K62" s="16">
        <v>14</v>
      </c>
      <c r="L62" s="16">
        <v>8</v>
      </c>
      <c r="M62" s="81">
        <v>11.465999999999999</v>
      </c>
      <c r="N62" s="96">
        <v>12</v>
      </c>
      <c r="O62" s="64">
        <v>2530</v>
      </c>
      <c r="P62" s="65">
        <f>Table224578910112345678910111213141516171819202122232425[[#This Row],[PEMBULATAN]]*O62</f>
        <v>30360</v>
      </c>
    </row>
    <row r="63" spans="1:16" ht="26.25" customHeight="1" x14ac:dyDescent="0.2">
      <c r="A63" s="14"/>
      <c r="B63" s="75"/>
      <c r="C63" s="73" t="s">
        <v>2540</v>
      </c>
      <c r="D63" s="78" t="s">
        <v>127</v>
      </c>
      <c r="E63" s="13">
        <v>44552</v>
      </c>
      <c r="F63" s="76" t="s">
        <v>705</v>
      </c>
      <c r="G63" s="13">
        <v>44557</v>
      </c>
      <c r="H63" s="77" t="s">
        <v>2193</v>
      </c>
      <c r="I63" s="16">
        <v>52</v>
      </c>
      <c r="J63" s="16">
        <v>45</v>
      </c>
      <c r="K63" s="16">
        <v>15</v>
      </c>
      <c r="L63" s="16">
        <v>5</v>
      </c>
      <c r="M63" s="81">
        <v>8.7750000000000004</v>
      </c>
      <c r="N63" s="96">
        <v>8.7750000000000004</v>
      </c>
      <c r="O63" s="64">
        <v>2530</v>
      </c>
      <c r="P63" s="65">
        <f>Table224578910112345678910111213141516171819202122232425[[#This Row],[PEMBULATAN]]*O63</f>
        <v>22200.75</v>
      </c>
    </row>
    <row r="64" spans="1:16" ht="26.25" customHeight="1" x14ac:dyDescent="0.2">
      <c r="A64" s="14"/>
      <c r="B64" s="75"/>
      <c r="C64" s="73" t="s">
        <v>2541</v>
      </c>
      <c r="D64" s="78" t="s">
        <v>127</v>
      </c>
      <c r="E64" s="13">
        <v>44552</v>
      </c>
      <c r="F64" s="76" t="s">
        <v>705</v>
      </c>
      <c r="G64" s="13">
        <v>44557</v>
      </c>
      <c r="H64" s="77" t="s">
        <v>2193</v>
      </c>
      <c r="I64" s="16">
        <v>77</v>
      </c>
      <c r="J64" s="16">
        <v>65</v>
      </c>
      <c r="K64" s="16">
        <v>22</v>
      </c>
      <c r="L64" s="16">
        <v>9</v>
      </c>
      <c r="M64" s="81">
        <v>27.5275</v>
      </c>
      <c r="N64" s="96">
        <v>27.5275</v>
      </c>
      <c r="O64" s="64">
        <v>2530</v>
      </c>
      <c r="P64" s="65">
        <f>Table224578910112345678910111213141516171819202122232425[[#This Row],[PEMBULATAN]]*O64</f>
        <v>69644.574999999997</v>
      </c>
    </row>
    <row r="65" spans="1:16" ht="26.25" customHeight="1" x14ac:dyDescent="0.2">
      <c r="A65" s="14"/>
      <c r="B65" s="75"/>
      <c r="C65" s="73" t="s">
        <v>2542</v>
      </c>
      <c r="D65" s="78" t="s">
        <v>127</v>
      </c>
      <c r="E65" s="13">
        <v>44552</v>
      </c>
      <c r="F65" s="76" t="s">
        <v>705</v>
      </c>
      <c r="G65" s="13">
        <v>44557</v>
      </c>
      <c r="H65" s="77" t="s">
        <v>2193</v>
      </c>
      <c r="I65" s="16">
        <v>67</v>
      </c>
      <c r="J65" s="16">
        <v>54</v>
      </c>
      <c r="K65" s="16">
        <v>24</v>
      </c>
      <c r="L65" s="16">
        <v>9</v>
      </c>
      <c r="M65" s="81">
        <v>21.707999999999998</v>
      </c>
      <c r="N65" s="96">
        <v>21.707999999999998</v>
      </c>
      <c r="O65" s="64">
        <v>2530</v>
      </c>
      <c r="P65" s="65">
        <f>Table224578910112345678910111213141516171819202122232425[[#This Row],[PEMBULATAN]]*O65</f>
        <v>54921.24</v>
      </c>
    </row>
    <row r="66" spans="1:16" ht="26.25" customHeight="1" x14ac:dyDescent="0.2">
      <c r="A66" s="14"/>
      <c r="B66" s="75"/>
      <c r="C66" s="73" t="s">
        <v>2543</v>
      </c>
      <c r="D66" s="78" t="s">
        <v>127</v>
      </c>
      <c r="E66" s="13">
        <v>44552</v>
      </c>
      <c r="F66" s="76" t="s">
        <v>705</v>
      </c>
      <c r="G66" s="13">
        <v>44557</v>
      </c>
      <c r="H66" s="77" t="s">
        <v>2193</v>
      </c>
      <c r="I66" s="16">
        <v>83</v>
      </c>
      <c r="J66" s="16">
        <v>62</v>
      </c>
      <c r="K66" s="16">
        <v>16</v>
      </c>
      <c r="L66" s="16">
        <v>8</v>
      </c>
      <c r="M66" s="81">
        <v>20.584</v>
      </c>
      <c r="N66" s="96">
        <v>20.584</v>
      </c>
      <c r="O66" s="64">
        <v>2530</v>
      </c>
      <c r="P66" s="65">
        <f>Table224578910112345678910111213141516171819202122232425[[#This Row],[PEMBULATAN]]*O66</f>
        <v>52077.52</v>
      </c>
    </row>
    <row r="67" spans="1:16" ht="26.25" customHeight="1" x14ac:dyDescent="0.2">
      <c r="A67" s="14"/>
      <c r="B67" s="75"/>
      <c r="C67" s="73" t="s">
        <v>2544</v>
      </c>
      <c r="D67" s="78" t="s">
        <v>127</v>
      </c>
      <c r="E67" s="13">
        <v>44552</v>
      </c>
      <c r="F67" s="76" t="s">
        <v>705</v>
      </c>
      <c r="G67" s="13">
        <v>44557</v>
      </c>
      <c r="H67" s="77" t="s">
        <v>2193</v>
      </c>
      <c r="I67" s="16">
        <v>87</v>
      </c>
      <c r="J67" s="16">
        <v>54</v>
      </c>
      <c r="K67" s="16">
        <v>2</v>
      </c>
      <c r="L67" s="16">
        <v>10</v>
      </c>
      <c r="M67" s="81">
        <v>2.3490000000000002</v>
      </c>
      <c r="N67" s="96">
        <v>11</v>
      </c>
      <c r="O67" s="64">
        <v>2530</v>
      </c>
      <c r="P67" s="65">
        <f>Table224578910112345678910111213141516171819202122232425[[#This Row],[PEMBULATAN]]*O67</f>
        <v>27830</v>
      </c>
    </row>
    <row r="68" spans="1:16" ht="26.25" customHeight="1" x14ac:dyDescent="0.2">
      <c r="A68" s="14"/>
      <c r="B68" s="75"/>
      <c r="C68" s="73" t="s">
        <v>2545</v>
      </c>
      <c r="D68" s="78" t="s">
        <v>127</v>
      </c>
      <c r="E68" s="13">
        <v>44552</v>
      </c>
      <c r="F68" s="76" t="s">
        <v>705</v>
      </c>
      <c r="G68" s="13">
        <v>44557</v>
      </c>
      <c r="H68" s="77" t="s">
        <v>2193</v>
      </c>
      <c r="I68" s="16">
        <v>90</v>
      </c>
      <c r="J68" s="16">
        <v>52</v>
      </c>
      <c r="K68" s="16">
        <v>24</v>
      </c>
      <c r="L68" s="16">
        <v>19</v>
      </c>
      <c r="M68" s="81">
        <v>28.08</v>
      </c>
      <c r="N68" s="96">
        <v>28.08</v>
      </c>
      <c r="O68" s="64">
        <v>2530</v>
      </c>
      <c r="P68" s="65">
        <f>Table224578910112345678910111213141516171819202122232425[[#This Row],[PEMBULATAN]]*O68</f>
        <v>71042.399999999994</v>
      </c>
    </row>
    <row r="69" spans="1:16" ht="26.25" customHeight="1" x14ac:dyDescent="0.2">
      <c r="A69" s="14"/>
      <c r="B69" s="75"/>
      <c r="C69" s="73" t="s">
        <v>2546</v>
      </c>
      <c r="D69" s="78" t="s">
        <v>127</v>
      </c>
      <c r="E69" s="13">
        <v>44552</v>
      </c>
      <c r="F69" s="76" t="s">
        <v>705</v>
      </c>
      <c r="G69" s="13">
        <v>44557</v>
      </c>
      <c r="H69" s="77" t="s">
        <v>2193</v>
      </c>
      <c r="I69" s="16">
        <v>70</v>
      </c>
      <c r="J69" s="16">
        <v>70</v>
      </c>
      <c r="K69" s="16">
        <v>11</v>
      </c>
      <c r="L69" s="16">
        <v>5</v>
      </c>
      <c r="M69" s="81">
        <v>13.475</v>
      </c>
      <c r="N69" s="96">
        <v>14</v>
      </c>
      <c r="O69" s="64">
        <v>2530</v>
      </c>
      <c r="P69" s="65">
        <f>Table224578910112345678910111213141516171819202122232425[[#This Row],[PEMBULATAN]]*O69</f>
        <v>35420</v>
      </c>
    </row>
    <row r="70" spans="1:16" ht="26.25" customHeight="1" x14ac:dyDescent="0.2">
      <c r="A70" s="14"/>
      <c r="B70" s="98"/>
      <c r="C70" s="73" t="s">
        <v>2547</v>
      </c>
      <c r="D70" s="78" t="s">
        <v>127</v>
      </c>
      <c r="E70" s="13">
        <v>44552</v>
      </c>
      <c r="F70" s="76" t="s">
        <v>705</v>
      </c>
      <c r="G70" s="13">
        <v>44557</v>
      </c>
      <c r="H70" s="77" t="s">
        <v>2193</v>
      </c>
      <c r="I70" s="16">
        <v>35</v>
      </c>
      <c r="J70" s="16">
        <v>34</v>
      </c>
      <c r="K70" s="16">
        <v>28</v>
      </c>
      <c r="L70" s="16">
        <v>2</v>
      </c>
      <c r="M70" s="81">
        <v>8.33</v>
      </c>
      <c r="N70" s="96">
        <v>9</v>
      </c>
      <c r="O70" s="64">
        <v>2530</v>
      </c>
      <c r="P70" s="65">
        <f>Table224578910112345678910111213141516171819202122232425[[#This Row],[PEMBULATAN]]*O70</f>
        <v>22770</v>
      </c>
    </row>
    <row r="71" spans="1:16" ht="26.25" customHeight="1" x14ac:dyDescent="0.2">
      <c r="A71" s="14"/>
      <c r="B71" s="75" t="s">
        <v>2548</v>
      </c>
      <c r="C71" s="73" t="s">
        <v>2549</v>
      </c>
      <c r="D71" s="78" t="s">
        <v>127</v>
      </c>
      <c r="E71" s="13">
        <v>44552</v>
      </c>
      <c r="F71" s="76" t="s">
        <v>705</v>
      </c>
      <c r="G71" s="13">
        <v>44557</v>
      </c>
      <c r="H71" s="77" t="s">
        <v>2193</v>
      </c>
      <c r="I71" s="16">
        <v>35</v>
      </c>
      <c r="J71" s="16">
        <v>20</v>
      </c>
      <c r="K71" s="16">
        <v>10</v>
      </c>
      <c r="L71" s="16">
        <v>1</v>
      </c>
      <c r="M71" s="81">
        <v>1.75</v>
      </c>
      <c r="N71" s="96">
        <v>1.75</v>
      </c>
      <c r="O71" s="64">
        <v>2530</v>
      </c>
      <c r="P71" s="65">
        <f>Table224578910112345678910111213141516171819202122232425[[#This Row],[PEMBULATAN]]*O71</f>
        <v>4427.5</v>
      </c>
    </row>
    <row r="72" spans="1:16" ht="26.25" customHeight="1" x14ac:dyDescent="0.2">
      <c r="A72" s="14"/>
      <c r="B72" s="75"/>
      <c r="C72" s="73" t="s">
        <v>2550</v>
      </c>
      <c r="D72" s="78" t="s">
        <v>127</v>
      </c>
      <c r="E72" s="13">
        <v>44552</v>
      </c>
      <c r="F72" s="76" t="s">
        <v>705</v>
      </c>
      <c r="G72" s="13">
        <v>44557</v>
      </c>
      <c r="H72" s="77" t="s">
        <v>2193</v>
      </c>
      <c r="I72" s="16">
        <v>40</v>
      </c>
      <c r="J72" s="16">
        <v>35</v>
      </c>
      <c r="K72" s="16">
        <v>10</v>
      </c>
      <c r="L72" s="16">
        <v>1</v>
      </c>
      <c r="M72" s="81">
        <v>3.5</v>
      </c>
      <c r="N72" s="72">
        <v>4</v>
      </c>
      <c r="O72" s="64">
        <v>2530</v>
      </c>
      <c r="P72" s="65">
        <f>Table224578910112345678910111213141516171819202122232425[[#This Row],[PEMBULATAN]]*O72</f>
        <v>10120</v>
      </c>
    </row>
    <row r="73" spans="1:16" ht="22.5" customHeight="1" x14ac:dyDescent="0.2">
      <c r="A73" s="123" t="s">
        <v>30</v>
      </c>
      <c r="B73" s="124"/>
      <c r="C73" s="124"/>
      <c r="D73" s="124"/>
      <c r="E73" s="124"/>
      <c r="F73" s="124"/>
      <c r="G73" s="124"/>
      <c r="H73" s="124"/>
      <c r="I73" s="124"/>
      <c r="J73" s="124"/>
      <c r="K73" s="124"/>
      <c r="L73" s="125"/>
      <c r="M73" s="79">
        <f>SUBTOTAL(109,Table224578910112345678910111213141516171819202122232425[KG VOLUME])</f>
        <v>1251.7182499999994</v>
      </c>
      <c r="N73" s="68">
        <f>SUM(N3:N72)</f>
        <v>1272.9582499999999</v>
      </c>
      <c r="O73" s="126">
        <f>SUM(P3:P72)</f>
        <v>3220584.3725000001</v>
      </c>
      <c r="P73" s="127"/>
    </row>
    <row r="74" spans="1:16" ht="18" customHeight="1" x14ac:dyDescent="0.2">
      <c r="A74" s="86"/>
      <c r="B74" s="56" t="s">
        <v>42</v>
      </c>
      <c r="C74" s="55"/>
      <c r="D74" s="57" t="s">
        <v>43</v>
      </c>
      <c r="E74" s="86"/>
      <c r="F74" s="86"/>
      <c r="G74" s="86"/>
      <c r="H74" s="86"/>
      <c r="I74" s="86"/>
      <c r="J74" s="86"/>
      <c r="K74" s="86"/>
      <c r="L74" s="86"/>
      <c r="M74" s="87"/>
      <c r="N74" s="88" t="s">
        <v>51</v>
      </c>
      <c r="O74" s="89"/>
      <c r="P74" s="89">
        <f>O73*10%</f>
        <v>322058.43725000002</v>
      </c>
    </row>
    <row r="75" spans="1:16" ht="18" customHeight="1" thickBot="1" x14ac:dyDescent="0.25">
      <c r="A75" s="86"/>
      <c r="B75" s="56"/>
      <c r="C75" s="55"/>
      <c r="D75" s="57"/>
      <c r="E75" s="86"/>
      <c r="F75" s="86"/>
      <c r="G75" s="86"/>
      <c r="H75" s="86"/>
      <c r="I75" s="86"/>
      <c r="J75" s="86"/>
      <c r="K75" s="86"/>
      <c r="L75" s="86"/>
      <c r="M75" s="87"/>
      <c r="N75" s="90" t="s">
        <v>52</v>
      </c>
      <c r="O75" s="91"/>
      <c r="P75" s="91">
        <f>O73-P74</f>
        <v>2898525.9352500001</v>
      </c>
    </row>
    <row r="76" spans="1:16" ht="18" customHeight="1" x14ac:dyDescent="0.2">
      <c r="A76" s="11"/>
      <c r="H76" s="63"/>
      <c r="N76" s="62" t="s">
        <v>31</v>
      </c>
      <c r="P76" s="69">
        <f>P75*1%</f>
        <v>28985.259352500001</v>
      </c>
    </row>
    <row r="77" spans="1:16" ht="18" customHeight="1" thickBot="1" x14ac:dyDescent="0.25">
      <c r="A77" s="11"/>
      <c r="H77" s="63"/>
      <c r="N77" s="62" t="s">
        <v>53</v>
      </c>
      <c r="P77" s="71">
        <f>P75*2%</f>
        <v>57970.518705000002</v>
      </c>
    </row>
    <row r="78" spans="1:16" ht="18" customHeight="1" x14ac:dyDescent="0.2">
      <c r="A78" s="11"/>
      <c r="H78" s="63"/>
      <c r="N78" s="66" t="s">
        <v>32</v>
      </c>
      <c r="O78" s="67"/>
      <c r="P78" s="70">
        <f>P75+P76-P77</f>
        <v>2869540.6758975</v>
      </c>
    </row>
    <row r="80" spans="1:16" x14ac:dyDescent="0.2">
      <c r="A80" s="11"/>
      <c r="H80" s="63"/>
      <c r="P80" s="71"/>
    </row>
    <row r="81" spans="1:16" x14ac:dyDescent="0.2">
      <c r="A81" s="11"/>
      <c r="H81" s="63"/>
      <c r="O81" s="58"/>
      <c r="P81" s="71"/>
    </row>
    <row r="82" spans="1:16" s="3" customFormat="1" x14ac:dyDescent="0.25">
      <c r="A82" s="11"/>
      <c r="B82" s="2"/>
      <c r="C82" s="2"/>
      <c r="E82" s="12"/>
      <c r="H82" s="63"/>
      <c r="N82" s="15"/>
      <c r="O82" s="15"/>
      <c r="P82" s="15"/>
    </row>
    <row r="83" spans="1:16" s="3" customFormat="1" x14ac:dyDescent="0.25">
      <c r="A83" s="11"/>
      <c r="B83" s="2"/>
      <c r="C83" s="2"/>
      <c r="E83" s="12"/>
      <c r="H83" s="63"/>
      <c r="N83" s="15"/>
      <c r="O83" s="15"/>
      <c r="P83" s="15"/>
    </row>
    <row r="84" spans="1:16" s="3" customFormat="1" x14ac:dyDescent="0.25">
      <c r="A84" s="11"/>
      <c r="B84" s="2"/>
      <c r="C84" s="2"/>
      <c r="E84" s="12"/>
      <c r="H84" s="63"/>
      <c r="N84" s="15"/>
      <c r="O84" s="15"/>
      <c r="P84" s="15"/>
    </row>
    <row r="85" spans="1:16" s="3" customFormat="1" x14ac:dyDescent="0.25">
      <c r="A85" s="11"/>
      <c r="B85" s="2"/>
      <c r="C85" s="2"/>
      <c r="E85" s="12"/>
      <c r="H85" s="63"/>
      <c r="N85" s="15"/>
      <c r="O85" s="15"/>
      <c r="P85" s="15"/>
    </row>
    <row r="86" spans="1:16" s="3" customFormat="1" x14ac:dyDescent="0.25">
      <c r="A86" s="11"/>
      <c r="B86" s="2"/>
      <c r="C86" s="2"/>
      <c r="E86" s="12"/>
      <c r="H86" s="63"/>
      <c r="N86" s="15"/>
      <c r="O86" s="15"/>
      <c r="P86" s="15"/>
    </row>
    <row r="87" spans="1:16" s="3" customFormat="1" x14ac:dyDescent="0.25">
      <c r="A87" s="11"/>
      <c r="B87" s="2"/>
      <c r="C87" s="2"/>
      <c r="E87" s="12"/>
      <c r="H87" s="63"/>
      <c r="N87" s="15"/>
      <c r="O87" s="15"/>
      <c r="P87" s="15"/>
    </row>
    <row r="88" spans="1:16" s="3" customFormat="1" x14ac:dyDescent="0.25">
      <c r="A88" s="11"/>
      <c r="B88" s="2"/>
      <c r="C88" s="2"/>
      <c r="E88" s="12"/>
      <c r="H88" s="63"/>
      <c r="N88" s="15"/>
      <c r="O88" s="15"/>
      <c r="P88" s="15"/>
    </row>
    <row r="89" spans="1:16" s="3" customFormat="1" x14ac:dyDescent="0.25">
      <c r="A89" s="11"/>
      <c r="B89" s="2"/>
      <c r="C89" s="2"/>
      <c r="E89" s="12"/>
      <c r="H89" s="63"/>
      <c r="N89" s="15"/>
      <c r="O89" s="15"/>
      <c r="P89" s="15"/>
    </row>
    <row r="90" spans="1:16" s="3" customFormat="1" x14ac:dyDescent="0.25">
      <c r="A90" s="11"/>
      <c r="B90" s="2"/>
      <c r="C90" s="2"/>
      <c r="E90" s="12"/>
      <c r="H90" s="63"/>
      <c r="N90" s="15"/>
      <c r="O90" s="15"/>
      <c r="P90" s="15"/>
    </row>
    <row r="91" spans="1:16" s="3" customFormat="1" x14ac:dyDescent="0.25">
      <c r="A91" s="11"/>
      <c r="B91" s="2"/>
      <c r="C91" s="2"/>
      <c r="E91" s="12"/>
      <c r="H91" s="63"/>
      <c r="N91" s="15"/>
      <c r="O91" s="15"/>
      <c r="P91" s="15"/>
    </row>
    <row r="92" spans="1:16" s="3" customFormat="1" x14ac:dyDescent="0.25">
      <c r="A92" s="11"/>
      <c r="B92" s="2"/>
      <c r="C92" s="2"/>
      <c r="E92" s="12"/>
      <c r="H92" s="63"/>
      <c r="N92" s="15"/>
      <c r="O92" s="15"/>
      <c r="P92" s="15"/>
    </row>
    <row r="93" spans="1:16" s="3" customFormat="1" x14ac:dyDescent="0.25">
      <c r="A93" s="11"/>
      <c r="B93" s="2"/>
      <c r="C93" s="2"/>
      <c r="E93" s="12"/>
      <c r="H93" s="63"/>
      <c r="N93" s="15"/>
      <c r="O93" s="15"/>
      <c r="P93" s="15"/>
    </row>
  </sheetData>
  <mergeCells count="2">
    <mergeCell ref="A73:L73"/>
    <mergeCell ref="O73:P73"/>
  </mergeCells>
  <conditionalFormatting sqref="B3:B72">
    <cfRule type="duplicateValues" dxfId="529" priority="52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tabColor rgb="FF92D050"/>
  </sheetPr>
  <dimension ref="A1:P121"/>
  <sheetViews>
    <sheetView zoomScale="110" zoomScaleNormal="110" workbookViewId="0">
      <pane xSplit="3" ySplit="2" topLeftCell="D91" activePane="bottomRight" state="frozen"/>
      <selection pane="topRight" activeCell="B1" sqref="B1"/>
      <selection pane="bottomLeft" activeCell="A3" sqref="A3"/>
      <selection pane="bottomRight" activeCell="N3" sqref="N3:N100"/>
    </sheetView>
  </sheetViews>
  <sheetFormatPr defaultRowHeight="15" x14ac:dyDescent="0.2"/>
  <cols>
    <col min="1" max="1" width="8" style="4" customWidth="1"/>
    <col min="2" max="2" width="19.5703125" style="2" customWidth="1"/>
    <col min="3" max="3" width="14.5703125" style="2" customWidth="1"/>
    <col min="4" max="4" width="9.85546875" style="3" customWidth="1"/>
    <col min="5" max="5" width="8" style="12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5" customWidth="1"/>
    <col min="15" max="15" width="8.140625" style="15" customWidth="1"/>
    <col min="16" max="16" width="12.28515625" style="15" customWidth="1"/>
    <col min="17" max="16384" width="9.140625" style="4"/>
  </cols>
  <sheetData>
    <row r="1" spans="1:16" x14ac:dyDescent="0.2">
      <c r="H1" s="5"/>
    </row>
    <row r="2" spans="1:16" ht="25.5" x14ac:dyDescent="0.2">
      <c r="A2" s="59" t="s">
        <v>44</v>
      </c>
      <c r="B2" s="7" t="s">
        <v>7</v>
      </c>
      <c r="C2" s="7" t="s">
        <v>0</v>
      </c>
      <c r="D2" s="7" t="s">
        <v>1</v>
      </c>
      <c r="E2" s="60" t="s">
        <v>4</v>
      </c>
      <c r="F2" s="7" t="s">
        <v>3</v>
      </c>
      <c r="G2" s="7" t="s">
        <v>5</v>
      </c>
      <c r="H2" s="60" t="s">
        <v>2</v>
      </c>
      <c r="I2" s="7" t="s">
        <v>39</v>
      </c>
      <c r="J2" s="7" t="s">
        <v>40</v>
      </c>
      <c r="K2" s="7" t="s">
        <v>41</v>
      </c>
      <c r="L2" s="61" t="s">
        <v>45</v>
      </c>
      <c r="M2" s="61" t="s">
        <v>46</v>
      </c>
      <c r="N2" s="61" t="s">
        <v>6</v>
      </c>
      <c r="O2" s="61" t="s">
        <v>47</v>
      </c>
      <c r="P2" s="61" t="s">
        <v>48</v>
      </c>
    </row>
    <row r="3" spans="1:16" ht="22.5" customHeight="1" x14ac:dyDescent="0.2">
      <c r="A3" s="83">
        <v>403982</v>
      </c>
      <c r="B3" s="74" t="s">
        <v>2551</v>
      </c>
      <c r="C3" s="9" t="s">
        <v>2552</v>
      </c>
      <c r="D3" s="76" t="s">
        <v>127</v>
      </c>
      <c r="E3" s="13">
        <v>44552</v>
      </c>
      <c r="F3" s="76" t="s">
        <v>705</v>
      </c>
      <c r="G3" s="13">
        <v>44557</v>
      </c>
      <c r="H3" s="10" t="s">
        <v>2193</v>
      </c>
      <c r="I3" s="1">
        <v>53</v>
      </c>
      <c r="J3" s="1">
        <v>49</v>
      </c>
      <c r="K3" s="1">
        <v>23</v>
      </c>
      <c r="L3" s="1">
        <v>6</v>
      </c>
      <c r="M3" s="80">
        <v>14.93275</v>
      </c>
      <c r="N3" s="96">
        <v>14.93275</v>
      </c>
      <c r="O3" s="64">
        <v>2530</v>
      </c>
      <c r="P3" s="65">
        <f>Table22457891011234567891011121314151617181920212223242526[[#This Row],[PEMBULATAN]]*O3</f>
        <v>37779.857499999998</v>
      </c>
    </row>
    <row r="4" spans="1:16" ht="22.5" customHeight="1" x14ac:dyDescent="0.2">
      <c r="A4" s="14"/>
      <c r="B4" s="75"/>
      <c r="C4" s="73" t="s">
        <v>2553</v>
      </c>
      <c r="D4" s="78" t="s">
        <v>127</v>
      </c>
      <c r="E4" s="13">
        <v>44552</v>
      </c>
      <c r="F4" s="76" t="s">
        <v>705</v>
      </c>
      <c r="G4" s="13">
        <v>44557</v>
      </c>
      <c r="H4" s="77" t="s">
        <v>2193</v>
      </c>
      <c r="I4" s="16">
        <v>53</v>
      </c>
      <c r="J4" s="16">
        <v>49</v>
      </c>
      <c r="K4" s="16">
        <v>23</v>
      </c>
      <c r="L4" s="16">
        <v>6</v>
      </c>
      <c r="M4" s="81">
        <v>14.93275</v>
      </c>
      <c r="N4" s="96">
        <v>14.93275</v>
      </c>
      <c r="O4" s="64">
        <v>2530</v>
      </c>
      <c r="P4" s="65">
        <f>Table22457891011234567891011121314151617181920212223242526[[#This Row],[PEMBULATAN]]*O4</f>
        <v>37779.857499999998</v>
      </c>
    </row>
    <row r="5" spans="1:16" ht="22.5" customHeight="1" x14ac:dyDescent="0.2">
      <c r="A5" s="14"/>
      <c r="B5" s="75"/>
      <c r="C5" s="73" t="s">
        <v>2554</v>
      </c>
      <c r="D5" s="78" t="s">
        <v>127</v>
      </c>
      <c r="E5" s="13">
        <v>44552</v>
      </c>
      <c r="F5" s="76" t="s">
        <v>705</v>
      </c>
      <c r="G5" s="13">
        <v>44557</v>
      </c>
      <c r="H5" s="77" t="s">
        <v>2193</v>
      </c>
      <c r="I5" s="16">
        <v>53</v>
      </c>
      <c r="J5" s="16">
        <v>49</v>
      </c>
      <c r="K5" s="16">
        <v>23</v>
      </c>
      <c r="L5" s="16">
        <v>6</v>
      </c>
      <c r="M5" s="81">
        <v>14.93275</v>
      </c>
      <c r="N5" s="96">
        <v>14.93275</v>
      </c>
      <c r="O5" s="64">
        <v>2530</v>
      </c>
      <c r="P5" s="65">
        <f>Table22457891011234567891011121314151617181920212223242526[[#This Row],[PEMBULATAN]]*O5</f>
        <v>37779.857499999998</v>
      </c>
    </row>
    <row r="6" spans="1:16" ht="22.5" customHeight="1" x14ac:dyDescent="0.2">
      <c r="A6" s="14"/>
      <c r="B6" s="75"/>
      <c r="C6" s="73" t="s">
        <v>2555</v>
      </c>
      <c r="D6" s="78" t="s">
        <v>127</v>
      </c>
      <c r="E6" s="13">
        <v>44552</v>
      </c>
      <c r="F6" s="76" t="s">
        <v>705</v>
      </c>
      <c r="G6" s="13">
        <v>44557</v>
      </c>
      <c r="H6" s="77" t="s">
        <v>2193</v>
      </c>
      <c r="I6" s="16">
        <v>53</v>
      </c>
      <c r="J6" s="16">
        <v>49</v>
      </c>
      <c r="K6" s="16">
        <v>23</v>
      </c>
      <c r="L6" s="16">
        <v>6</v>
      </c>
      <c r="M6" s="81">
        <v>14.93275</v>
      </c>
      <c r="N6" s="96">
        <v>14.93275</v>
      </c>
      <c r="O6" s="64">
        <v>2530</v>
      </c>
      <c r="P6" s="65">
        <f>Table22457891011234567891011121314151617181920212223242526[[#This Row],[PEMBULATAN]]*O6</f>
        <v>37779.857499999998</v>
      </c>
    </row>
    <row r="7" spans="1:16" ht="22.5" customHeight="1" x14ac:dyDescent="0.2">
      <c r="A7" s="14"/>
      <c r="B7" s="75"/>
      <c r="C7" s="73" t="s">
        <v>2556</v>
      </c>
      <c r="D7" s="78" t="s">
        <v>127</v>
      </c>
      <c r="E7" s="13">
        <v>44552</v>
      </c>
      <c r="F7" s="76" t="s">
        <v>705</v>
      </c>
      <c r="G7" s="13">
        <v>44557</v>
      </c>
      <c r="H7" s="77" t="s">
        <v>2193</v>
      </c>
      <c r="I7" s="16">
        <v>73</v>
      </c>
      <c r="J7" s="16">
        <v>40</v>
      </c>
      <c r="K7" s="16">
        <v>30</v>
      </c>
      <c r="L7" s="16">
        <v>10</v>
      </c>
      <c r="M7" s="81">
        <v>21.9</v>
      </c>
      <c r="N7" s="96">
        <v>21.9</v>
      </c>
      <c r="O7" s="64">
        <v>2530</v>
      </c>
      <c r="P7" s="65">
        <f>Table22457891011234567891011121314151617181920212223242526[[#This Row],[PEMBULATAN]]*O7</f>
        <v>55407</v>
      </c>
    </row>
    <row r="8" spans="1:16" ht="22.5" customHeight="1" x14ac:dyDescent="0.2">
      <c r="A8" s="14"/>
      <c r="B8" s="75"/>
      <c r="C8" s="73" t="s">
        <v>2557</v>
      </c>
      <c r="D8" s="78" t="s">
        <v>127</v>
      </c>
      <c r="E8" s="13">
        <v>44552</v>
      </c>
      <c r="F8" s="76" t="s">
        <v>705</v>
      </c>
      <c r="G8" s="13">
        <v>44557</v>
      </c>
      <c r="H8" s="77" t="s">
        <v>2193</v>
      </c>
      <c r="I8" s="16">
        <v>75</v>
      </c>
      <c r="J8" s="16">
        <v>63</v>
      </c>
      <c r="K8" s="16">
        <v>62</v>
      </c>
      <c r="L8" s="16">
        <v>15</v>
      </c>
      <c r="M8" s="81">
        <v>73.237499999999997</v>
      </c>
      <c r="N8" s="96">
        <v>73.237499999999997</v>
      </c>
      <c r="O8" s="64">
        <v>2530</v>
      </c>
      <c r="P8" s="65">
        <f>Table22457891011234567891011121314151617181920212223242526[[#This Row],[PEMBULATAN]]*O8</f>
        <v>185290.875</v>
      </c>
    </row>
    <row r="9" spans="1:16" ht="22.5" customHeight="1" x14ac:dyDescent="0.2">
      <c r="A9" s="14"/>
      <c r="B9" s="75"/>
      <c r="C9" s="73" t="s">
        <v>2558</v>
      </c>
      <c r="D9" s="78" t="s">
        <v>127</v>
      </c>
      <c r="E9" s="13">
        <v>44552</v>
      </c>
      <c r="F9" s="76" t="s">
        <v>705</v>
      </c>
      <c r="G9" s="13">
        <v>44557</v>
      </c>
      <c r="H9" s="77" t="s">
        <v>2193</v>
      </c>
      <c r="I9" s="16">
        <v>80</v>
      </c>
      <c r="J9" s="16">
        <v>50</v>
      </c>
      <c r="K9" s="16">
        <v>31</v>
      </c>
      <c r="L9" s="16">
        <v>11</v>
      </c>
      <c r="M9" s="81">
        <v>31</v>
      </c>
      <c r="N9" s="96">
        <v>31</v>
      </c>
      <c r="O9" s="64">
        <v>2530</v>
      </c>
      <c r="P9" s="65">
        <f>Table22457891011234567891011121314151617181920212223242526[[#This Row],[PEMBULATAN]]*O9</f>
        <v>78430</v>
      </c>
    </row>
    <row r="10" spans="1:16" ht="22.5" customHeight="1" x14ac:dyDescent="0.2">
      <c r="A10" s="14"/>
      <c r="B10" s="75"/>
      <c r="C10" s="73" t="s">
        <v>2559</v>
      </c>
      <c r="D10" s="78" t="s">
        <v>127</v>
      </c>
      <c r="E10" s="13">
        <v>44552</v>
      </c>
      <c r="F10" s="76" t="s">
        <v>705</v>
      </c>
      <c r="G10" s="13">
        <v>44557</v>
      </c>
      <c r="H10" s="77" t="s">
        <v>2193</v>
      </c>
      <c r="I10" s="16">
        <v>79</v>
      </c>
      <c r="J10" s="16">
        <v>49</v>
      </c>
      <c r="K10" s="16">
        <v>20</v>
      </c>
      <c r="L10" s="16">
        <v>10</v>
      </c>
      <c r="M10" s="81">
        <v>19.355</v>
      </c>
      <c r="N10" s="96">
        <v>20</v>
      </c>
      <c r="O10" s="64">
        <v>2530</v>
      </c>
      <c r="P10" s="65">
        <f>Table22457891011234567891011121314151617181920212223242526[[#This Row],[PEMBULATAN]]*O10</f>
        <v>50600</v>
      </c>
    </row>
    <row r="11" spans="1:16" ht="22.5" customHeight="1" x14ac:dyDescent="0.2">
      <c r="A11" s="14"/>
      <c r="B11" s="75"/>
      <c r="C11" s="73" t="s">
        <v>2560</v>
      </c>
      <c r="D11" s="78" t="s">
        <v>127</v>
      </c>
      <c r="E11" s="13">
        <v>44552</v>
      </c>
      <c r="F11" s="76" t="s">
        <v>705</v>
      </c>
      <c r="G11" s="13">
        <v>44557</v>
      </c>
      <c r="H11" s="77" t="s">
        <v>2193</v>
      </c>
      <c r="I11" s="16">
        <v>43</v>
      </c>
      <c r="J11" s="16">
        <v>43</v>
      </c>
      <c r="K11" s="16">
        <v>41</v>
      </c>
      <c r="L11" s="16">
        <v>1</v>
      </c>
      <c r="M11" s="81">
        <v>18.952249999999999</v>
      </c>
      <c r="N11" s="96">
        <v>18.952249999999999</v>
      </c>
      <c r="O11" s="64">
        <v>2530</v>
      </c>
      <c r="P11" s="65">
        <f>Table22457891011234567891011121314151617181920212223242526[[#This Row],[PEMBULATAN]]*O11</f>
        <v>47949.192499999997</v>
      </c>
    </row>
    <row r="12" spans="1:16" ht="22.5" customHeight="1" x14ac:dyDescent="0.2">
      <c r="A12" s="14"/>
      <c r="B12" s="75"/>
      <c r="C12" s="73" t="s">
        <v>2561</v>
      </c>
      <c r="D12" s="78" t="s">
        <v>127</v>
      </c>
      <c r="E12" s="13">
        <v>44552</v>
      </c>
      <c r="F12" s="76" t="s">
        <v>705</v>
      </c>
      <c r="G12" s="13">
        <v>44557</v>
      </c>
      <c r="H12" s="77" t="s">
        <v>2193</v>
      </c>
      <c r="I12" s="16">
        <v>43</v>
      </c>
      <c r="J12" s="16">
        <v>43</v>
      </c>
      <c r="K12" s="16">
        <v>41</v>
      </c>
      <c r="L12" s="16">
        <v>1</v>
      </c>
      <c r="M12" s="81">
        <v>18.952249999999999</v>
      </c>
      <c r="N12" s="96">
        <v>18.952249999999999</v>
      </c>
      <c r="O12" s="64">
        <v>2530</v>
      </c>
      <c r="P12" s="65">
        <f>Table22457891011234567891011121314151617181920212223242526[[#This Row],[PEMBULATAN]]*O12</f>
        <v>47949.192499999997</v>
      </c>
    </row>
    <row r="13" spans="1:16" ht="22.5" customHeight="1" x14ac:dyDescent="0.2">
      <c r="A13" s="14"/>
      <c r="B13" s="75"/>
      <c r="C13" s="73" t="s">
        <v>2562</v>
      </c>
      <c r="D13" s="78" t="s">
        <v>127</v>
      </c>
      <c r="E13" s="13">
        <v>44552</v>
      </c>
      <c r="F13" s="76" t="s">
        <v>705</v>
      </c>
      <c r="G13" s="13">
        <v>44557</v>
      </c>
      <c r="H13" s="77" t="s">
        <v>2193</v>
      </c>
      <c r="I13" s="16">
        <v>43</v>
      </c>
      <c r="J13" s="16">
        <v>43</v>
      </c>
      <c r="K13" s="16">
        <v>41</v>
      </c>
      <c r="L13" s="16">
        <v>1</v>
      </c>
      <c r="M13" s="81">
        <v>18.952249999999999</v>
      </c>
      <c r="N13" s="96">
        <v>18.952249999999999</v>
      </c>
      <c r="O13" s="64">
        <v>2530</v>
      </c>
      <c r="P13" s="65">
        <f>Table22457891011234567891011121314151617181920212223242526[[#This Row],[PEMBULATAN]]*O13</f>
        <v>47949.192499999997</v>
      </c>
    </row>
    <row r="14" spans="1:16" ht="22.5" customHeight="1" x14ac:dyDescent="0.2">
      <c r="A14" s="14"/>
      <c r="B14" s="75"/>
      <c r="C14" s="73" t="s">
        <v>2563</v>
      </c>
      <c r="D14" s="78" t="s">
        <v>127</v>
      </c>
      <c r="E14" s="13">
        <v>44552</v>
      </c>
      <c r="F14" s="76" t="s">
        <v>705</v>
      </c>
      <c r="G14" s="13">
        <v>44557</v>
      </c>
      <c r="H14" s="77" t="s">
        <v>2193</v>
      </c>
      <c r="I14" s="16">
        <v>85</v>
      </c>
      <c r="J14" s="16">
        <v>50</v>
      </c>
      <c r="K14" s="16">
        <v>29</v>
      </c>
      <c r="L14" s="16">
        <v>23</v>
      </c>
      <c r="M14" s="81">
        <v>30.8125</v>
      </c>
      <c r="N14" s="96">
        <v>30.8125</v>
      </c>
      <c r="O14" s="64">
        <v>2530</v>
      </c>
      <c r="P14" s="65">
        <f>Table22457891011234567891011121314151617181920212223242526[[#This Row],[PEMBULATAN]]*O14</f>
        <v>77955.625</v>
      </c>
    </row>
    <row r="15" spans="1:16" ht="22.5" customHeight="1" x14ac:dyDescent="0.2">
      <c r="A15" s="14"/>
      <c r="B15" s="75"/>
      <c r="C15" s="73" t="s">
        <v>2564</v>
      </c>
      <c r="D15" s="78" t="s">
        <v>127</v>
      </c>
      <c r="E15" s="13">
        <v>44552</v>
      </c>
      <c r="F15" s="76" t="s">
        <v>705</v>
      </c>
      <c r="G15" s="13">
        <v>44557</v>
      </c>
      <c r="H15" s="77" t="s">
        <v>2193</v>
      </c>
      <c r="I15" s="16">
        <v>70</v>
      </c>
      <c r="J15" s="16">
        <v>40</v>
      </c>
      <c r="K15" s="16">
        <v>22</v>
      </c>
      <c r="L15" s="16">
        <v>11</v>
      </c>
      <c r="M15" s="81">
        <v>15.4</v>
      </c>
      <c r="N15" s="96">
        <v>16</v>
      </c>
      <c r="O15" s="64">
        <v>2530</v>
      </c>
      <c r="P15" s="65">
        <f>Table22457891011234567891011121314151617181920212223242526[[#This Row],[PEMBULATAN]]*O15</f>
        <v>40480</v>
      </c>
    </row>
    <row r="16" spans="1:16" ht="22.5" customHeight="1" x14ac:dyDescent="0.2">
      <c r="A16" s="14"/>
      <c r="B16" s="75"/>
      <c r="C16" s="73" t="s">
        <v>2565</v>
      </c>
      <c r="D16" s="78" t="s">
        <v>127</v>
      </c>
      <c r="E16" s="13">
        <v>44552</v>
      </c>
      <c r="F16" s="76" t="s">
        <v>705</v>
      </c>
      <c r="G16" s="13">
        <v>44557</v>
      </c>
      <c r="H16" s="77" t="s">
        <v>2193</v>
      </c>
      <c r="I16" s="16">
        <v>64</v>
      </c>
      <c r="J16" s="16">
        <v>55</v>
      </c>
      <c r="K16" s="16">
        <v>13</v>
      </c>
      <c r="L16" s="16">
        <v>6</v>
      </c>
      <c r="M16" s="81">
        <v>11.44</v>
      </c>
      <c r="N16" s="96">
        <v>12</v>
      </c>
      <c r="O16" s="64">
        <v>2530</v>
      </c>
      <c r="P16" s="65">
        <f>Table22457891011234567891011121314151617181920212223242526[[#This Row],[PEMBULATAN]]*O16</f>
        <v>30360</v>
      </c>
    </row>
    <row r="17" spans="1:16" ht="22.5" customHeight="1" x14ac:dyDescent="0.2">
      <c r="A17" s="14"/>
      <c r="B17" s="75"/>
      <c r="C17" s="73" t="s">
        <v>2566</v>
      </c>
      <c r="D17" s="78" t="s">
        <v>127</v>
      </c>
      <c r="E17" s="13">
        <v>44552</v>
      </c>
      <c r="F17" s="76" t="s">
        <v>705</v>
      </c>
      <c r="G17" s="13">
        <v>44557</v>
      </c>
      <c r="H17" s="77" t="s">
        <v>2193</v>
      </c>
      <c r="I17" s="16">
        <v>69</v>
      </c>
      <c r="J17" s="16">
        <v>50</v>
      </c>
      <c r="K17" s="16">
        <v>17</v>
      </c>
      <c r="L17" s="16">
        <v>15</v>
      </c>
      <c r="M17" s="81">
        <v>14.6625</v>
      </c>
      <c r="N17" s="96">
        <v>15</v>
      </c>
      <c r="O17" s="64">
        <v>2530</v>
      </c>
      <c r="P17" s="65">
        <f>Table22457891011234567891011121314151617181920212223242526[[#This Row],[PEMBULATAN]]*O17</f>
        <v>37950</v>
      </c>
    </row>
    <row r="18" spans="1:16" ht="22.5" customHeight="1" x14ac:dyDescent="0.2">
      <c r="A18" s="14"/>
      <c r="B18" s="75"/>
      <c r="C18" s="73" t="s">
        <v>2567</v>
      </c>
      <c r="D18" s="78" t="s">
        <v>127</v>
      </c>
      <c r="E18" s="13">
        <v>44552</v>
      </c>
      <c r="F18" s="76" t="s">
        <v>705</v>
      </c>
      <c r="G18" s="13">
        <v>44557</v>
      </c>
      <c r="H18" s="77" t="s">
        <v>2193</v>
      </c>
      <c r="I18" s="16">
        <v>63</v>
      </c>
      <c r="J18" s="16">
        <v>50</v>
      </c>
      <c r="K18" s="16">
        <v>13</v>
      </c>
      <c r="L18" s="16">
        <v>10</v>
      </c>
      <c r="M18" s="81">
        <v>10.237500000000001</v>
      </c>
      <c r="N18" s="96">
        <v>10.237500000000001</v>
      </c>
      <c r="O18" s="64">
        <v>2530</v>
      </c>
      <c r="P18" s="65">
        <f>Table22457891011234567891011121314151617181920212223242526[[#This Row],[PEMBULATAN]]*O18</f>
        <v>25900.875</v>
      </c>
    </row>
    <row r="19" spans="1:16" ht="22.5" customHeight="1" x14ac:dyDescent="0.2">
      <c r="A19" s="14"/>
      <c r="B19" s="75"/>
      <c r="C19" s="73" t="s">
        <v>2568</v>
      </c>
      <c r="D19" s="78" t="s">
        <v>127</v>
      </c>
      <c r="E19" s="13">
        <v>44552</v>
      </c>
      <c r="F19" s="76" t="s">
        <v>705</v>
      </c>
      <c r="G19" s="13">
        <v>44557</v>
      </c>
      <c r="H19" s="77" t="s">
        <v>2193</v>
      </c>
      <c r="I19" s="16">
        <v>70</v>
      </c>
      <c r="J19" s="16">
        <v>50</v>
      </c>
      <c r="K19" s="16">
        <v>23</v>
      </c>
      <c r="L19" s="16">
        <v>6</v>
      </c>
      <c r="M19" s="81">
        <v>20.125</v>
      </c>
      <c r="N19" s="96">
        <v>20.125</v>
      </c>
      <c r="O19" s="64">
        <v>2530</v>
      </c>
      <c r="P19" s="65">
        <f>Table22457891011234567891011121314151617181920212223242526[[#This Row],[PEMBULATAN]]*O19</f>
        <v>50916.25</v>
      </c>
    </row>
    <row r="20" spans="1:16" ht="22.5" customHeight="1" x14ac:dyDescent="0.2">
      <c r="A20" s="14"/>
      <c r="B20" s="75"/>
      <c r="C20" s="73" t="s">
        <v>2569</v>
      </c>
      <c r="D20" s="78" t="s">
        <v>127</v>
      </c>
      <c r="E20" s="13">
        <v>44552</v>
      </c>
      <c r="F20" s="76" t="s">
        <v>705</v>
      </c>
      <c r="G20" s="13">
        <v>44557</v>
      </c>
      <c r="H20" s="77" t="s">
        <v>2193</v>
      </c>
      <c r="I20" s="16">
        <v>35</v>
      </c>
      <c r="J20" s="16">
        <v>25</v>
      </c>
      <c r="K20" s="16">
        <v>30</v>
      </c>
      <c r="L20" s="16">
        <v>1</v>
      </c>
      <c r="M20" s="81">
        <v>6.5625</v>
      </c>
      <c r="N20" s="96">
        <v>6.5625</v>
      </c>
      <c r="O20" s="64">
        <v>2530</v>
      </c>
      <c r="P20" s="65">
        <f>Table22457891011234567891011121314151617181920212223242526[[#This Row],[PEMBULATAN]]*O20</f>
        <v>16603.125</v>
      </c>
    </row>
    <row r="21" spans="1:16" ht="22.5" customHeight="1" x14ac:dyDescent="0.2">
      <c r="A21" s="14"/>
      <c r="B21" s="75"/>
      <c r="C21" s="73" t="s">
        <v>2570</v>
      </c>
      <c r="D21" s="78" t="s">
        <v>127</v>
      </c>
      <c r="E21" s="13">
        <v>44552</v>
      </c>
      <c r="F21" s="76" t="s">
        <v>705</v>
      </c>
      <c r="G21" s="13">
        <v>44557</v>
      </c>
      <c r="H21" s="77" t="s">
        <v>2193</v>
      </c>
      <c r="I21" s="16">
        <v>69</v>
      </c>
      <c r="J21" s="16">
        <v>39</v>
      </c>
      <c r="K21" s="16">
        <v>20</v>
      </c>
      <c r="L21" s="16">
        <v>6</v>
      </c>
      <c r="M21" s="81">
        <v>13.455</v>
      </c>
      <c r="N21" s="96">
        <v>14</v>
      </c>
      <c r="O21" s="64">
        <v>2530</v>
      </c>
      <c r="P21" s="65">
        <f>Table22457891011234567891011121314151617181920212223242526[[#This Row],[PEMBULATAN]]*O21</f>
        <v>35420</v>
      </c>
    </row>
    <row r="22" spans="1:16" ht="22.5" customHeight="1" x14ac:dyDescent="0.2">
      <c r="A22" s="14"/>
      <c r="B22" s="75"/>
      <c r="C22" s="73" t="s">
        <v>2571</v>
      </c>
      <c r="D22" s="78" t="s">
        <v>127</v>
      </c>
      <c r="E22" s="13">
        <v>44552</v>
      </c>
      <c r="F22" s="76" t="s">
        <v>705</v>
      </c>
      <c r="G22" s="13">
        <v>44557</v>
      </c>
      <c r="H22" s="77" t="s">
        <v>2193</v>
      </c>
      <c r="I22" s="16">
        <v>52</v>
      </c>
      <c r="J22" s="16">
        <v>56</v>
      </c>
      <c r="K22" s="16">
        <v>18</v>
      </c>
      <c r="L22" s="16">
        <v>4</v>
      </c>
      <c r="M22" s="81">
        <v>13.103999999999999</v>
      </c>
      <c r="N22" s="96">
        <v>13.103999999999999</v>
      </c>
      <c r="O22" s="64">
        <v>2530</v>
      </c>
      <c r="P22" s="65">
        <f>Table22457891011234567891011121314151617181920212223242526[[#This Row],[PEMBULATAN]]*O22</f>
        <v>33153.119999999995</v>
      </c>
    </row>
    <row r="23" spans="1:16" ht="22.5" customHeight="1" x14ac:dyDescent="0.2">
      <c r="A23" s="14"/>
      <c r="B23" s="75"/>
      <c r="C23" s="73" t="s">
        <v>2572</v>
      </c>
      <c r="D23" s="78" t="s">
        <v>127</v>
      </c>
      <c r="E23" s="13">
        <v>44552</v>
      </c>
      <c r="F23" s="76" t="s">
        <v>705</v>
      </c>
      <c r="G23" s="13">
        <v>44557</v>
      </c>
      <c r="H23" s="77" t="s">
        <v>2193</v>
      </c>
      <c r="I23" s="16">
        <v>69</v>
      </c>
      <c r="J23" s="16">
        <v>55</v>
      </c>
      <c r="K23" s="16">
        <v>15</v>
      </c>
      <c r="L23" s="16">
        <v>11</v>
      </c>
      <c r="M23" s="81">
        <v>14.231249999999999</v>
      </c>
      <c r="N23" s="96">
        <v>14.231249999999999</v>
      </c>
      <c r="O23" s="64">
        <v>2530</v>
      </c>
      <c r="P23" s="65">
        <f>Table22457891011234567891011121314151617181920212223242526[[#This Row],[PEMBULATAN]]*O23</f>
        <v>36005.0625</v>
      </c>
    </row>
    <row r="24" spans="1:16" ht="22.5" customHeight="1" x14ac:dyDescent="0.2">
      <c r="A24" s="14"/>
      <c r="B24" s="75"/>
      <c r="C24" s="73" t="s">
        <v>2573</v>
      </c>
      <c r="D24" s="78" t="s">
        <v>127</v>
      </c>
      <c r="E24" s="13">
        <v>44552</v>
      </c>
      <c r="F24" s="76" t="s">
        <v>705</v>
      </c>
      <c r="G24" s="13">
        <v>44557</v>
      </c>
      <c r="H24" s="77" t="s">
        <v>2193</v>
      </c>
      <c r="I24" s="16">
        <v>80</v>
      </c>
      <c r="J24" s="16">
        <v>63</v>
      </c>
      <c r="K24" s="16">
        <v>15</v>
      </c>
      <c r="L24" s="16">
        <v>9</v>
      </c>
      <c r="M24" s="81">
        <v>18.899999999999999</v>
      </c>
      <c r="N24" s="96">
        <v>18.899999999999999</v>
      </c>
      <c r="O24" s="64">
        <v>2530</v>
      </c>
      <c r="P24" s="65">
        <f>Table22457891011234567891011121314151617181920212223242526[[#This Row],[PEMBULATAN]]*O24</f>
        <v>47817</v>
      </c>
    </row>
    <row r="25" spans="1:16" ht="22.5" customHeight="1" x14ac:dyDescent="0.2">
      <c r="A25" s="14"/>
      <c r="B25" s="75"/>
      <c r="C25" s="73" t="s">
        <v>2574</v>
      </c>
      <c r="D25" s="78" t="s">
        <v>127</v>
      </c>
      <c r="E25" s="13">
        <v>44552</v>
      </c>
      <c r="F25" s="76" t="s">
        <v>705</v>
      </c>
      <c r="G25" s="13">
        <v>44557</v>
      </c>
      <c r="H25" s="77" t="s">
        <v>2193</v>
      </c>
      <c r="I25" s="16">
        <v>60</v>
      </c>
      <c r="J25" s="16">
        <v>30</v>
      </c>
      <c r="K25" s="16">
        <v>15</v>
      </c>
      <c r="L25" s="16">
        <v>11</v>
      </c>
      <c r="M25" s="81">
        <v>6.75</v>
      </c>
      <c r="N25" s="96">
        <v>11</v>
      </c>
      <c r="O25" s="64">
        <v>2530</v>
      </c>
      <c r="P25" s="65">
        <f>Table22457891011234567891011121314151617181920212223242526[[#This Row],[PEMBULATAN]]*O25</f>
        <v>27830</v>
      </c>
    </row>
    <row r="26" spans="1:16" ht="22.5" customHeight="1" x14ac:dyDescent="0.2">
      <c r="A26" s="14"/>
      <c r="B26" s="75"/>
      <c r="C26" s="73" t="s">
        <v>2575</v>
      </c>
      <c r="D26" s="78" t="s">
        <v>127</v>
      </c>
      <c r="E26" s="13">
        <v>44552</v>
      </c>
      <c r="F26" s="76" t="s">
        <v>705</v>
      </c>
      <c r="G26" s="13">
        <v>44557</v>
      </c>
      <c r="H26" s="77" t="s">
        <v>2193</v>
      </c>
      <c r="I26" s="16">
        <v>60</v>
      </c>
      <c r="J26" s="16">
        <v>40</v>
      </c>
      <c r="K26" s="16">
        <v>25</v>
      </c>
      <c r="L26" s="16">
        <v>11</v>
      </c>
      <c r="M26" s="81">
        <v>15</v>
      </c>
      <c r="N26" s="96">
        <v>15</v>
      </c>
      <c r="O26" s="64">
        <v>2530</v>
      </c>
      <c r="P26" s="65">
        <f>Table22457891011234567891011121314151617181920212223242526[[#This Row],[PEMBULATAN]]*O26</f>
        <v>37950</v>
      </c>
    </row>
    <row r="27" spans="1:16" ht="22.5" customHeight="1" x14ac:dyDescent="0.2">
      <c r="A27" s="14"/>
      <c r="B27" s="75"/>
      <c r="C27" s="73" t="s">
        <v>2576</v>
      </c>
      <c r="D27" s="78" t="s">
        <v>127</v>
      </c>
      <c r="E27" s="13">
        <v>44552</v>
      </c>
      <c r="F27" s="76" t="s">
        <v>705</v>
      </c>
      <c r="G27" s="13">
        <v>44557</v>
      </c>
      <c r="H27" s="77" t="s">
        <v>2193</v>
      </c>
      <c r="I27" s="16">
        <v>84</v>
      </c>
      <c r="J27" s="16">
        <v>61</v>
      </c>
      <c r="K27" s="16">
        <v>15</v>
      </c>
      <c r="L27" s="16">
        <v>8</v>
      </c>
      <c r="M27" s="81">
        <v>19.215</v>
      </c>
      <c r="N27" s="96">
        <v>19.215</v>
      </c>
      <c r="O27" s="64">
        <v>2530</v>
      </c>
      <c r="P27" s="65">
        <f>Table22457891011234567891011121314151617181920212223242526[[#This Row],[PEMBULATAN]]*O27</f>
        <v>48613.95</v>
      </c>
    </row>
    <row r="28" spans="1:16" ht="22.5" customHeight="1" x14ac:dyDescent="0.2">
      <c r="A28" s="14"/>
      <c r="B28" s="75"/>
      <c r="C28" s="73" t="s">
        <v>2577</v>
      </c>
      <c r="D28" s="78" t="s">
        <v>127</v>
      </c>
      <c r="E28" s="13">
        <v>44552</v>
      </c>
      <c r="F28" s="76" t="s">
        <v>705</v>
      </c>
      <c r="G28" s="13">
        <v>44557</v>
      </c>
      <c r="H28" s="77" t="s">
        <v>2193</v>
      </c>
      <c r="I28" s="16">
        <v>95</v>
      </c>
      <c r="J28" s="16">
        <v>67</v>
      </c>
      <c r="K28" s="16">
        <v>25</v>
      </c>
      <c r="L28" s="16">
        <v>12</v>
      </c>
      <c r="M28" s="81">
        <v>39.78125</v>
      </c>
      <c r="N28" s="96">
        <v>39.78125</v>
      </c>
      <c r="O28" s="64">
        <v>2530</v>
      </c>
      <c r="P28" s="65">
        <f>Table22457891011234567891011121314151617181920212223242526[[#This Row],[PEMBULATAN]]*O28</f>
        <v>100646.5625</v>
      </c>
    </row>
    <row r="29" spans="1:16" ht="22.5" customHeight="1" x14ac:dyDescent="0.2">
      <c r="A29" s="14"/>
      <c r="B29" s="75"/>
      <c r="C29" s="73" t="s">
        <v>2578</v>
      </c>
      <c r="D29" s="78" t="s">
        <v>127</v>
      </c>
      <c r="E29" s="13">
        <v>44552</v>
      </c>
      <c r="F29" s="76" t="s">
        <v>705</v>
      </c>
      <c r="G29" s="13">
        <v>44557</v>
      </c>
      <c r="H29" s="77" t="s">
        <v>2193</v>
      </c>
      <c r="I29" s="16">
        <v>75</v>
      </c>
      <c r="J29" s="16">
        <v>56</v>
      </c>
      <c r="K29" s="16">
        <v>18</v>
      </c>
      <c r="L29" s="16">
        <v>5</v>
      </c>
      <c r="M29" s="81">
        <v>18.899999999999999</v>
      </c>
      <c r="N29" s="96">
        <v>18.899999999999999</v>
      </c>
      <c r="O29" s="64">
        <v>2530</v>
      </c>
      <c r="P29" s="65">
        <f>Table22457891011234567891011121314151617181920212223242526[[#This Row],[PEMBULATAN]]*O29</f>
        <v>47817</v>
      </c>
    </row>
    <row r="30" spans="1:16" ht="22.5" customHeight="1" x14ac:dyDescent="0.2">
      <c r="A30" s="14"/>
      <c r="B30" s="75"/>
      <c r="C30" s="73" t="s">
        <v>2579</v>
      </c>
      <c r="D30" s="78" t="s">
        <v>127</v>
      </c>
      <c r="E30" s="13">
        <v>44552</v>
      </c>
      <c r="F30" s="76" t="s">
        <v>705</v>
      </c>
      <c r="G30" s="13">
        <v>44557</v>
      </c>
      <c r="H30" s="77" t="s">
        <v>2193</v>
      </c>
      <c r="I30" s="16">
        <v>61</v>
      </c>
      <c r="J30" s="16">
        <v>50</v>
      </c>
      <c r="K30" s="16">
        <v>22</v>
      </c>
      <c r="L30" s="16">
        <v>16</v>
      </c>
      <c r="M30" s="81">
        <v>16.774999999999999</v>
      </c>
      <c r="N30" s="96">
        <v>16.774999999999999</v>
      </c>
      <c r="O30" s="64">
        <v>2530</v>
      </c>
      <c r="P30" s="65">
        <f>Table22457891011234567891011121314151617181920212223242526[[#This Row],[PEMBULATAN]]*O30</f>
        <v>42440.75</v>
      </c>
    </row>
    <row r="31" spans="1:16" ht="22.5" customHeight="1" x14ac:dyDescent="0.2">
      <c r="A31" s="14"/>
      <c r="B31" s="75"/>
      <c r="C31" s="73" t="s">
        <v>2580</v>
      </c>
      <c r="D31" s="78" t="s">
        <v>127</v>
      </c>
      <c r="E31" s="13">
        <v>44552</v>
      </c>
      <c r="F31" s="76" t="s">
        <v>705</v>
      </c>
      <c r="G31" s="13">
        <v>44557</v>
      </c>
      <c r="H31" s="77" t="s">
        <v>2193</v>
      </c>
      <c r="I31" s="16">
        <v>67</v>
      </c>
      <c r="J31" s="16">
        <v>55</v>
      </c>
      <c r="K31" s="16">
        <v>18</v>
      </c>
      <c r="L31" s="16">
        <v>12</v>
      </c>
      <c r="M31" s="81">
        <v>16.5825</v>
      </c>
      <c r="N31" s="96">
        <v>16.5825</v>
      </c>
      <c r="O31" s="64">
        <v>2530</v>
      </c>
      <c r="P31" s="65">
        <f>Table22457891011234567891011121314151617181920212223242526[[#This Row],[PEMBULATAN]]*O31</f>
        <v>41953.724999999999</v>
      </c>
    </row>
    <row r="32" spans="1:16" ht="22.5" customHeight="1" x14ac:dyDescent="0.2">
      <c r="A32" s="14"/>
      <c r="B32" s="75"/>
      <c r="C32" s="73" t="s">
        <v>2581</v>
      </c>
      <c r="D32" s="78" t="s">
        <v>127</v>
      </c>
      <c r="E32" s="13">
        <v>44552</v>
      </c>
      <c r="F32" s="76" t="s">
        <v>705</v>
      </c>
      <c r="G32" s="13">
        <v>44557</v>
      </c>
      <c r="H32" s="77" t="s">
        <v>2193</v>
      </c>
      <c r="I32" s="16">
        <v>62</v>
      </c>
      <c r="J32" s="16">
        <v>52</v>
      </c>
      <c r="K32" s="16">
        <v>17</v>
      </c>
      <c r="L32" s="16">
        <v>7</v>
      </c>
      <c r="M32" s="81">
        <v>13.702</v>
      </c>
      <c r="N32" s="96">
        <v>13.702</v>
      </c>
      <c r="O32" s="64">
        <v>2530</v>
      </c>
      <c r="P32" s="65">
        <f>Table22457891011234567891011121314151617181920212223242526[[#This Row],[PEMBULATAN]]*O32</f>
        <v>34666.06</v>
      </c>
    </row>
    <row r="33" spans="1:16" ht="22.5" customHeight="1" x14ac:dyDescent="0.2">
      <c r="A33" s="14"/>
      <c r="B33" s="75"/>
      <c r="C33" s="73" t="s">
        <v>2582</v>
      </c>
      <c r="D33" s="78" t="s">
        <v>127</v>
      </c>
      <c r="E33" s="13">
        <v>44552</v>
      </c>
      <c r="F33" s="76" t="s">
        <v>705</v>
      </c>
      <c r="G33" s="13">
        <v>44557</v>
      </c>
      <c r="H33" s="77" t="s">
        <v>2193</v>
      </c>
      <c r="I33" s="16">
        <v>56</v>
      </c>
      <c r="J33" s="16">
        <v>41</v>
      </c>
      <c r="K33" s="16">
        <v>10</v>
      </c>
      <c r="L33" s="16">
        <v>3</v>
      </c>
      <c r="M33" s="81">
        <v>5.74</v>
      </c>
      <c r="N33" s="96">
        <v>5.74</v>
      </c>
      <c r="O33" s="64">
        <v>2530</v>
      </c>
      <c r="P33" s="65">
        <f>Table22457891011234567891011121314151617181920212223242526[[#This Row],[PEMBULATAN]]*O33</f>
        <v>14522.2</v>
      </c>
    </row>
    <row r="34" spans="1:16" ht="22.5" customHeight="1" x14ac:dyDescent="0.2">
      <c r="A34" s="14"/>
      <c r="B34" s="75"/>
      <c r="C34" s="73" t="s">
        <v>2583</v>
      </c>
      <c r="D34" s="78" t="s">
        <v>127</v>
      </c>
      <c r="E34" s="13">
        <v>44552</v>
      </c>
      <c r="F34" s="76" t="s">
        <v>705</v>
      </c>
      <c r="G34" s="13">
        <v>44557</v>
      </c>
      <c r="H34" s="77" t="s">
        <v>2193</v>
      </c>
      <c r="I34" s="16">
        <v>76</v>
      </c>
      <c r="J34" s="16">
        <v>54</v>
      </c>
      <c r="K34" s="16">
        <v>24</v>
      </c>
      <c r="L34" s="16">
        <v>8</v>
      </c>
      <c r="M34" s="81">
        <v>24.623999999999999</v>
      </c>
      <c r="N34" s="96">
        <v>24.623999999999999</v>
      </c>
      <c r="O34" s="64">
        <v>2530</v>
      </c>
      <c r="P34" s="65">
        <f>Table22457891011234567891011121314151617181920212223242526[[#This Row],[PEMBULATAN]]*O34</f>
        <v>62298.719999999994</v>
      </c>
    </row>
    <row r="35" spans="1:16" ht="22.5" customHeight="1" x14ac:dyDescent="0.2">
      <c r="A35" s="14"/>
      <c r="B35" s="75"/>
      <c r="C35" s="73" t="s">
        <v>2584</v>
      </c>
      <c r="D35" s="78" t="s">
        <v>127</v>
      </c>
      <c r="E35" s="13">
        <v>44552</v>
      </c>
      <c r="F35" s="76" t="s">
        <v>705</v>
      </c>
      <c r="G35" s="13">
        <v>44557</v>
      </c>
      <c r="H35" s="77" t="s">
        <v>2193</v>
      </c>
      <c r="I35" s="16">
        <v>95</v>
      </c>
      <c r="J35" s="16">
        <v>52</v>
      </c>
      <c r="K35" s="16">
        <v>27</v>
      </c>
      <c r="L35" s="16">
        <v>7</v>
      </c>
      <c r="M35" s="81">
        <v>33.344999999999999</v>
      </c>
      <c r="N35" s="96">
        <v>34</v>
      </c>
      <c r="O35" s="64">
        <v>2530</v>
      </c>
      <c r="P35" s="65">
        <f>Table22457891011234567891011121314151617181920212223242526[[#This Row],[PEMBULATAN]]*O35</f>
        <v>86020</v>
      </c>
    </row>
    <row r="36" spans="1:16" ht="22.5" customHeight="1" x14ac:dyDescent="0.2">
      <c r="A36" s="14"/>
      <c r="B36" s="75"/>
      <c r="C36" s="73" t="s">
        <v>2585</v>
      </c>
      <c r="D36" s="78" t="s">
        <v>127</v>
      </c>
      <c r="E36" s="13">
        <v>44552</v>
      </c>
      <c r="F36" s="76" t="s">
        <v>705</v>
      </c>
      <c r="G36" s="13">
        <v>44557</v>
      </c>
      <c r="H36" s="77" t="s">
        <v>2193</v>
      </c>
      <c r="I36" s="16">
        <v>88</v>
      </c>
      <c r="J36" s="16">
        <v>64</v>
      </c>
      <c r="K36" s="16">
        <v>24</v>
      </c>
      <c r="L36" s="16">
        <v>9</v>
      </c>
      <c r="M36" s="81">
        <v>33.792000000000002</v>
      </c>
      <c r="N36" s="96">
        <v>33.792000000000002</v>
      </c>
      <c r="O36" s="64">
        <v>2530</v>
      </c>
      <c r="P36" s="65">
        <f>Table22457891011234567891011121314151617181920212223242526[[#This Row],[PEMBULATAN]]*O36</f>
        <v>85493.760000000009</v>
      </c>
    </row>
    <row r="37" spans="1:16" ht="22.5" customHeight="1" x14ac:dyDescent="0.2">
      <c r="A37" s="14"/>
      <c r="B37" s="75"/>
      <c r="C37" s="73" t="s">
        <v>2586</v>
      </c>
      <c r="D37" s="78" t="s">
        <v>127</v>
      </c>
      <c r="E37" s="13">
        <v>44552</v>
      </c>
      <c r="F37" s="76" t="s">
        <v>705</v>
      </c>
      <c r="G37" s="13">
        <v>44557</v>
      </c>
      <c r="H37" s="77" t="s">
        <v>2193</v>
      </c>
      <c r="I37" s="16">
        <v>88</v>
      </c>
      <c r="J37" s="16">
        <v>64</v>
      </c>
      <c r="K37" s="16">
        <v>27</v>
      </c>
      <c r="L37" s="16">
        <v>8</v>
      </c>
      <c r="M37" s="81">
        <v>38.015999999999998</v>
      </c>
      <c r="N37" s="96">
        <v>38.015999999999998</v>
      </c>
      <c r="O37" s="64">
        <v>2530</v>
      </c>
      <c r="P37" s="65">
        <f>Table22457891011234567891011121314151617181920212223242526[[#This Row],[PEMBULATAN]]*O37</f>
        <v>96180.479999999996</v>
      </c>
    </row>
    <row r="38" spans="1:16" ht="22.5" customHeight="1" x14ac:dyDescent="0.2">
      <c r="A38" s="14"/>
      <c r="B38" s="75"/>
      <c r="C38" s="73" t="s">
        <v>2587</v>
      </c>
      <c r="D38" s="78" t="s">
        <v>127</v>
      </c>
      <c r="E38" s="13">
        <v>44552</v>
      </c>
      <c r="F38" s="76" t="s">
        <v>705</v>
      </c>
      <c r="G38" s="13">
        <v>44557</v>
      </c>
      <c r="H38" s="77" t="s">
        <v>2193</v>
      </c>
      <c r="I38" s="16">
        <v>60</v>
      </c>
      <c r="J38" s="16">
        <v>58</v>
      </c>
      <c r="K38" s="16">
        <v>22</v>
      </c>
      <c r="L38" s="16">
        <v>8</v>
      </c>
      <c r="M38" s="81">
        <v>19.14</v>
      </c>
      <c r="N38" s="96">
        <v>19.14</v>
      </c>
      <c r="O38" s="64">
        <v>2530</v>
      </c>
      <c r="P38" s="65">
        <f>Table22457891011234567891011121314151617181920212223242526[[#This Row],[PEMBULATAN]]*O38</f>
        <v>48424.200000000004</v>
      </c>
    </row>
    <row r="39" spans="1:16" ht="22.5" customHeight="1" x14ac:dyDescent="0.2">
      <c r="A39" s="14"/>
      <c r="B39" s="75"/>
      <c r="C39" s="73" t="s">
        <v>2588</v>
      </c>
      <c r="D39" s="78" t="s">
        <v>127</v>
      </c>
      <c r="E39" s="13">
        <v>44552</v>
      </c>
      <c r="F39" s="76" t="s">
        <v>705</v>
      </c>
      <c r="G39" s="13">
        <v>44557</v>
      </c>
      <c r="H39" s="77" t="s">
        <v>2193</v>
      </c>
      <c r="I39" s="16">
        <v>88</v>
      </c>
      <c r="J39" s="16">
        <v>52</v>
      </c>
      <c r="K39" s="16">
        <v>25</v>
      </c>
      <c r="L39" s="16">
        <v>1</v>
      </c>
      <c r="M39" s="81">
        <v>28.6</v>
      </c>
      <c r="N39" s="96">
        <v>28.6</v>
      </c>
      <c r="O39" s="64">
        <v>2530</v>
      </c>
      <c r="P39" s="65">
        <f>Table22457891011234567891011121314151617181920212223242526[[#This Row],[PEMBULATAN]]*O39</f>
        <v>72358</v>
      </c>
    </row>
    <row r="40" spans="1:16" ht="22.5" customHeight="1" x14ac:dyDescent="0.2">
      <c r="A40" s="14"/>
      <c r="B40" s="75"/>
      <c r="C40" s="73" t="s">
        <v>2589</v>
      </c>
      <c r="D40" s="78" t="s">
        <v>127</v>
      </c>
      <c r="E40" s="13">
        <v>44552</v>
      </c>
      <c r="F40" s="76" t="s">
        <v>705</v>
      </c>
      <c r="G40" s="13">
        <v>44557</v>
      </c>
      <c r="H40" s="77" t="s">
        <v>2193</v>
      </c>
      <c r="I40" s="16">
        <v>90</v>
      </c>
      <c r="J40" s="16">
        <v>53</v>
      </c>
      <c r="K40" s="16">
        <v>26</v>
      </c>
      <c r="L40" s="16">
        <v>5</v>
      </c>
      <c r="M40" s="81">
        <v>31.004999999999999</v>
      </c>
      <c r="N40" s="96">
        <v>31.004999999999999</v>
      </c>
      <c r="O40" s="64">
        <v>2530</v>
      </c>
      <c r="P40" s="65">
        <f>Table22457891011234567891011121314151617181920212223242526[[#This Row],[PEMBULATAN]]*O40</f>
        <v>78442.649999999994</v>
      </c>
    </row>
    <row r="41" spans="1:16" ht="22.5" customHeight="1" x14ac:dyDescent="0.2">
      <c r="A41" s="14"/>
      <c r="B41" s="75"/>
      <c r="C41" s="73" t="s">
        <v>2590</v>
      </c>
      <c r="D41" s="78" t="s">
        <v>127</v>
      </c>
      <c r="E41" s="13">
        <v>44552</v>
      </c>
      <c r="F41" s="76" t="s">
        <v>705</v>
      </c>
      <c r="G41" s="13">
        <v>44557</v>
      </c>
      <c r="H41" s="77" t="s">
        <v>2193</v>
      </c>
      <c r="I41" s="16">
        <v>44</v>
      </c>
      <c r="J41" s="16">
        <v>36</v>
      </c>
      <c r="K41" s="16">
        <v>18</v>
      </c>
      <c r="L41" s="16">
        <v>5</v>
      </c>
      <c r="M41" s="81">
        <v>7.1280000000000001</v>
      </c>
      <c r="N41" s="96">
        <v>7.1280000000000001</v>
      </c>
      <c r="O41" s="64">
        <v>2530</v>
      </c>
      <c r="P41" s="65">
        <f>Table22457891011234567891011121314151617181920212223242526[[#This Row],[PEMBULATAN]]*O41</f>
        <v>18033.84</v>
      </c>
    </row>
    <row r="42" spans="1:16" ht="22.5" customHeight="1" x14ac:dyDescent="0.2">
      <c r="A42" s="14"/>
      <c r="B42" s="75"/>
      <c r="C42" s="73" t="s">
        <v>2591</v>
      </c>
      <c r="D42" s="78" t="s">
        <v>127</v>
      </c>
      <c r="E42" s="13">
        <v>44552</v>
      </c>
      <c r="F42" s="76" t="s">
        <v>705</v>
      </c>
      <c r="G42" s="13">
        <v>44557</v>
      </c>
      <c r="H42" s="77" t="s">
        <v>2193</v>
      </c>
      <c r="I42" s="16">
        <v>81</v>
      </c>
      <c r="J42" s="16">
        <v>48</v>
      </c>
      <c r="K42" s="16">
        <v>21</v>
      </c>
      <c r="L42" s="16">
        <v>11</v>
      </c>
      <c r="M42" s="81">
        <v>20.411999999999999</v>
      </c>
      <c r="N42" s="96">
        <v>21</v>
      </c>
      <c r="O42" s="64">
        <v>2530</v>
      </c>
      <c r="P42" s="65">
        <f>Table22457891011234567891011121314151617181920212223242526[[#This Row],[PEMBULATAN]]*O42</f>
        <v>53130</v>
      </c>
    </row>
    <row r="43" spans="1:16" ht="22.5" customHeight="1" x14ac:dyDescent="0.2">
      <c r="A43" s="14"/>
      <c r="B43" s="75"/>
      <c r="C43" s="73" t="s">
        <v>2592</v>
      </c>
      <c r="D43" s="78" t="s">
        <v>127</v>
      </c>
      <c r="E43" s="13">
        <v>44552</v>
      </c>
      <c r="F43" s="76" t="s">
        <v>705</v>
      </c>
      <c r="G43" s="13">
        <v>44557</v>
      </c>
      <c r="H43" s="77" t="s">
        <v>2193</v>
      </c>
      <c r="I43" s="16">
        <v>84</v>
      </c>
      <c r="J43" s="16">
        <v>62</v>
      </c>
      <c r="K43" s="16">
        <v>23</v>
      </c>
      <c r="L43" s="16">
        <v>16</v>
      </c>
      <c r="M43" s="81">
        <v>29.946000000000002</v>
      </c>
      <c r="N43" s="96">
        <v>29.946000000000002</v>
      </c>
      <c r="O43" s="64">
        <v>2530</v>
      </c>
      <c r="P43" s="65">
        <f>Table22457891011234567891011121314151617181920212223242526[[#This Row],[PEMBULATAN]]*O43</f>
        <v>75763.38</v>
      </c>
    </row>
    <row r="44" spans="1:16" ht="22.5" customHeight="1" x14ac:dyDescent="0.2">
      <c r="A44" s="14"/>
      <c r="B44" s="75"/>
      <c r="C44" s="73" t="s">
        <v>2593</v>
      </c>
      <c r="D44" s="78" t="s">
        <v>127</v>
      </c>
      <c r="E44" s="13">
        <v>44552</v>
      </c>
      <c r="F44" s="76" t="s">
        <v>705</v>
      </c>
      <c r="G44" s="13">
        <v>44557</v>
      </c>
      <c r="H44" s="77" t="s">
        <v>2193</v>
      </c>
      <c r="I44" s="16">
        <v>101</v>
      </c>
      <c r="J44" s="16">
        <v>65</v>
      </c>
      <c r="K44" s="16">
        <v>25</v>
      </c>
      <c r="L44" s="16">
        <v>14</v>
      </c>
      <c r="M44" s="81">
        <v>41.03125</v>
      </c>
      <c r="N44" s="96">
        <v>41.03125</v>
      </c>
      <c r="O44" s="64">
        <v>2530</v>
      </c>
      <c r="P44" s="65">
        <f>Table22457891011234567891011121314151617181920212223242526[[#This Row],[PEMBULATAN]]*O44</f>
        <v>103809.0625</v>
      </c>
    </row>
    <row r="45" spans="1:16" ht="22.5" customHeight="1" x14ac:dyDescent="0.2">
      <c r="A45" s="14"/>
      <c r="B45" s="75"/>
      <c r="C45" s="73" t="s">
        <v>2594</v>
      </c>
      <c r="D45" s="78" t="s">
        <v>127</v>
      </c>
      <c r="E45" s="13">
        <v>44552</v>
      </c>
      <c r="F45" s="76" t="s">
        <v>705</v>
      </c>
      <c r="G45" s="13">
        <v>44557</v>
      </c>
      <c r="H45" s="77" t="s">
        <v>2193</v>
      </c>
      <c r="I45" s="16">
        <v>90</v>
      </c>
      <c r="J45" s="16">
        <v>41</v>
      </c>
      <c r="K45" s="16">
        <v>16</v>
      </c>
      <c r="L45" s="16">
        <v>1</v>
      </c>
      <c r="M45" s="81">
        <v>14.76</v>
      </c>
      <c r="N45" s="96">
        <v>14.76</v>
      </c>
      <c r="O45" s="64">
        <v>2530</v>
      </c>
      <c r="P45" s="65">
        <f>Table22457891011234567891011121314151617181920212223242526[[#This Row],[PEMBULATAN]]*O45</f>
        <v>37342.800000000003</v>
      </c>
    </row>
    <row r="46" spans="1:16" ht="22.5" customHeight="1" x14ac:dyDescent="0.2">
      <c r="A46" s="14"/>
      <c r="B46" s="75"/>
      <c r="C46" s="73" t="s">
        <v>2595</v>
      </c>
      <c r="D46" s="78" t="s">
        <v>127</v>
      </c>
      <c r="E46" s="13">
        <v>44552</v>
      </c>
      <c r="F46" s="76" t="s">
        <v>705</v>
      </c>
      <c r="G46" s="13">
        <v>44557</v>
      </c>
      <c r="H46" s="77" t="s">
        <v>2193</v>
      </c>
      <c r="I46" s="16">
        <v>106</v>
      </c>
      <c r="J46" s="16">
        <v>4</v>
      </c>
      <c r="K46" s="16">
        <v>4</v>
      </c>
      <c r="L46" s="16">
        <v>1</v>
      </c>
      <c r="M46" s="81">
        <v>0.42399999999999999</v>
      </c>
      <c r="N46" s="96">
        <v>2</v>
      </c>
      <c r="O46" s="64">
        <v>2530</v>
      </c>
      <c r="P46" s="65">
        <f>Table22457891011234567891011121314151617181920212223242526[[#This Row],[PEMBULATAN]]*O46</f>
        <v>5060</v>
      </c>
    </row>
    <row r="47" spans="1:16" ht="22.5" customHeight="1" x14ac:dyDescent="0.2">
      <c r="A47" s="14"/>
      <c r="B47" s="75"/>
      <c r="C47" s="73" t="s">
        <v>2596</v>
      </c>
      <c r="D47" s="78" t="s">
        <v>127</v>
      </c>
      <c r="E47" s="13">
        <v>44552</v>
      </c>
      <c r="F47" s="76" t="s">
        <v>705</v>
      </c>
      <c r="G47" s="13">
        <v>44557</v>
      </c>
      <c r="H47" s="77" t="s">
        <v>2193</v>
      </c>
      <c r="I47" s="16">
        <v>78</v>
      </c>
      <c r="J47" s="16">
        <v>53</v>
      </c>
      <c r="K47" s="16">
        <v>27</v>
      </c>
      <c r="L47" s="16">
        <v>23</v>
      </c>
      <c r="M47" s="81">
        <v>27.904499999999999</v>
      </c>
      <c r="N47" s="96">
        <v>27.904499999999999</v>
      </c>
      <c r="O47" s="64">
        <v>2530</v>
      </c>
      <c r="P47" s="65">
        <f>Table22457891011234567891011121314151617181920212223242526[[#This Row],[PEMBULATAN]]*O47</f>
        <v>70598.384999999995</v>
      </c>
    </row>
    <row r="48" spans="1:16" ht="22.5" customHeight="1" x14ac:dyDescent="0.2">
      <c r="A48" s="14"/>
      <c r="B48" s="75"/>
      <c r="C48" s="73" t="s">
        <v>2597</v>
      </c>
      <c r="D48" s="78" t="s">
        <v>127</v>
      </c>
      <c r="E48" s="13">
        <v>44552</v>
      </c>
      <c r="F48" s="76" t="s">
        <v>705</v>
      </c>
      <c r="G48" s="13">
        <v>44557</v>
      </c>
      <c r="H48" s="77" t="s">
        <v>2193</v>
      </c>
      <c r="I48" s="16">
        <v>86</v>
      </c>
      <c r="J48" s="16">
        <v>59</v>
      </c>
      <c r="K48" s="16">
        <v>25</v>
      </c>
      <c r="L48" s="16">
        <v>10</v>
      </c>
      <c r="M48" s="81">
        <v>31.712499999999999</v>
      </c>
      <c r="N48" s="96">
        <v>31.712499999999999</v>
      </c>
      <c r="O48" s="64">
        <v>2530</v>
      </c>
      <c r="P48" s="65">
        <f>Table22457891011234567891011121314151617181920212223242526[[#This Row],[PEMBULATAN]]*O48</f>
        <v>80232.625</v>
      </c>
    </row>
    <row r="49" spans="1:16" ht="22.5" customHeight="1" x14ac:dyDescent="0.2">
      <c r="A49" s="14"/>
      <c r="B49" s="75"/>
      <c r="C49" s="73" t="s">
        <v>2598</v>
      </c>
      <c r="D49" s="78" t="s">
        <v>127</v>
      </c>
      <c r="E49" s="13">
        <v>44552</v>
      </c>
      <c r="F49" s="76" t="s">
        <v>705</v>
      </c>
      <c r="G49" s="13">
        <v>44557</v>
      </c>
      <c r="H49" s="77" t="s">
        <v>2193</v>
      </c>
      <c r="I49" s="16">
        <v>53</v>
      </c>
      <c r="J49" s="16">
        <v>53</v>
      </c>
      <c r="K49" s="16">
        <v>40</v>
      </c>
      <c r="L49" s="16">
        <v>1</v>
      </c>
      <c r="M49" s="81">
        <v>28.09</v>
      </c>
      <c r="N49" s="96">
        <v>28.09</v>
      </c>
      <c r="O49" s="64">
        <v>2530</v>
      </c>
      <c r="P49" s="65">
        <f>Table22457891011234567891011121314151617181920212223242526[[#This Row],[PEMBULATAN]]*O49</f>
        <v>71067.7</v>
      </c>
    </row>
    <row r="50" spans="1:16" ht="22.5" customHeight="1" x14ac:dyDescent="0.2">
      <c r="A50" s="14"/>
      <c r="B50" s="75"/>
      <c r="C50" s="73" t="s">
        <v>2599</v>
      </c>
      <c r="D50" s="78" t="s">
        <v>127</v>
      </c>
      <c r="E50" s="13">
        <v>44552</v>
      </c>
      <c r="F50" s="76" t="s">
        <v>705</v>
      </c>
      <c r="G50" s="13">
        <v>44557</v>
      </c>
      <c r="H50" s="77" t="s">
        <v>2193</v>
      </c>
      <c r="I50" s="16">
        <v>106</v>
      </c>
      <c r="J50" s="16">
        <v>12</v>
      </c>
      <c r="K50" s="16">
        <v>12</v>
      </c>
      <c r="L50" s="16">
        <v>1</v>
      </c>
      <c r="M50" s="81">
        <v>3.8159999999999998</v>
      </c>
      <c r="N50" s="96">
        <v>3.8159999999999998</v>
      </c>
      <c r="O50" s="64">
        <v>2530</v>
      </c>
      <c r="P50" s="65">
        <f>Table22457891011234567891011121314151617181920212223242526[[#This Row],[PEMBULATAN]]*O50</f>
        <v>9654.48</v>
      </c>
    </row>
    <row r="51" spans="1:16" ht="22.5" customHeight="1" x14ac:dyDescent="0.2">
      <c r="A51" s="14"/>
      <c r="B51" s="75"/>
      <c r="C51" s="73" t="s">
        <v>2600</v>
      </c>
      <c r="D51" s="78" t="s">
        <v>127</v>
      </c>
      <c r="E51" s="13">
        <v>44552</v>
      </c>
      <c r="F51" s="76" t="s">
        <v>705</v>
      </c>
      <c r="G51" s="13">
        <v>44557</v>
      </c>
      <c r="H51" s="77" t="s">
        <v>2193</v>
      </c>
      <c r="I51" s="16">
        <v>97</v>
      </c>
      <c r="J51" s="16">
        <v>58</v>
      </c>
      <c r="K51" s="16">
        <v>27</v>
      </c>
      <c r="L51" s="16">
        <v>22</v>
      </c>
      <c r="M51" s="81">
        <v>37.975499999999997</v>
      </c>
      <c r="N51" s="96">
        <v>37.975499999999997</v>
      </c>
      <c r="O51" s="64">
        <v>2530</v>
      </c>
      <c r="P51" s="65">
        <f>Table22457891011234567891011121314151617181920212223242526[[#This Row],[PEMBULATAN]]*O51</f>
        <v>96078.014999999985</v>
      </c>
    </row>
    <row r="52" spans="1:16" ht="22.5" customHeight="1" x14ac:dyDescent="0.2">
      <c r="A52" s="14"/>
      <c r="B52" s="75"/>
      <c r="C52" s="73" t="s">
        <v>2601</v>
      </c>
      <c r="D52" s="78" t="s">
        <v>127</v>
      </c>
      <c r="E52" s="13">
        <v>44552</v>
      </c>
      <c r="F52" s="76" t="s">
        <v>705</v>
      </c>
      <c r="G52" s="13">
        <v>44557</v>
      </c>
      <c r="H52" s="77" t="s">
        <v>2193</v>
      </c>
      <c r="I52" s="16">
        <v>55</v>
      </c>
      <c r="J52" s="16">
        <v>43</v>
      </c>
      <c r="K52" s="16">
        <v>15</v>
      </c>
      <c r="L52" s="16">
        <v>4</v>
      </c>
      <c r="M52" s="81">
        <v>8.8687500000000004</v>
      </c>
      <c r="N52" s="96">
        <v>8.8687500000000004</v>
      </c>
      <c r="O52" s="64">
        <v>2530</v>
      </c>
      <c r="P52" s="65">
        <f>Table22457891011234567891011121314151617181920212223242526[[#This Row],[PEMBULATAN]]*O52</f>
        <v>22437.9375</v>
      </c>
    </row>
    <row r="53" spans="1:16" ht="22.5" customHeight="1" x14ac:dyDescent="0.2">
      <c r="A53" s="14"/>
      <c r="B53" s="75"/>
      <c r="C53" s="73" t="s">
        <v>2602</v>
      </c>
      <c r="D53" s="78" t="s">
        <v>127</v>
      </c>
      <c r="E53" s="13">
        <v>44552</v>
      </c>
      <c r="F53" s="76" t="s">
        <v>705</v>
      </c>
      <c r="G53" s="13">
        <v>44557</v>
      </c>
      <c r="H53" s="77" t="s">
        <v>2193</v>
      </c>
      <c r="I53" s="16">
        <v>54</v>
      </c>
      <c r="J53" s="16">
        <v>41</v>
      </c>
      <c r="K53" s="16">
        <v>19</v>
      </c>
      <c r="L53" s="16">
        <v>3</v>
      </c>
      <c r="M53" s="81">
        <v>10.516500000000001</v>
      </c>
      <c r="N53" s="96">
        <v>10.516500000000001</v>
      </c>
      <c r="O53" s="64">
        <v>2530</v>
      </c>
      <c r="P53" s="65">
        <f>Table22457891011234567891011121314151617181920212223242526[[#This Row],[PEMBULATAN]]*O53</f>
        <v>26606.745000000003</v>
      </c>
    </row>
    <row r="54" spans="1:16" ht="22.5" customHeight="1" x14ac:dyDescent="0.2">
      <c r="A54" s="14"/>
      <c r="B54" s="75"/>
      <c r="C54" s="73" t="s">
        <v>2603</v>
      </c>
      <c r="D54" s="78" t="s">
        <v>127</v>
      </c>
      <c r="E54" s="13">
        <v>44552</v>
      </c>
      <c r="F54" s="76" t="s">
        <v>705</v>
      </c>
      <c r="G54" s="13">
        <v>44557</v>
      </c>
      <c r="H54" s="77" t="s">
        <v>2193</v>
      </c>
      <c r="I54" s="16">
        <v>106</v>
      </c>
      <c r="J54" s="16">
        <v>13</v>
      </c>
      <c r="K54" s="16">
        <v>13</v>
      </c>
      <c r="L54" s="16">
        <v>1</v>
      </c>
      <c r="M54" s="81">
        <v>4.4785000000000004</v>
      </c>
      <c r="N54" s="96">
        <v>5</v>
      </c>
      <c r="O54" s="64">
        <v>2530</v>
      </c>
      <c r="P54" s="65">
        <f>Table22457891011234567891011121314151617181920212223242526[[#This Row],[PEMBULATAN]]*O54</f>
        <v>12650</v>
      </c>
    </row>
    <row r="55" spans="1:16" ht="22.5" customHeight="1" x14ac:dyDescent="0.2">
      <c r="A55" s="14"/>
      <c r="B55" s="75"/>
      <c r="C55" s="73" t="s">
        <v>2604</v>
      </c>
      <c r="D55" s="78" t="s">
        <v>127</v>
      </c>
      <c r="E55" s="13">
        <v>44552</v>
      </c>
      <c r="F55" s="76" t="s">
        <v>705</v>
      </c>
      <c r="G55" s="13">
        <v>44557</v>
      </c>
      <c r="H55" s="77" t="s">
        <v>2193</v>
      </c>
      <c r="I55" s="16">
        <v>128</v>
      </c>
      <c r="J55" s="16">
        <v>4</v>
      </c>
      <c r="K55" s="16">
        <v>4</v>
      </c>
      <c r="L55" s="16">
        <v>1</v>
      </c>
      <c r="M55" s="81">
        <v>0.51200000000000001</v>
      </c>
      <c r="N55" s="96">
        <v>1</v>
      </c>
      <c r="O55" s="64">
        <v>2530</v>
      </c>
      <c r="P55" s="65">
        <f>Table22457891011234567891011121314151617181920212223242526[[#This Row],[PEMBULATAN]]*O55</f>
        <v>2530</v>
      </c>
    </row>
    <row r="56" spans="1:16" ht="22.5" customHeight="1" x14ac:dyDescent="0.2">
      <c r="A56" s="14"/>
      <c r="B56" s="75"/>
      <c r="C56" s="73" t="s">
        <v>2605</v>
      </c>
      <c r="D56" s="78" t="s">
        <v>127</v>
      </c>
      <c r="E56" s="13">
        <v>44552</v>
      </c>
      <c r="F56" s="76" t="s">
        <v>705</v>
      </c>
      <c r="G56" s="13">
        <v>44557</v>
      </c>
      <c r="H56" s="77" t="s">
        <v>2193</v>
      </c>
      <c r="I56" s="16">
        <v>76</v>
      </c>
      <c r="J56" s="16">
        <v>51</v>
      </c>
      <c r="K56" s="16">
        <v>23</v>
      </c>
      <c r="L56" s="16">
        <v>11</v>
      </c>
      <c r="M56" s="81">
        <v>22.286999999999999</v>
      </c>
      <c r="N56" s="96">
        <v>22.286999999999999</v>
      </c>
      <c r="O56" s="64">
        <v>2530</v>
      </c>
      <c r="P56" s="65">
        <f>Table22457891011234567891011121314151617181920212223242526[[#This Row],[PEMBULATAN]]*O56</f>
        <v>56386.11</v>
      </c>
    </row>
    <row r="57" spans="1:16" ht="22.5" customHeight="1" x14ac:dyDescent="0.2">
      <c r="A57" s="14"/>
      <c r="B57" s="75"/>
      <c r="C57" s="73" t="s">
        <v>2606</v>
      </c>
      <c r="D57" s="78" t="s">
        <v>127</v>
      </c>
      <c r="E57" s="13">
        <v>44552</v>
      </c>
      <c r="F57" s="76" t="s">
        <v>705</v>
      </c>
      <c r="G57" s="13">
        <v>44557</v>
      </c>
      <c r="H57" s="77" t="s">
        <v>2193</v>
      </c>
      <c r="I57" s="16">
        <v>84</v>
      </c>
      <c r="J57" s="16">
        <v>58</v>
      </c>
      <c r="K57" s="16">
        <v>28</v>
      </c>
      <c r="L57" s="16">
        <v>11</v>
      </c>
      <c r="M57" s="81">
        <v>34.103999999999999</v>
      </c>
      <c r="N57" s="96">
        <v>34.103999999999999</v>
      </c>
      <c r="O57" s="64">
        <v>2530</v>
      </c>
      <c r="P57" s="65">
        <f>Table22457891011234567891011121314151617181920212223242526[[#This Row],[PEMBULATAN]]*O57</f>
        <v>86283.12</v>
      </c>
    </row>
    <row r="58" spans="1:16" ht="22.5" customHeight="1" x14ac:dyDescent="0.2">
      <c r="A58" s="14"/>
      <c r="B58" s="75"/>
      <c r="C58" s="73" t="s">
        <v>2607</v>
      </c>
      <c r="D58" s="78" t="s">
        <v>127</v>
      </c>
      <c r="E58" s="13">
        <v>44552</v>
      </c>
      <c r="F58" s="76" t="s">
        <v>705</v>
      </c>
      <c r="G58" s="13">
        <v>44557</v>
      </c>
      <c r="H58" s="77" t="s">
        <v>2193</v>
      </c>
      <c r="I58" s="16">
        <v>76</v>
      </c>
      <c r="J58" s="16">
        <v>52</v>
      </c>
      <c r="K58" s="16">
        <v>22</v>
      </c>
      <c r="L58" s="16">
        <v>7</v>
      </c>
      <c r="M58" s="81">
        <v>21.736000000000001</v>
      </c>
      <c r="N58" s="96">
        <v>21.736000000000001</v>
      </c>
      <c r="O58" s="64">
        <v>2530</v>
      </c>
      <c r="P58" s="65">
        <f>Table22457891011234567891011121314151617181920212223242526[[#This Row],[PEMBULATAN]]*O58</f>
        <v>54992.08</v>
      </c>
    </row>
    <row r="59" spans="1:16" ht="22.5" customHeight="1" x14ac:dyDescent="0.2">
      <c r="A59" s="14"/>
      <c r="B59" s="75"/>
      <c r="C59" s="73" t="s">
        <v>2608</v>
      </c>
      <c r="D59" s="78" t="s">
        <v>127</v>
      </c>
      <c r="E59" s="13">
        <v>44552</v>
      </c>
      <c r="F59" s="76" t="s">
        <v>705</v>
      </c>
      <c r="G59" s="13">
        <v>44557</v>
      </c>
      <c r="H59" s="77" t="s">
        <v>2193</v>
      </c>
      <c r="I59" s="16">
        <v>77</v>
      </c>
      <c r="J59" s="16">
        <v>54</v>
      </c>
      <c r="K59" s="16">
        <v>21</v>
      </c>
      <c r="L59" s="16">
        <v>13</v>
      </c>
      <c r="M59" s="81">
        <v>21.829499999999999</v>
      </c>
      <c r="N59" s="96">
        <v>21.829499999999999</v>
      </c>
      <c r="O59" s="64">
        <v>2530</v>
      </c>
      <c r="P59" s="65">
        <f>Table22457891011234567891011121314151617181920212223242526[[#This Row],[PEMBULATAN]]*O59</f>
        <v>55228.635000000002</v>
      </c>
    </row>
    <row r="60" spans="1:16" ht="22.5" customHeight="1" x14ac:dyDescent="0.2">
      <c r="A60" s="14"/>
      <c r="B60" s="75"/>
      <c r="C60" s="73" t="s">
        <v>2609</v>
      </c>
      <c r="D60" s="78" t="s">
        <v>127</v>
      </c>
      <c r="E60" s="13">
        <v>44552</v>
      </c>
      <c r="F60" s="76" t="s">
        <v>705</v>
      </c>
      <c r="G60" s="13">
        <v>44557</v>
      </c>
      <c r="H60" s="77" t="s">
        <v>2193</v>
      </c>
      <c r="I60" s="16">
        <v>54</v>
      </c>
      <c r="J60" s="16">
        <v>48</v>
      </c>
      <c r="K60" s="16">
        <v>18</v>
      </c>
      <c r="L60" s="16">
        <v>8</v>
      </c>
      <c r="M60" s="81">
        <v>11.664</v>
      </c>
      <c r="N60" s="96">
        <v>11.664</v>
      </c>
      <c r="O60" s="64">
        <v>2530</v>
      </c>
      <c r="P60" s="65">
        <f>Table22457891011234567891011121314151617181920212223242526[[#This Row],[PEMBULATAN]]*O60</f>
        <v>29509.919999999998</v>
      </c>
    </row>
    <row r="61" spans="1:16" ht="22.5" customHeight="1" x14ac:dyDescent="0.2">
      <c r="A61" s="14"/>
      <c r="B61" s="75"/>
      <c r="C61" s="73" t="s">
        <v>2610</v>
      </c>
      <c r="D61" s="78" t="s">
        <v>127</v>
      </c>
      <c r="E61" s="13">
        <v>44552</v>
      </c>
      <c r="F61" s="76" t="s">
        <v>705</v>
      </c>
      <c r="G61" s="13">
        <v>44557</v>
      </c>
      <c r="H61" s="77" t="s">
        <v>2193</v>
      </c>
      <c r="I61" s="16">
        <v>82</v>
      </c>
      <c r="J61" s="16">
        <v>52</v>
      </c>
      <c r="K61" s="16">
        <v>20</v>
      </c>
      <c r="L61" s="16">
        <v>11</v>
      </c>
      <c r="M61" s="81">
        <v>21.32</v>
      </c>
      <c r="N61" s="96">
        <v>22</v>
      </c>
      <c r="O61" s="64">
        <v>2530</v>
      </c>
      <c r="P61" s="65">
        <f>Table22457891011234567891011121314151617181920212223242526[[#This Row],[PEMBULATAN]]*O61</f>
        <v>55660</v>
      </c>
    </row>
    <row r="62" spans="1:16" ht="22.5" customHeight="1" x14ac:dyDescent="0.2">
      <c r="A62" s="14"/>
      <c r="B62" s="75"/>
      <c r="C62" s="73" t="s">
        <v>2611</v>
      </c>
      <c r="D62" s="78" t="s">
        <v>127</v>
      </c>
      <c r="E62" s="13">
        <v>44552</v>
      </c>
      <c r="F62" s="76" t="s">
        <v>705</v>
      </c>
      <c r="G62" s="13">
        <v>44557</v>
      </c>
      <c r="H62" s="77" t="s">
        <v>2193</v>
      </c>
      <c r="I62" s="16">
        <v>71</v>
      </c>
      <c r="J62" s="16">
        <v>55</v>
      </c>
      <c r="K62" s="16">
        <v>22</v>
      </c>
      <c r="L62" s="16">
        <v>8</v>
      </c>
      <c r="M62" s="81">
        <v>21.477499999999999</v>
      </c>
      <c r="N62" s="96">
        <v>22</v>
      </c>
      <c r="O62" s="64">
        <v>2530</v>
      </c>
      <c r="P62" s="65">
        <f>Table22457891011234567891011121314151617181920212223242526[[#This Row],[PEMBULATAN]]*O62</f>
        <v>55660</v>
      </c>
    </row>
    <row r="63" spans="1:16" ht="22.5" customHeight="1" x14ac:dyDescent="0.2">
      <c r="A63" s="14"/>
      <c r="B63" s="75"/>
      <c r="C63" s="73" t="s">
        <v>2612</v>
      </c>
      <c r="D63" s="78" t="s">
        <v>127</v>
      </c>
      <c r="E63" s="13">
        <v>44552</v>
      </c>
      <c r="F63" s="76" t="s">
        <v>705</v>
      </c>
      <c r="G63" s="13">
        <v>44557</v>
      </c>
      <c r="H63" s="77" t="s">
        <v>2193</v>
      </c>
      <c r="I63" s="16">
        <v>46</v>
      </c>
      <c r="J63" s="16">
        <v>41</v>
      </c>
      <c r="K63" s="16">
        <v>11</v>
      </c>
      <c r="L63" s="16">
        <v>1</v>
      </c>
      <c r="M63" s="81">
        <v>5.1864999999999997</v>
      </c>
      <c r="N63" s="96">
        <v>5.1864999999999997</v>
      </c>
      <c r="O63" s="64">
        <v>2530</v>
      </c>
      <c r="P63" s="65">
        <f>Table22457891011234567891011121314151617181920212223242526[[#This Row],[PEMBULATAN]]*O63</f>
        <v>13121.844999999999</v>
      </c>
    </row>
    <row r="64" spans="1:16" ht="22.5" customHeight="1" x14ac:dyDescent="0.2">
      <c r="A64" s="14"/>
      <c r="B64" s="75"/>
      <c r="C64" s="73" t="s">
        <v>2613</v>
      </c>
      <c r="D64" s="78" t="s">
        <v>127</v>
      </c>
      <c r="E64" s="13">
        <v>44552</v>
      </c>
      <c r="F64" s="76" t="s">
        <v>705</v>
      </c>
      <c r="G64" s="13">
        <v>44557</v>
      </c>
      <c r="H64" s="77" t="s">
        <v>2193</v>
      </c>
      <c r="I64" s="16">
        <v>60</v>
      </c>
      <c r="J64" s="16">
        <v>58</v>
      </c>
      <c r="K64" s="16">
        <v>18</v>
      </c>
      <c r="L64" s="16">
        <v>6</v>
      </c>
      <c r="M64" s="81">
        <v>15.66</v>
      </c>
      <c r="N64" s="96">
        <v>15.66</v>
      </c>
      <c r="O64" s="64">
        <v>2530</v>
      </c>
      <c r="P64" s="65">
        <f>Table22457891011234567891011121314151617181920212223242526[[#This Row],[PEMBULATAN]]*O64</f>
        <v>39619.800000000003</v>
      </c>
    </row>
    <row r="65" spans="1:16" ht="22.5" customHeight="1" x14ac:dyDescent="0.2">
      <c r="A65" s="14"/>
      <c r="B65" s="75"/>
      <c r="C65" s="73" t="s">
        <v>2614</v>
      </c>
      <c r="D65" s="78" t="s">
        <v>127</v>
      </c>
      <c r="E65" s="13">
        <v>44552</v>
      </c>
      <c r="F65" s="76" t="s">
        <v>705</v>
      </c>
      <c r="G65" s="13">
        <v>44557</v>
      </c>
      <c r="H65" s="77" t="s">
        <v>2193</v>
      </c>
      <c r="I65" s="16">
        <v>74</v>
      </c>
      <c r="J65" s="16">
        <v>58</v>
      </c>
      <c r="K65" s="16">
        <v>23</v>
      </c>
      <c r="L65" s="16">
        <v>8</v>
      </c>
      <c r="M65" s="81">
        <v>24.678999999999998</v>
      </c>
      <c r="N65" s="96">
        <v>24.678999999999998</v>
      </c>
      <c r="O65" s="64">
        <v>2530</v>
      </c>
      <c r="P65" s="65">
        <f>Table22457891011234567891011121314151617181920212223242526[[#This Row],[PEMBULATAN]]*O65</f>
        <v>62437.869999999995</v>
      </c>
    </row>
    <row r="66" spans="1:16" ht="22.5" customHeight="1" x14ac:dyDescent="0.2">
      <c r="A66" s="14"/>
      <c r="B66" s="75"/>
      <c r="C66" s="73" t="s">
        <v>2615</v>
      </c>
      <c r="D66" s="78" t="s">
        <v>127</v>
      </c>
      <c r="E66" s="13">
        <v>44552</v>
      </c>
      <c r="F66" s="76" t="s">
        <v>705</v>
      </c>
      <c r="G66" s="13">
        <v>44557</v>
      </c>
      <c r="H66" s="77" t="s">
        <v>2193</v>
      </c>
      <c r="I66" s="16">
        <v>56</v>
      </c>
      <c r="J66" s="16">
        <v>40</v>
      </c>
      <c r="K66" s="16">
        <v>22</v>
      </c>
      <c r="L66" s="16">
        <v>6</v>
      </c>
      <c r="M66" s="81">
        <v>12.32</v>
      </c>
      <c r="N66" s="96">
        <v>13</v>
      </c>
      <c r="O66" s="64">
        <v>2530</v>
      </c>
      <c r="P66" s="65">
        <f>Table22457891011234567891011121314151617181920212223242526[[#This Row],[PEMBULATAN]]*O66</f>
        <v>32890</v>
      </c>
    </row>
    <row r="67" spans="1:16" ht="22.5" customHeight="1" x14ac:dyDescent="0.2">
      <c r="A67" s="14"/>
      <c r="B67" s="75"/>
      <c r="C67" s="73" t="s">
        <v>2616</v>
      </c>
      <c r="D67" s="78" t="s">
        <v>127</v>
      </c>
      <c r="E67" s="13">
        <v>44552</v>
      </c>
      <c r="F67" s="76" t="s">
        <v>705</v>
      </c>
      <c r="G67" s="13">
        <v>44557</v>
      </c>
      <c r="H67" s="77" t="s">
        <v>2193</v>
      </c>
      <c r="I67" s="16">
        <v>54</v>
      </c>
      <c r="J67" s="16">
        <v>33</v>
      </c>
      <c r="K67" s="16">
        <v>11</v>
      </c>
      <c r="L67" s="16">
        <v>3</v>
      </c>
      <c r="M67" s="81">
        <v>4.9005000000000001</v>
      </c>
      <c r="N67" s="96">
        <v>4.9005000000000001</v>
      </c>
      <c r="O67" s="64">
        <v>2530</v>
      </c>
      <c r="P67" s="65">
        <f>Table22457891011234567891011121314151617181920212223242526[[#This Row],[PEMBULATAN]]*O67</f>
        <v>12398.264999999999</v>
      </c>
    </row>
    <row r="68" spans="1:16" ht="22.5" customHeight="1" x14ac:dyDescent="0.2">
      <c r="A68" s="14"/>
      <c r="B68" s="75"/>
      <c r="C68" s="73" t="s">
        <v>2617</v>
      </c>
      <c r="D68" s="78" t="s">
        <v>127</v>
      </c>
      <c r="E68" s="13">
        <v>44552</v>
      </c>
      <c r="F68" s="76" t="s">
        <v>705</v>
      </c>
      <c r="G68" s="13">
        <v>44557</v>
      </c>
      <c r="H68" s="77" t="s">
        <v>2193</v>
      </c>
      <c r="I68" s="16">
        <v>84</v>
      </c>
      <c r="J68" s="16">
        <v>56</v>
      </c>
      <c r="K68" s="16">
        <v>27</v>
      </c>
      <c r="L68" s="16">
        <v>9</v>
      </c>
      <c r="M68" s="81">
        <v>31.751999999999999</v>
      </c>
      <c r="N68" s="96">
        <v>31.751999999999999</v>
      </c>
      <c r="O68" s="64">
        <v>2530</v>
      </c>
      <c r="P68" s="65">
        <f>Table22457891011234567891011121314151617181920212223242526[[#This Row],[PEMBULATAN]]*O68</f>
        <v>80332.56</v>
      </c>
    </row>
    <row r="69" spans="1:16" ht="22.5" customHeight="1" x14ac:dyDescent="0.2">
      <c r="A69" s="14"/>
      <c r="B69" s="75"/>
      <c r="C69" s="73" t="s">
        <v>2618</v>
      </c>
      <c r="D69" s="78" t="s">
        <v>127</v>
      </c>
      <c r="E69" s="13">
        <v>44552</v>
      </c>
      <c r="F69" s="76" t="s">
        <v>705</v>
      </c>
      <c r="G69" s="13">
        <v>44557</v>
      </c>
      <c r="H69" s="77" t="s">
        <v>2193</v>
      </c>
      <c r="I69" s="16">
        <v>103</v>
      </c>
      <c r="J69" s="16">
        <v>10</v>
      </c>
      <c r="K69" s="16">
        <v>10</v>
      </c>
      <c r="L69" s="16">
        <v>1</v>
      </c>
      <c r="M69" s="81">
        <v>2.5750000000000002</v>
      </c>
      <c r="N69" s="96">
        <v>2.5750000000000002</v>
      </c>
      <c r="O69" s="64">
        <v>2530</v>
      </c>
      <c r="P69" s="65">
        <f>Table22457891011234567891011121314151617181920212223242526[[#This Row],[PEMBULATAN]]*O69</f>
        <v>6514.75</v>
      </c>
    </row>
    <row r="70" spans="1:16" ht="22.5" customHeight="1" x14ac:dyDescent="0.2">
      <c r="A70" s="14"/>
      <c r="B70" s="75"/>
      <c r="C70" s="73" t="s">
        <v>2619</v>
      </c>
      <c r="D70" s="78" t="s">
        <v>127</v>
      </c>
      <c r="E70" s="13">
        <v>44552</v>
      </c>
      <c r="F70" s="76" t="s">
        <v>705</v>
      </c>
      <c r="G70" s="13">
        <v>44557</v>
      </c>
      <c r="H70" s="77" t="s">
        <v>2193</v>
      </c>
      <c r="I70" s="16">
        <v>103</v>
      </c>
      <c r="J70" s="16">
        <v>10</v>
      </c>
      <c r="K70" s="16">
        <v>10</v>
      </c>
      <c r="L70" s="16">
        <v>1</v>
      </c>
      <c r="M70" s="81">
        <v>2.5750000000000002</v>
      </c>
      <c r="N70" s="96">
        <v>2.5750000000000002</v>
      </c>
      <c r="O70" s="64">
        <v>2530</v>
      </c>
      <c r="P70" s="65">
        <f>Table22457891011234567891011121314151617181920212223242526[[#This Row],[PEMBULATAN]]*O70</f>
        <v>6514.75</v>
      </c>
    </row>
    <row r="71" spans="1:16" ht="22.5" customHeight="1" x14ac:dyDescent="0.2">
      <c r="A71" s="14"/>
      <c r="B71" s="75"/>
      <c r="C71" s="73" t="s">
        <v>2620</v>
      </c>
      <c r="D71" s="78" t="s">
        <v>127</v>
      </c>
      <c r="E71" s="13">
        <v>44552</v>
      </c>
      <c r="F71" s="76" t="s">
        <v>705</v>
      </c>
      <c r="G71" s="13">
        <v>44557</v>
      </c>
      <c r="H71" s="77" t="s">
        <v>2193</v>
      </c>
      <c r="I71" s="16">
        <v>71</v>
      </c>
      <c r="J71" s="16">
        <v>60</v>
      </c>
      <c r="K71" s="16">
        <v>18</v>
      </c>
      <c r="L71" s="16">
        <v>9</v>
      </c>
      <c r="M71" s="81">
        <v>19.170000000000002</v>
      </c>
      <c r="N71" s="96">
        <v>19.170000000000002</v>
      </c>
      <c r="O71" s="64">
        <v>2530</v>
      </c>
      <c r="P71" s="65">
        <f>Table22457891011234567891011121314151617181920212223242526[[#This Row],[PEMBULATAN]]*O71</f>
        <v>48500.100000000006</v>
      </c>
    </row>
    <row r="72" spans="1:16" ht="22.5" customHeight="1" x14ac:dyDescent="0.2">
      <c r="A72" s="14"/>
      <c r="B72" s="75"/>
      <c r="C72" s="73" t="s">
        <v>2621</v>
      </c>
      <c r="D72" s="78" t="s">
        <v>127</v>
      </c>
      <c r="E72" s="13">
        <v>44552</v>
      </c>
      <c r="F72" s="76" t="s">
        <v>705</v>
      </c>
      <c r="G72" s="13">
        <v>44557</v>
      </c>
      <c r="H72" s="77" t="s">
        <v>2193</v>
      </c>
      <c r="I72" s="16">
        <v>75</v>
      </c>
      <c r="J72" s="16">
        <v>54</v>
      </c>
      <c r="K72" s="16">
        <v>29</v>
      </c>
      <c r="L72" s="16">
        <v>8</v>
      </c>
      <c r="M72" s="81">
        <v>29.362500000000001</v>
      </c>
      <c r="N72" s="96">
        <v>30</v>
      </c>
      <c r="O72" s="64">
        <v>2530</v>
      </c>
      <c r="P72" s="65">
        <f>Table22457891011234567891011121314151617181920212223242526[[#This Row],[PEMBULATAN]]*O72</f>
        <v>75900</v>
      </c>
    </row>
    <row r="73" spans="1:16" ht="22.5" customHeight="1" x14ac:dyDescent="0.2">
      <c r="A73" s="14"/>
      <c r="B73" s="75"/>
      <c r="C73" s="73" t="s">
        <v>2622</v>
      </c>
      <c r="D73" s="78" t="s">
        <v>127</v>
      </c>
      <c r="E73" s="13">
        <v>44552</v>
      </c>
      <c r="F73" s="76" t="s">
        <v>705</v>
      </c>
      <c r="G73" s="13">
        <v>44557</v>
      </c>
      <c r="H73" s="77" t="s">
        <v>2193</v>
      </c>
      <c r="I73" s="16">
        <v>58</v>
      </c>
      <c r="J73" s="16">
        <v>48</v>
      </c>
      <c r="K73" s="16">
        <v>22</v>
      </c>
      <c r="L73" s="16">
        <v>4</v>
      </c>
      <c r="M73" s="81">
        <v>15.311999999999999</v>
      </c>
      <c r="N73" s="96">
        <v>16</v>
      </c>
      <c r="O73" s="64">
        <v>2530</v>
      </c>
      <c r="P73" s="65">
        <f>Table22457891011234567891011121314151617181920212223242526[[#This Row],[PEMBULATAN]]*O73</f>
        <v>40480</v>
      </c>
    </row>
    <row r="74" spans="1:16" ht="22.5" customHeight="1" x14ac:dyDescent="0.2">
      <c r="A74" s="14"/>
      <c r="B74" s="75"/>
      <c r="C74" s="73" t="s">
        <v>2623</v>
      </c>
      <c r="D74" s="78" t="s">
        <v>127</v>
      </c>
      <c r="E74" s="13">
        <v>44552</v>
      </c>
      <c r="F74" s="76" t="s">
        <v>705</v>
      </c>
      <c r="G74" s="13">
        <v>44557</v>
      </c>
      <c r="H74" s="77" t="s">
        <v>2193</v>
      </c>
      <c r="I74" s="16">
        <v>54</v>
      </c>
      <c r="J74" s="16">
        <v>36</v>
      </c>
      <c r="K74" s="16">
        <v>10</v>
      </c>
      <c r="L74" s="16">
        <v>4</v>
      </c>
      <c r="M74" s="81">
        <v>4.8600000000000003</v>
      </c>
      <c r="N74" s="96">
        <v>4.8600000000000003</v>
      </c>
      <c r="O74" s="64">
        <v>2530</v>
      </c>
      <c r="P74" s="65">
        <f>Table22457891011234567891011121314151617181920212223242526[[#This Row],[PEMBULATAN]]*O74</f>
        <v>12295.800000000001</v>
      </c>
    </row>
    <row r="75" spans="1:16" ht="22.5" customHeight="1" x14ac:dyDescent="0.2">
      <c r="A75" s="14"/>
      <c r="B75" s="75"/>
      <c r="C75" s="73" t="s">
        <v>2624</v>
      </c>
      <c r="D75" s="78" t="s">
        <v>127</v>
      </c>
      <c r="E75" s="13">
        <v>44552</v>
      </c>
      <c r="F75" s="76" t="s">
        <v>705</v>
      </c>
      <c r="G75" s="13">
        <v>44557</v>
      </c>
      <c r="H75" s="77" t="s">
        <v>2193</v>
      </c>
      <c r="I75" s="16">
        <v>98</v>
      </c>
      <c r="J75" s="16">
        <v>61</v>
      </c>
      <c r="K75" s="16">
        <v>24</v>
      </c>
      <c r="L75" s="16">
        <v>18</v>
      </c>
      <c r="M75" s="81">
        <v>35.868000000000002</v>
      </c>
      <c r="N75" s="96">
        <v>35.868000000000002</v>
      </c>
      <c r="O75" s="64">
        <v>2530</v>
      </c>
      <c r="P75" s="65">
        <f>Table22457891011234567891011121314151617181920212223242526[[#This Row],[PEMBULATAN]]*O75</f>
        <v>90746.040000000008</v>
      </c>
    </row>
    <row r="76" spans="1:16" ht="22.5" customHeight="1" x14ac:dyDescent="0.2">
      <c r="A76" s="14"/>
      <c r="B76" s="75"/>
      <c r="C76" s="73" t="s">
        <v>2625</v>
      </c>
      <c r="D76" s="78" t="s">
        <v>127</v>
      </c>
      <c r="E76" s="13">
        <v>44552</v>
      </c>
      <c r="F76" s="76" t="s">
        <v>705</v>
      </c>
      <c r="G76" s="13">
        <v>44557</v>
      </c>
      <c r="H76" s="77" t="s">
        <v>2193</v>
      </c>
      <c r="I76" s="16">
        <v>96</v>
      </c>
      <c r="J76" s="16">
        <v>56</v>
      </c>
      <c r="K76" s="16">
        <v>24</v>
      </c>
      <c r="L76" s="16">
        <v>12</v>
      </c>
      <c r="M76" s="81">
        <v>32.256</v>
      </c>
      <c r="N76" s="96">
        <v>32.256</v>
      </c>
      <c r="O76" s="64">
        <v>2530</v>
      </c>
      <c r="P76" s="65">
        <f>Table22457891011234567891011121314151617181920212223242526[[#This Row],[PEMBULATAN]]*O76</f>
        <v>81607.680000000008</v>
      </c>
    </row>
    <row r="77" spans="1:16" ht="22.5" customHeight="1" x14ac:dyDescent="0.2">
      <c r="A77" s="14"/>
      <c r="B77" s="75"/>
      <c r="C77" s="73" t="s">
        <v>2626</v>
      </c>
      <c r="D77" s="78" t="s">
        <v>127</v>
      </c>
      <c r="E77" s="13">
        <v>44552</v>
      </c>
      <c r="F77" s="76" t="s">
        <v>705</v>
      </c>
      <c r="G77" s="13">
        <v>44557</v>
      </c>
      <c r="H77" s="77" t="s">
        <v>2193</v>
      </c>
      <c r="I77" s="16">
        <v>58</v>
      </c>
      <c r="J77" s="16">
        <v>32</v>
      </c>
      <c r="K77" s="16">
        <v>19</v>
      </c>
      <c r="L77" s="16">
        <v>3</v>
      </c>
      <c r="M77" s="81">
        <v>8.8160000000000007</v>
      </c>
      <c r="N77" s="96">
        <v>8.8160000000000007</v>
      </c>
      <c r="O77" s="64">
        <v>2530</v>
      </c>
      <c r="P77" s="65">
        <f>Table22457891011234567891011121314151617181920212223242526[[#This Row],[PEMBULATAN]]*O77</f>
        <v>22304.480000000003</v>
      </c>
    </row>
    <row r="78" spans="1:16" ht="22.5" customHeight="1" x14ac:dyDescent="0.2">
      <c r="A78" s="14"/>
      <c r="B78" s="75"/>
      <c r="C78" s="73" t="s">
        <v>2627</v>
      </c>
      <c r="D78" s="78" t="s">
        <v>127</v>
      </c>
      <c r="E78" s="13">
        <v>44552</v>
      </c>
      <c r="F78" s="76" t="s">
        <v>705</v>
      </c>
      <c r="G78" s="13">
        <v>44557</v>
      </c>
      <c r="H78" s="77" t="s">
        <v>2193</v>
      </c>
      <c r="I78" s="16">
        <v>67</v>
      </c>
      <c r="J78" s="16">
        <v>46</v>
      </c>
      <c r="K78" s="16">
        <v>19</v>
      </c>
      <c r="L78" s="16">
        <v>4</v>
      </c>
      <c r="M78" s="81">
        <v>14.6395</v>
      </c>
      <c r="N78" s="96">
        <v>14.6395</v>
      </c>
      <c r="O78" s="64">
        <v>2530</v>
      </c>
      <c r="P78" s="65">
        <f>Table22457891011234567891011121314151617181920212223242526[[#This Row],[PEMBULATAN]]*O78</f>
        <v>37037.934999999998</v>
      </c>
    </row>
    <row r="79" spans="1:16" ht="22.5" customHeight="1" x14ac:dyDescent="0.2">
      <c r="A79" s="14"/>
      <c r="B79" s="75"/>
      <c r="C79" s="73" t="s">
        <v>2628</v>
      </c>
      <c r="D79" s="78" t="s">
        <v>127</v>
      </c>
      <c r="E79" s="13">
        <v>44552</v>
      </c>
      <c r="F79" s="76" t="s">
        <v>705</v>
      </c>
      <c r="G79" s="13">
        <v>44557</v>
      </c>
      <c r="H79" s="77" t="s">
        <v>2193</v>
      </c>
      <c r="I79" s="16">
        <v>36</v>
      </c>
      <c r="J79" s="16">
        <v>25</v>
      </c>
      <c r="K79" s="16">
        <v>19</v>
      </c>
      <c r="L79" s="16">
        <v>1</v>
      </c>
      <c r="M79" s="81">
        <v>4.2750000000000004</v>
      </c>
      <c r="N79" s="96">
        <v>4.2750000000000004</v>
      </c>
      <c r="O79" s="64">
        <v>2530</v>
      </c>
      <c r="P79" s="65">
        <f>Table22457891011234567891011121314151617181920212223242526[[#This Row],[PEMBULATAN]]*O79</f>
        <v>10815.75</v>
      </c>
    </row>
    <row r="80" spans="1:16" ht="22.5" customHeight="1" x14ac:dyDescent="0.2">
      <c r="A80" s="14"/>
      <c r="B80" s="75"/>
      <c r="C80" s="73" t="s">
        <v>2629</v>
      </c>
      <c r="D80" s="78" t="s">
        <v>127</v>
      </c>
      <c r="E80" s="13">
        <v>44552</v>
      </c>
      <c r="F80" s="76" t="s">
        <v>705</v>
      </c>
      <c r="G80" s="13">
        <v>44557</v>
      </c>
      <c r="H80" s="77" t="s">
        <v>2193</v>
      </c>
      <c r="I80" s="16">
        <v>97</v>
      </c>
      <c r="J80" s="16">
        <v>55</v>
      </c>
      <c r="K80" s="16">
        <v>28</v>
      </c>
      <c r="L80" s="16">
        <v>19</v>
      </c>
      <c r="M80" s="81">
        <v>37.344999999999999</v>
      </c>
      <c r="N80" s="96">
        <v>38</v>
      </c>
      <c r="O80" s="64">
        <v>2530</v>
      </c>
      <c r="P80" s="65">
        <f>Table22457891011234567891011121314151617181920212223242526[[#This Row],[PEMBULATAN]]*O80</f>
        <v>96140</v>
      </c>
    </row>
    <row r="81" spans="1:16" ht="22.5" customHeight="1" x14ac:dyDescent="0.2">
      <c r="A81" s="14"/>
      <c r="B81" s="75"/>
      <c r="C81" s="73" t="s">
        <v>2630</v>
      </c>
      <c r="D81" s="78" t="s">
        <v>127</v>
      </c>
      <c r="E81" s="13">
        <v>44552</v>
      </c>
      <c r="F81" s="76" t="s">
        <v>705</v>
      </c>
      <c r="G81" s="13">
        <v>44557</v>
      </c>
      <c r="H81" s="77" t="s">
        <v>2193</v>
      </c>
      <c r="I81" s="16">
        <v>146</v>
      </c>
      <c r="J81" s="16">
        <v>38</v>
      </c>
      <c r="K81" s="16">
        <v>21</v>
      </c>
      <c r="L81" s="16">
        <v>15</v>
      </c>
      <c r="M81" s="81">
        <v>29.126999999999999</v>
      </c>
      <c r="N81" s="96">
        <v>29.126999999999999</v>
      </c>
      <c r="O81" s="64">
        <v>2530</v>
      </c>
      <c r="P81" s="65">
        <f>Table22457891011234567891011121314151617181920212223242526[[#This Row],[PEMBULATAN]]*O81</f>
        <v>73691.31</v>
      </c>
    </row>
    <row r="82" spans="1:16" ht="22.5" customHeight="1" x14ac:dyDescent="0.2">
      <c r="A82" s="14"/>
      <c r="B82" s="75"/>
      <c r="C82" s="73" t="s">
        <v>2631</v>
      </c>
      <c r="D82" s="78" t="s">
        <v>127</v>
      </c>
      <c r="E82" s="13">
        <v>44552</v>
      </c>
      <c r="F82" s="76" t="s">
        <v>705</v>
      </c>
      <c r="G82" s="13">
        <v>44557</v>
      </c>
      <c r="H82" s="77" t="s">
        <v>2193</v>
      </c>
      <c r="I82" s="16">
        <v>88</v>
      </c>
      <c r="J82" s="16">
        <v>57</v>
      </c>
      <c r="K82" s="16">
        <v>26</v>
      </c>
      <c r="L82" s="16">
        <v>19</v>
      </c>
      <c r="M82" s="81">
        <v>32.603999999999999</v>
      </c>
      <c r="N82" s="96">
        <v>32.603999999999999</v>
      </c>
      <c r="O82" s="64">
        <v>2530</v>
      </c>
      <c r="P82" s="65">
        <f>Table22457891011234567891011121314151617181920212223242526[[#This Row],[PEMBULATAN]]*O82</f>
        <v>82488.12</v>
      </c>
    </row>
    <row r="83" spans="1:16" ht="22.5" customHeight="1" x14ac:dyDescent="0.2">
      <c r="A83" s="14"/>
      <c r="B83" s="75"/>
      <c r="C83" s="73" t="s">
        <v>2632</v>
      </c>
      <c r="D83" s="78" t="s">
        <v>127</v>
      </c>
      <c r="E83" s="13">
        <v>44552</v>
      </c>
      <c r="F83" s="76" t="s">
        <v>705</v>
      </c>
      <c r="G83" s="13">
        <v>44557</v>
      </c>
      <c r="H83" s="77" t="s">
        <v>2193</v>
      </c>
      <c r="I83" s="16">
        <v>53</v>
      </c>
      <c r="J83" s="16">
        <v>52</v>
      </c>
      <c r="K83" s="16">
        <v>20</v>
      </c>
      <c r="L83" s="16">
        <v>6</v>
      </c>
      <c r="M83" s="81">
        <v>13.78</v>
      </c>
      <c r="N83" s="96">
        <v>13.78</v>
      </c>
      <c r="O83" s="64">
        <v>2530</v>
      </c>
      <c r="P83" s="65">
        <f>Table22457891011234567891011121314151617181920212223242526[[#This Row],[PEMBULATAN]]*O83</f>
        <v>34863.4</v>
      </c>
    </row>
    <row r="84" spans="1:16" ht="22.5" customHeight="1" x14ac:dyDescent="0.2">
      <c r="A84" s="14"/>
      <c r="B84" s="75"/>
      <c r="C84" s="73" t="s">
        <v>2633</v>
      </c>
      <c r="D84" s="78" t="s">
        <v>127</v>
      </c>
      <c r="E84" s="13">
        <v>44552</v>
      </c>
      <c r="F84" s="76" t="s">
        <v>705</v>
      </c>
      <c r="G84" s="13">
        <v>44557</v>
      </c>
      <c r="H84" s="77" t="s">
        <v>2193</v>
      </c>
      <c r="I84" s="16">
        <v>98</v>
      </c>
      <c r="J84" s="16">
        <v>55</v>
      </c>
      <c r="K84" s="16">
        <v>22</v>
      </c>
      <c r="L84" s="16">
        <v>15</v>
      </c>
      <c r="M84" s="81">
        <v>29.645</v>
      </c>
      <c r="N84" s="96">
        <v>29.645</v>
      </c>
      <c r="O84" s="64">
        <v>2530</v>
      </c>
      <c r="P84" s="65">
        <f>Table22457891011234567891011121314151617181920212223242526[[#This Row],[PEMBULATAN]]*O84</f>
        <v>75001.850000000006</v>
      </c>
    </row>
    <row r="85" spans="1:16" ht="22.5" customHeight="1" x14ac:dyDescent="0.2">
      <c r="A85" s="14"/>
      <c r="B85" s="75"/>
      <c r="C85" s="73" t="s">
        <v>2634</v>
      </c>
      <c r="D85" s="78" t="s">
        <v>127</v>
      </c>
      <c r="E85" s="13">
        <v>44552</v>
      </c>
      <c r="F85" s="76" t="s">
        <v>705</v>
      </c>
      <c r="G85" s="13">
        <v>44557</v>
      </c>
      <c r="H85" s="77" t="s">
        <v>2193</v>
      </c>
      <c r="I85" s="16">
        <v>51</v>
      </c>
      <c r="J85" s="16">
        <v>46</v>
      </c>
      <c r="K85" s="16">
        <v>33</v>
      </c>
      <c r="L85" s="16">
        <v>38</v>
      </c>
      <c r="M85" s="81">
        <v>19.354500000000002</v>
      </c>
      <c r="N85" s="96">
        <v>39</v>
      </c>
      <c r="O85" s="64">
        <v>2530</v>
      </c>
      <c r="P85" s="65">
        <f>Table22457891011234567891011121314151617181920212223242526[[#This Row],[PEMBULATAN]]*O85</f>
        <v>98670</v>
      </c>
    </row>
    <row r="86" spans="1:16" ht="22.5" customHeight="1" x14ac:dyDescent="0.2">
      <c r="A86" s="14"/>
      <c r="B86" s="75"/>
      <c r="C86" s="73" t="s">
        <v>2635</v>
      </c>
      <c r="D86" s="78" t="s">
        <v>127</v>
      </c>
      <c r="E86" s="13">
        <v>44552</v>
      </c>
      <c r="F86" s="76" t="s">
        <v>705</v>
      </c>
      <c r="G86" s="13">
        <v>44557</v>
      </c>
      <c r="H86" s="77" t="s">
        <v>2193</v>
      </c>
      <c r="I86" s="16">
        <v>84</v>
      </c>
      <c r="J86" s="16">
        <v>57</v>
      </c>
      <c r="K86" s="16">
        <v>19</v>
      </c>
      <c r="L86" s="16">
        <v>14</v>
      </c>
      <c r="M86" s="81">
        <v>22.742999999999999</v>
      </c>
      <c r="N86" s="96">
        <v>22.742999999999999</v>
      </c>
      <c r="O86" s="64">
        <v>2530</v>
      </c>
      <c r="P86" s="65">
        <f>Table22457891011234567891011121314151617181920212223242526[[#This Row],[PEMBULATAN]]*O86</f>
        <v>57539.789999999994</v>
      </c>
    </row>
    <row r="87" spans="1:16" ht="22.5" customHeight="1" x14ac:dyDescent="0.2">
      <c r="A87" s="14"/>
      <c r="B87" s="75"/>
      <c r="C87" s="73" t="s">
        <v>2636</v>
      </c>
      <c r="D87" s="78" t="s">
        <v>127</v>
      </c>
      <c r="E87" s="13">
        <v>44552</v>
      </c>
      <c r="F87" s="76" t="s">
        <v>705</v>
      </c>
      <c r="G87" s="13">
        <v>44557</v>
      </c>
      <c r="H87" s="77" t="s">
        <v>2193</v>
      </c>
      <c r="I87" s="16">
        <v>70</v>
      </c>
      <c r="J87" s="16">
        <v>58</v>
      </c>
      <c r="K87" s="16">
        <v>23</v>
      </c>
      <c r="L87" s="16">
        <v>6</v>
      </c>
      <c r="M87" s="81">
        <v>23.344999999999999</v>
      </c>
      <c r="N87" s="96">
        <v>24</v>
      </c>
      <c r="O87" s="64">
        <v>2530</v>
      </c>
      <c r="P87" s="65">
        <f>Table22457891011234567891011121314151617181920212223242526[[#This Row],[PEMBULATAN]]*O87</f>
        <v>60720</v>
      </c>
    </row>
    <row r="88" spans="1:16" ht="22.5" customHeight="1" x14ac:dyDescent="0.2">
      <c r="A88" s="14"/>
      <c r="B88" s="75"/>
      <c r="C88" s="73" t="s">
        <v>2637</v>
      </c>
      <c r="D88" s="78" t="s">
        <v>127</v>
      </c>
      <c r="E88" s="13">
        <v>44552</v>
      </c>
      <c r="F88" s="76" t="s">
        <v>705</v>
      </c>
      <c r="G88" s="13">
        <v>44557</v>
      </c>
      <c r="H88" s="77" t="s">
        <v>2193</v>
      </c>
      <c r="I88" s="16">
        <v>86</v>
      </c>
      <c r="J88" s="16">
        <v>61</v>
      </c>
      <c r="K88" s="16">
        <v>22</v>
      </c>
      <c r="L88" s="16">
        <v>15</v>
      </c>
      <c r="M88" s="81">
        <v>28.853000000000002</v>
      </c>
      <c r="N88" s="96">
        <v>28.853000000000002</v>
      </c>
      <c r="O88" s="64">
        <v>2530</v>
      </c>
      <c r="P88" s="65">
        <f>Table22457891011234567891011121314151617181920212223242526[[#This Row],[PEMBULATAN]]*O88</f>
        <v>72998.090000000011</v>
      </c>
    </row>
    <row r="89" spans="1:16" ht="22.5" customHeight="1" x14ac:dyDescent="0.2">
      <c r="A89" s="14"/>
      <c r="B89" s="75"/>
      <c r="C89" s="73" t="s">
        <v>2638</v>
      </c>
      <c r="D89" s="78" t="s">
        <v>127</v>
      </c>
      <c r="E89" s="13">
        <v>44552</v>
      </c>
      <c r="F89" s="76" t="s">
        <v>705</v>
      </c>
      <c r="G89" s="13">
        <v>44557</v>
      </c>
      <c r="H89" s="77" t="s">
        <v>2193</v>
      </c>
      <c r="I89" s="16">
        <v>61</v>
      </c>
      <c r="J89" s="16">
        <v>58</v>
      </c>
      <c r="K89" s="16">
        <v>17</v>
      </c>
      <c r="L89" s="16">
        <v>6</v>
      </c>
      <c r="M89" s="81">
        <v>15.0365</v>
      </c>
      <c r="N89" s="96">
        <v>15.0365</v>
      </c>
      <c r="O89" s="64">
        <v>2530</v>
      </c>
      <c r="P89" s="65">
        <f>Table22457891011234567891011121314151617181920212223242526[[#This Row],[PEMBULATAN]]*O89</f>
        <v>38042.345000000001</v>
      </c>
    </row>
    <row r="90" spans="1:16" ht="22.5" customHeight="1" x14ac:dyDescent="0.2">
      <c r="A90" s="14"/>
      <c r="B90" s="75"/>
      <c r="C90" s="73" t="s">
        <v>2639</v>
      </c>
      <c r="D90" s="78" t="s">
        <v>127</v>
      </c>
      <c r="E90" s="13">
        <v>44552</v>
      </c>
      <c r="F90" s="76" t="s">
        <v>705</v>
      </c>
      <c r="G90" s="13">
        <v>44557</v>
      </c>
      <c r="H90" s="77" t="s">
        <v>2193</v>
      </c>
      <c r="I90" s="16">
        <v>83</v>
      </c>
      <c r="J90" s="16">
        <v>62</v>
      </c>
      <c r="K90" s="16">
        <v>19</v>
      </c>
      <c r="L90" s="16">
        <v>15</v>
      </c>
      <c r="M90" s="81">
        <v>24.4435</v>
      </c>
      <c r="N90" s="96">
        <v>25</v>
      </c>
      <c r="O90" s="64">
        <v>2530</v>
      </c>
      <c r="P90" s="65">
        <f>Table22457891011234567891011121314151617181920212223242526[[#This Row],[PEMBULATAN]]*O90</f>
        <v>63250</v>
      </c>
    </row>
    <row r="91" spans="1:16" ht="22.5" customHeight="1" x14ac:dyDescent="0.2">
      <c r="A91" s="14"/>
      <c r="B91" s="75"/>
      <c r="C91" s="73" t="s">
        <v>2640</v>
      </c>
      <c r="D91" s="78" t="s">
        <v>127</v>
      </c>
      <c r="E91" s="13">
        <v>44552</v>
      </c>
      <c r="F91" s="76" t="s">
        <v>705</v>
      </c>
      <c r="G91" s="13">
        <v>44557</v>
      </c>
      <c r="H91" s="77" t="s">
        <v>2193</v>
      </c>
      <c r="I91" s="16">
        <v>78</v>
      </c>
      <c r="J91" s="16">
        <v>58</v>
      </c>
      <c r="K91" s="16">
        <v>29</v>
      </c>
      <c r="L91" s="16">
        <v>14</v>
      </c>
      <c r="M91" s="81">
        <v>32.798999999999999</v>
      </c>
      <c r="N91" s="96">
        <v>32.798999999999999</v>
      </c>
      <c r="O91" s="64">
        <v>2530</v>
      </c>
      <c r="P91" s="65">
        <f>Table22457891011234567891011121314151617181920212223242526[[#This Row],[PEMBULATAN]]*O91</f>
        <v>82981.47</v>
      </c>
    </row>
    <row r="92" spans="1:16" ht="22.5" customHeight="1" x14ac:dyDescent="0.2">
      <c r="A92" s="14"/>
      <c r="B92" s="75"/>
      <c r="C92" s="73" t="s">
        <v>2641</v>
      </c>
      <c r="D92" s="78" t="s">
        <v>127</v>
      </c>
      <c r="E92" s="13">
        <v>44552</v>
      </c>
      <c r="F92" s="76" t="s">
        <v>705</v>
      </c>
      <c r="G92" s="13">
        <v>44557</v>
      </c>
      <c r="H92" s="77" t="s">
        <v>2193</v>
      </c>
      <c r="I92" s="16">
        <v>77</v>
      </c>
      <c r="J92" s="16">
        <v>61</v>
      </c>
      <c r="K92" s="16">
        <v>22</v>
      </c>
      <c r="L92" s="16">
        <v>10</v>
      </c>
      <c r="M92" s="81">
        <v>25.833500000000001</v>
      </c>
      <c r="N92" s="96">
        <v>25.833500000000001</v>
      </c>
      <c r="O92" s="64">
        <v>2530</v>
      </c>
      <c r="P92" s="65">
        <f>Table22457891011234567891011121314151617181920212223242526[[#This Row],[PEMBULATAN]]*O92</f>
        <v>65358.755000000005</v>
      </c>
    </row>
    <row r="93" spans="1:16" ht="22.5" customHeight="1" x14ac:dyDescent="0.2">
      <c r="A93" s="14"/>
      <c r="B93" s="75"/>
      <c r="C93" s="73" t="s">
        <v>2642</v>
      </c>
      <c r="D93" s="78" t="s">
        <v>127</v>
      </c>
      <c r="E93" s="13">
        <v>44552</v>
      </c>
      <c r="F93" s="76" t="s">
        <v>705</v>
      </c>
      <c r="G93" s="13">
        <v>44557</v>
      </c>
      <c r="H93" s="77" t="s">
        <v>2193</v>
      </c>
      <c r="I93" s="16">
        <v>86</v>
      </c>
      <c r="J93" s="16">
        <v>64</v>
      </c>
      <c r="K93" s="16">
        <v>25</v>
      </c>
      <c r="L93" s="16">
        <v>14</v>
      </c>
      <c r="M93" s="81">
        <v>34.4</v>
      </c>
      <c r="N93" s="96">
        <v>35</v>
      </c>
      <c r="O93" s="64">
        <v>2530</v>
      </c>
      <c r="P93" s="65">
        <f>Table22457891011234567891011121314151617181920212223242526[[#This Row],[PEMBULATAN]]*O93</f>
        <v>88550</v>
      </c>
    </row>
    <row r="94" spans="1:16" ht="22.5" customHeight="1" x14ac:dyDescent="0.2">
      <c r="A94" s="14"/>
      <c r="B94" s="75"/>
      <c r="C94" s="73" t="s">
        <v>2643</v>
      </c>
      <c r="D94" s="78" t="s">
        <v>127</v>
      </c>
      <c r="E94" s="13">
        <v>44552</v>
      </c>
      <c r="F94" s="76" t="s">
        <v>705</v>
      </c>
      <c r="G94" s="13">
        <v>44557</v>
      </c>
      <c r="H94" s="77" t="s">
        <v>2193</v>
      </c>
      <c r="I94" s="16">
        <v>71</v>
      </c>
      <c r="J94" s="16">
        <v>54</v>
      </c>
      <c r="K94" s="16">
        <v>28</v>
      </c>
      <c r="L94" s="16">
        <v>8</v>
      </c>
      <c r="M94" s="81">
        <v>26.838000000000001</v>
      </c>
      <c r="N94" s="96">
        <v>26.838000000000001</v>
      </c>
      <c r="O94" s="64">
        <v>2530</v>
      </c>
      <c r="P94" s="65">
        <f>Table22457891011234567891011121314151617181920212223242526[[#This Row],[PEMBULATAN]]*O94</f>
        <v>67900.14</v>
      </c>
    </row>
    <row r="95" spans="1:16" ht="22.5" customHeight="1" x14ac:dyDescent="0.2">
      <c r="A95" s="14"/>
      <c r="B95" s="75"/>
      <c r="C95" s="73" t="s">
        <v>2644</v>
      </c>
      <c r="D95" s="78" t="s">
        <v>127</v>
      </c>
      <c r="E95" s="13">
        <v>44552</v>
      </c>
      <c r="F95" s="76" t="s">
        <v>705</v>
      </c>
      <c r="G95" s="13">
        <v>44557</v>
      </c>
      <c r="H95" s="77" t="s">
        <v>2193</v>
      </c>
      <c r="I95" s="16">
        <v>94</v>
      </c>
      <c r="J95" s="16">
        <v>59</v>
      </c>
      <c r="K95" s="16">
        <v>37</v>
      </c>
      <c r="L95" s="16">
        <v>14</v>
      </c>
      <c r="M95" s="81">
        <v>51.3005</v>
      </c>
      <c r="N95" s="96">
        <v>52</v>
      </c>
      <c r="O95" s="64">
        <v>2530</v>
      </c>
      <c r="P95" s="65">
        <f>Table22457891011234567891011121314151617181920212223242526[[#This Row],[PEMBULATAN]]*O95</f>
        <v>131560</v>
      </c>
    </row>
    <row r="96" spans="1:16" ht="22.5" customHeight="1" x14ac:dyDescent="0.2">
      <c r="A96" s="14"/>
      <c r="B96" s="75"/>
      <c r="C96" s="73" t="s">
        <v>2645</v>
      </c>
      <c r="D96" s="78" t="s">
        <v>127</v>
      </c>
      <c r="E96" s="13">
        <v>44552</v>
      </c>
      <c r="F96" s="76" t="s">
        <v>705</v>
      </c>
      <c r="G96" s="13">
        <v>44557</v>
      </c>
      <c r="H96" s="77" t="s">
        <v>2193</v>
      </c>
      <c r="I96" s="16">
        <v>98</v>
      </c>
      <c r="J96" s="16">
        <v>50</v>
      </c>
      <c r="K96" s="16">
        <v>19</v>
      </c>
      <c r="L96" s="16">
        <v>7</v>
      </c>
      <c r="M96" s="81">
        <v>23.274999999999999</v>
      </c>
      <c r="N96" s="96">
        <v>23.274999999999999</v>
      </c>
      <c r="O96" s="64">
        <v>2530</v>
      </c>
      <c r="P96" s="65">
        <f>Table22457891011234567891011121314151617181920212223242526[[#This Row],[PEMBULATAN]]*O96</f>
        <v>58885.75</v>
      </c>
    </row>
    <row r="97" spans="1:16" ht="22.5" customHeight="1" x14ac:dyDescent="0.2">
      <c r="A97" s="14"/>
      <c r="B97" s="98"/>
      <c r="C97" s="73" t="s">
        <v>2646</v>
      </c>
      <c r="D97" s="78" t="s">
        <v>127</v>
      </c>
      <c r="E97" s="13">
        <v>44552</v>
      </c>
      <c r="F97" s="76" t="s">
        <v>705</v>
      </c>
      <c r="G97" s="13">
        <v>44557</v>
      </c>
      <c r="H97" s="77" t="s">
        <v>2193</v>
      </c>
      <c r="I97" s="16">
        <v>57</v>
      </c>
      <c r="J97" s="16">
        <v>51</v>
      </c>
      <c r="K97" s="16">
        <v>15</v>
      </c>
      <c r="L97" s="16">
        <v>9</v>
      </c>
      <c r="M97" s="81">
        <v>10.901249999999999</v>
      </c>
      <c r="N97" s="96">
        <v>10.901249999999999</v>
      </c>
      <c r="O97" s="64">
        <v>2530</v>
      </c>
      <c r="P97" s="65">
        <f>Table22457891011234567891011121314151617181920212223242526[[#This Row],[PEMBULATAN]]*O97</f>
        <v>27580.162499999999</v>
      </c>
    </row>
    <row r="98" spans="1:16" ht="22.5" customHeight="1" x14ac:dyDescent="0.2">
      <c r="A98" s="14"/>
      <c r="B98" s="75" t="s">
        <v>2647</v>
      </c>
      <c r="C98" s="73" t="s">
        <v>2648</v>
      </c>
      <c r="D98" s="78" t="s">
        <v>127</v>
      </c>
      <c r="E98" s="13">
        <v>44552</v>
      </c>
      <c r="F98" s="76" t="s">
        <v>705</v>
      </c>
      <c r="G98" s="13">
        <v>44557</v>
      </c>
      <c r="H98" s="77" t="s">
        <v>2193</v>
      </c>
      <c r="I98" s="16">
        <v>75</v>
      </c>
      <c r="J98" s="16">
        <v>45</v>
      </c>
      <c r="K98" s="16">
        <v>32</v>
      </c>
      <c r="L98" s="16">
        <v>14</v>
      </c>
      <c r="M98" s="81">
        <v>27</v>
      </c>
      <c r="N98" s="96">
        <v>27</v>
      </c>
      <c r="O98" s="64">
        <v>2530</v>
      </c>
      <c r="P98" s="65">
        <f>Table22457891011234567891011121314151617181920212223242526[[#This Row],[PEMBULATAN]]*O98</f>
        <v>68310</v>
      </c>
    </row>
    <row r="99" spans="1:16" ht="22.5" customHeight="1" x14ac:dyDescent="0.2">
      <c r="A99" s="14"/>
      <c r="B99" s="75"/>
      <c r="C99" s="73" t="s">
        <v>2649</v>
      </c>
      <c r="D99" s="78" t="s">
        <v>127</v>
      </c>
      <c r="E99" s="13">
        <v>44552</v>
      </c>
      <c r="F99" s="76" t="s">
        <v>705</v>
      </c>
      <c r="G99" s="13">
        <v>44557</v>
      </c>
      <c r="H99" s="77" t="s">
        <v>2193</v>
      </c>
      <c r="I99" s="16">
        <v>86</v>
      </c>
      <c r="J99" s="16">
        <v>63</v>
      </c>
      <c r="K99" s="16">
        <v>23</v>
      </c>
      <c r="L99" s="16">
        <v>10</v>
      </c>
      <c r="M99" s="81">
        <v>31.153500000000001</v>
      </c>
      <c r="N99" s="96">
        <v>31.153500000000001</v>
      </c>
      <c r="O99" s="64">
        <v>2530</v>
      </c>
      <c r="P99" s="65">
        <f>Table22457891011234567891011121314151617181920212223242526[[#This Row],[PEMBULATAN]]*O99</f>
        <v>78818.354999999996</v>
      </c>
    </row>
    <row r="100" spans="1:16" ht="22.5" customHeight="1" x14ac:dyDescent="0.2">
      <c r="A100" s="14"/>
      <c r="B100" s="75"/>
      <c r="C100" s="73" t="s">
        <v>2650</v>
      </c>
      <c r="D100" s="78" t="s">
        <v>127</v>
      </c>
      <c r="E100" s="13">
        <v>44552</v>
      </c>
      <c r="F100" s="76" t="s">
        <v>705</v>
      </c>
      <c r="G100" s="13">
        <v>44557</v>
      </c>
      <c r="H100" s="77" t="s">
        <v>2193</v>
      </c>
      <c r="I100" s="16">
        <v>70</v>
      </c>
      <c r="J100" s="16">
        <v>52</v>
      </c>
      <c r="K100" s="16">
        <v>23</v>
      </c>
      <c r="L100" s="16">
        <v>6</v>
      </c>
      <c r="M100" s="81">
        <v>20.93</v>
      </c>
      <c r="N100" s="96">
        <v>20.93</v>
      </c>
      <c r="O100" s="64">
        <v>2530</v>
      </c>
      <c r="P100" s="65">
        <f>Table22457891011234567891011121314151617181920212223242526[[#This Row],[PEMBULATAN]]*O100</f>
        <v>52952.9</v>
      </c>
    </row>
    <row r="101" spans="1:16" ht="22.5" customHeight="1" x14ac:dyDescent="0.2">
      <c r="A101" s="123" t="s">
        <v>30</v>
      </c>
      <c r="B101" s="124"/>
      <c r="C101" s="124"/>
      <c r="D101" s="124"/>
      <c r="E101" s="124"/>
      <c r="F101" s="124"/>
      <c r="G101" s="124"/>
      <c r="H101" s="124"/>
      <c r="I101" s="124"/>
      <c r="J101" s="124"/>
      <c r="K101" s="124"/>
      <c r="L101" s="125"/>
      <c r="M101" s="101">
        <f>SUBTOTAL(109,Table22457891011234567891011121314151617181920212223242526[KG VOLUME])</f>
        <v>2038.886</v>
      </c>
      <c r="N101" s="68">
        <f>SUM(N3:N100)</f>
        <v>2075.6714999999999</v>
      </c>
      <c r="O101" s="126">
        <f>SUM(P3:P100)</f>
        <v>5251448.8949999996</v>
      </c>
      <c r="P101" s="127"/>
    </row>
    <row r="102" spans="1:16" ht="18" customHeight="1" x14ac:dyDescent="0.2">
      <c r="A102" s="86"/>
      <c r="B102" s="56" t="s">
        <v>42</v>
      </c>
      <c r="C102" s="55"/>
      <c r="D102" s="57" t="s">
        <v>43</v>
      </c>
      <c r="E102" s="86"/>
      <c r="F102" s="86"/>
      <c r="G102" s="86"/>
      <c r="H102" s="86"/>
      <c r="I102" s="86"/>
      <c r="J102" s="86"/>
      <c r="K102" s="86"/>
      <c r="L102" s="86"/>
      <c r="M102" s="87"/>
      <c r="N102" s="88" t="s">
        <v>51</v>
      </c>
      <c r="O102" s="89"/>
      <c r="P102" s="89">
        <f>O101*10%</f>
        <v>525144.88949999993</v>
      </c>
    </row>
    <row r="103" spans="1:16" ht="18" customHeight="1" thickBot="1" x14ac:dyDescent="0.25">
      <c r="A103" s="86"/>
      <c r="B103" s="56"/>
      <c r="C103" s="55"/>
      <c r="D103" s="57"/>
      <c r="E103" s="86"/>
      <c r="F103" s="86"/>
      <c r="G103" s="86"/>
      <c r="H103" s="86"/>
      <c r="I103" s="86"/>
      <c r="J103" s="86"/>
      <c r="K103" s="86"/>
      <c r="L103" s="86"/>
      <c r="M103" s="87"/>
      <c r="N103" s="90" t="s">
        <v>52</v>
      </c>
      <c r="O103" s="91"/>
      <c r="P103" s="91">
        <f>O101-P102</f>
        <v>4726304.0055</v>
      </c>
    </row>
    <row r="104" spans="1:16" ht="18" customHeight="1" x14ac:dyDescent="0.2">
      <c r="A104" s="11"/>
      <c r="H104" s="63"/>
      <c r="N104" s="62" t="s">
        <v>31</v>
      </c>
      <c r="P104" s="69">
        <f>P103*1%</f>
        <v>47263.040054999998</v>
      </c>
    </row>
    <row r="105" spans="1:16" ht="18" customHeight="1" thickBot="1" x14ac:dyDescent="0.25">
      <c r="A105" s="11"/>
      <c r="H105" s="63"/>
      <c r="N105" s="62" t="s">
        <v>53</v>
      </c>
      <c r="P105" s="71">
        <f>P103*2%</f>
        <v>94526.080109999995</v>
      </c>
    </row>
    <row r="106" spans="1:16" ht="18" customHeight="1" x14ac:dyDescent="0.2">
      <c r="A106" s="11"/>
      <c r="H106" s="63"/>
      <c r="N106" s="66" t="s">
        <v>32</v>
      </c>
      <c r="O106" s="67"/>
      <c r="P106" s="70">
        <f>P103+P104-P105</f>
        <v>4679040.9654449997</v>
      </c>
    </row>
    <row r="108" spans="1:16" x14ac:dyDescent="0.2">
      <c r="A108" s="11"/>
      <c r="H108" s="63"/>
      <c r="P108" s="71"/>
    </row>
    <row r="109" spans="1:16" x14ac:dyDescent="0.2">
      <c r="A109" s="11"/>
      <c r="H109" s="63"/>
      <c r="O109" s="58"/>
      <c r="P109" s="71"/>
    </row>
    <row r="110" spans="1:16" s="3" customFormat="1" x14ac:dyDescent="0.25">
      <c r="A110" s="11"/>
      <c r="B110" s="2"/>
      <c r="C110" s="2"/>
      <c r="E110" s="12"/>
      <c r="H110" s="63"/>
      <c r="N110" s="15"/>
      <c r="O110" s="15"/>
      <c r="P110" s="15"/>
    </row>
    <row r="111" spans="1:16" s="3" customFormat="1" x14ac:dyDescent="0.25">
      <c r="A111" s="11"/>
      <c r="B111" s="2"/>
      <c r="C111" s="2"/>
      <c r="E111" s="12"/>
      <c r="H111" s="63"/>
      <c r="N111" s="15"/>
      <c r="O111" s="15"/>
      <c r="P111" s="15"/>
    </row>
    <row r="112" spans="1:16" s="3" customFormat="1" x14ac:dyDescent="0.25">
      <c r="A112" s="11"/>
      <c r="B112" s="2"/>
      <c r="C112" s="2"/>
      <c r="E112" s="12"/>
      <c r="H112" s="63"/>
      <c r="N112" s="15"/>
      <c r="O112" s="15"/>
      <c r="P112" s="15"/>
    </row>
    <row r="113" spans="1:16" s="3" customFormat="1" x14ac:dyDescent="0.25">
      <c r="A113" s="11"/>
      <c r="B113" s="2"/>
      <c r="C113" s="2"/>
      <c r="E113" s="12"/>
      <c r="H113" s="63"/>
      <c r="N113" s="15"/>
      <c r="O113" s="15"/>
      <c r="P113" s="15"/>
    </row>
    <row r="114" spans="1:16" s="3" customFormat="1" x14ac:dyDescent="0.25">
      <c r="A114" s="11"/>
      <c r="B114" s="2"/>
      <c r="C114" s="2"/>
      <c r="E114" s="12"/>
      <c r="H114" s="63"/>
      <c r="N114" s="15"/>
      <c r="O114" s="15"/>
      <c r="P114" s="15"/>
    </row>
    <row r="115" spans="1:16" s="3" customFormat="1" x14ac:dyDescent="0.25">
      <c r="A115" s="11"/>
      <c r="B115" s="2"/>
      <c r="C115" s="2"/>
      <c r="E115" s="12"/>
      <c r="H115" s="63"/>
      <c r="N115" s="15"/>
      <c r="O115" s="15"/>
      <c r="P115" s="15"/>
    </row>
    <row r="116" spans="1:16" s="3" customFormat="1" x14ac:dyDescent="0.25">
      <c r="A116" s="11"/>
      <c r="B116" s="2"/>
      <c r="C116" s="2"/>
      <c r="E116" s="12"/>
      <c r="H116" s="63"/>
      <c r="N116" s="15"/>
      <c r="O116" s="15"/>
      <c r="P116" s="15"/>
    </row>
    <row r="117" spans="1:16" s="3" customFormat="1" x14ac:dyDescent="0.25">
      <c r="A117" s="11"/>
      <c r="B117" s="2"/>
      <c r="C117" s="2"/>
      <c r="E117" s="12"/>
      <c r="H117" s="63"/>
      <c r="N117" s="15"/>
      <c r="O117" s="15"/>
      <c r="P117" s="15"/>
    </row>
    <row r="118" spans="1:16" s="3" customFormat="1" x14ac:dyDescent="0.25">
      <c r="A118" s="11"/>
      <c r="B118" s="2"/>
      <c r="C118" s="2"/>
      <c r="E118" s="12"/>
      <c r="H118" s="63"/>
      <c r="N118" s="15"/>
      <c r="O118" s="15"/>
      <c r="P118" s="15"/>
    </row>
    <row r="119" spans="1:16" s="3" customFormat="1" x14ac:dyDescent="0.25">
      <c r="A119" s="11"/>
      <c r="B119" s="2"/>
      <c r="C119" s="2"/>
      <c r="E119" s="12"/>
      <c r="H119" s="63"/>
      <c r="N119" s="15"/>
      <c r="O119" s="15"/>
      <c r="P119" s="15"/>
    </row>
    <row r="120" spans="1:16" s="3" customFormat="1" x14ac:dyDescent="0.25">
      <c r="A120" s="11"/>
      <c r="B120" s="2"/>
      <c r="C120" s="2"/>
      <c r="E120" s="12"/>
      <c r="H120" s="63"/>
      <c r="N120" s="15"/>
      <c r="O120" s="15"/>
      <c r="P120" s="15"/>
    </row>
    <row r="121" spans="1:16" s="3" customFormat="1" x14ac:dyDescent="0.25">
      <c r="A121" s="11"/>
      <c r="B121" s="2"/>
      <c r="C121" s="2"/>
      <c r="E121" s="12"/>
      <c r="H121" s="63"/>
      <c r="N121" s="15"/>
      <c r="O121" s="15"/>
      <c r="P121" s="15"/>
    </row>
  </sheetData>
  <mergeCells count="2">
    <mergeCell ref="A101:L101"/>
    <mergeCell ref="O101:P101"/>
  </mergeCells>
  <conditionalFormatting sqref="B3:B100">
    <cfRule type="duplicateValues" dxfId="513" priority="53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tabColor rgb="FF92D050"/>
  </sheetPr>
  <dimension ref="A1:P355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N334" sqref="N3:N334"/>
    </sheetView>
  </sheetViews>
  <sheetFormatPr defaultRowHeight="15" x14ac:dyDescent="0.2"/>
  <cols>
    <col min="1" max="1" width="8" style="4" customWidth="1"/>
    <col min="2" max="2" width="19.5703125" style="2" customWidth="1"/>
    <col min="3" max="3" width="14.5703125" style="2" customWidth="1"/>
    <col min="4" max="4" width="11.140625" style="3" customWidth="1"/>
    <col min="5" max="5" width="8" style="12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5" customWidth="1"/>
    <col min="15" max="15" width="8.140625" style="15" customWidth="1"/>
    <col min="16" max="16" width="12.28515625" style="15" customWidth="1"/>
    <col min="17" max="16384" width="9.140625" style="4"/>
  </cols>
  <sheetData>
    <row r="1" spans="1:16" x14ac:dyDescent="0.2">
      <c r="H1" s="5"/>
    </row>
    <row r="2" spans="1:16" ht="25.5" x14ac:dyDescent="0.2">
      <c r="A2" s="59" t="s">
        <v>44</v>
      </c>
      <c r="B2" s="7" t="s">
        <v>7</v>
      </c>
      <c r="C2" s="7" t="s">
        <v>0</v>
      </c>
      <c r="D2" s="7" t="s">
        <v>1</v>
      </c>
      <c r="E2" s="60" t="s">
        <v>4</v>
      </c>
      <c r="F2" s="7" t="s">
        <v>3</v>
      </c>
      <c r="G2" s="7" t="s">
        <v>5</v>
      </c>
      <c r="H2" s="60" t="s">
        <v>2</v>
      </c>
      <c r="I2" s="7" t="s">
        <v>39</v>
      </c>
      <c r="J2" s="7" t="s">
        <v>40</v>
      </c>
      <c r="K2" s="7" t="s">
        <v>41</v>
      </c>
      <c r="L2" s="61" t="s">
        <v>45</v>
      </c>
      <c r="M2" s="61" t="s">
        <v>46</v>
      </c>
      <c r="N2" s="61" t="s">
        <v>6</v>
      </c>
      <c r="O2" s="61" t="s">
        <v>47</v>
      </c>
      <c r="P2" s="61" t="s">
        <v>48</v>
      </c>
    </row>
    <row r="3" spans="1:16" ht="26.25" customHeight="1" x14ac:dyDescent="0.2">
      <c r="A3" s="83">
        <v>402712</v>
      </c>
      <c r="B3" s="99" t="s">
        <v>2651</v>
      </c>
      <c r="C3" s="9" t="s">
        <v>2652</v>
      </c>
      <c r="D3" s="76" t="s">
        <v>127</v>
      </c>
      <c r="E3" s="13">
        <v>44552</v>
      </c>
      <c r="F3" s="76" t="s">
        <v>705</v>
      </c>
      <c r="G3" s="13">
        <v>44557</v>
      </c>
      <c r="H3" s="10" t="s">
        <v>2193</v>
      </c>
      <c r="I3" s="1">
        <v>84</v>
      </c>
      <c r="J3" s="1">
        <v>52</v>
      </c>
      <c r="K3" s="1">
        <v>41</v>
      </c>
      <c r="L3" s="1">
        <v>30</v>
      </c>
      <c r="M3" s="80">
        <v>44.771999999999998</v>
      </c>
      <c r="N3" s="96">
        <v>44.771999999999998</v>
      </c>
      <c r="O3" s="64">
        <v>2530</v>
      </c>
      <c r="P3" s="65">
        <f>Table2245789101123456789101112131415161718192021222324252627[[#This Row],[PEMBULATAN]]*O3</f>
        <v>113273.15999999999</v>
      </c>
    </row>
    <row r="4" spans="1:16" ht="26.25" customHeight="1" x14ac:dyDescent="0.2">
      <c r="A4" s="14"/>
      <c r="B4" s="75" t="s">
        <v>2653</v>
      </c>
      <c r="C4" s="73" t="s">
        <v>2654</v>
      </c>
      <c r="D4" s="78" t="s">
        <v>127</v>
      </c>
      <c r="E4" s="13">
        <v>44552</v>
      </c>
      <c r="F4" s="76" t="s">
        <v>705</v>
      </c>
      <c r="G4" s="13">
        <v>44557</v>
      </c>
      <c r="H4" s="77" t="s">
        <v>2193</v>
      </c>
      <c r="I4" s="16">
        <v>88</v>
      </c>
      <c r="J4" s="16">
        <v>62</v>
      </c>
      <c r="K4" s="16">
        <v>26</v>
      </c>
      <c r="L4" s="16">
        <v>19</v>
      </c>
      <c r="M4" s="81">
        <v>35.463999999999999</v>
      </c>
      <c r="N4" s="96">
        <v>36</v>
      </c>
      <c r="O4" s="64">
        <v>2530</v>
      </c>
      <c r="P4" s="65">
        <f>Table2245789101123456789101112131415161718192021222324252627[[#This Row],[PEMBULATAN]]*O4</f>
        <v>91080</v>
      </c>
    </row>
    <row r="5" spans="1:16" ht="26.25" customHeight="1" x14ac:dyDescent="0.2">
      <c r="A5" s="14"/>
      <c r="B5" s="75"/>
      <c r="C5" s="73" t="s">
        <v>2655</v>
      </c>
      <c r="D5" s="78" t="s">
        <v>127</v>
      </c>
      <c r="E5" s="13">
        <v>44552</v>
      </c>
      <c r="F5" s="76" t="s">
        <v>705</v>
      </c>
      <c r="G5" s="13">
        <v>44557</v>
      </c>
      <c r="H5" s="77" t="s">
        <v>2193</v>
      </c>
      <c r="I5" s="16">
        <v>99</v>
      </c>
      <c r="J5" s="16">
        <v>54</v>
      </c>
      <c r="K5" s="16">
        <v>23</v>
      </c>
      <c r="L5" s="16">
        <v>21</v>
      </c>
      <c r="M5" s="81">
        <v>30.7395</v>
      </c>
      <c r="N5" s="96">
        <v>30.7395</v>
      </c>
      <c r="O5" s="64">
        <v>2530</v>
      </c>
      <c r="P5" s="65">
        <f>Table2245789101123456789101112131415161718192021222324252627[[#This Row],[PEMBULATAN]]*O5</f>
        <v>77770.934999999998</v>
      </c>
    </row>
    <row r="6" spans="1:16" ht="26.25" customHeight="1" x14ac:dyDescent="0.2">
      <c r="A6" s="14"/>
      <c r="B6" s="75"/>
      <c r="C6" s="73" t="s">
        <v>2656</v>
      </c>
      <c r="D6" s="78" t="s">
        <v>127</v>
      </c>
      <c r="E6" s="13">
        <v>44552</v>
      </c>
      <c r="F6" s="76" t="s">
        <v>705</v>
      </c>
      <c r="G6" s="13">
        <v>44557</v>
      </c>
      <c r="H6" s="77" t="s">
        <v>2193</v>
      </c>
      <c r="I6" s="16">
        <v>73</v>
      </c>
      <c r="J6" s="16">
        <v>52</v>
      </c>
      <c r="K6" s="16">
        <v>16</v>
      </c>
      <c r="L6" s="16">
        <v>10</v>
      </c>
      <c r="M6" s="81">
        <v>15.183999999999999</v>
      </c>
      <c r="N6" s="96">
        <v>15.183999999999999</v>
      </c>
      <c r="O6" s="64">
        <v>2530</v>
      </c>
      <c r="P6" s="65">
        <f>Table2245789101123456789101112131415161718192021222324252627[[#This Row],[PEMBULATAN]]*O6</f>
        <v>38415.519999999997</v>
      </c>
    </row>
    <row r="7" spans="1:16" ht="26.25" customHeight="1" x14ac:dyDescent="0.2">
      <c r="A7" s="14"/>
      <c r="B7" s="75"/>
      <c r="C7" s="73" t="s">
        <v>2657</v>
      </c>
      <c r="D7" s="78" t="s">
        <v>127</v>
      </c>
      <c r="E7" s="13">
        <v>44552</v>
      </c>
      <c r="F7" s="76" t="s">
        <v>705</v>
      </c>
      <c r="G7" s="13">
        <v>44557</v>
      </c>
      <c r="H7" s="77" t="s">
        <v>2193</v>
      </c>
      <c r="I7" s="16">
        <v>35</v>
      </c>
      <c r="J7" s="16">
        <v>35</v>
      </c>
      <c r="K7" s="16">
        <v>20</v>
      </c>
      <c r="L7" s="16">
        <v>3</v>
      </c>
      <c r="M7" s="81">
        <v>6.125</v>
      </c>
      <c r="N7" s="96">
        <v>6.125</v>
      </c>
      <c r="O7" s="64">
        <v>2530</v>
      </c>
      <c r="P7" s="65">
        <f>Table2245789101123456789101112131415161718192021222324252627[[#This Row],[PEMBULATAN]]*O7</f>
        <v>15496.25</v>
      </c>
    </row>
    <row r="8" spans="1:16" ht="26.25" customHeight="1" x14ac:dyDescent="0.2">
      <c r="A8" s="14"/>
      <c r="B8" s="75"/>
      <c r="C8" s="73" t="s">
        <v>2658</v>
      </c>
      <c r="D8" s="78" t="s">
        <v>127</v>
      </c>
      <c r="E8" s="13">
        <v>44552</v>
      </c>
      <c r="F8" s="76" t="s">
        <v>705</v>
      </c>
      <c r="G8" s="13">
        <v>44557</v>
      </c>
      <c r="H8" s="77" t="s">
        <v>2193</v>
      </c>
      <c r="I8" s="16">
        <v>64</v>
      </c>
      <c r="J8" s="16">
        <v>50</v>
      </c>
      <c r="K8" s="16">
        <v>23</v>
      </c>
      <c r="L8" s="16">
        <v>9</v>
      </c>
      <c r="M8" s="81">
        <v>18.399999999999999</v>
      </c>
      <c r="N8" s="96">
        <v>19</v>
      </c>
      <c r="O8" s="64">
        <v>2530</v>
      </c>
      <c r="P8" s="65">
        <f>Table2245789101123456789101112131415161718192021222324252627[[#This Row],[PEMBULATAN]]*O8</f>
        <v>48070</v>
      </c>
    </row>
    <row r="9" spans="1:16" ht="26.25" customHeight="1" x14ac:dyDescent="0.2">
      <c r="A9" s="14"/>
      <c r="B9" s="75"/>
      <c r="C9" s="73" t="s">
        <v>2659</v>
      </c>
      <c r="D9" s="78" t="s">
        <v>127</v>
      </c>
      <c r="E9" s="13">
        <v>44552</v>
      </c>
      <c r="F9" s="76" t="s">
        <v>705</v>
      </c>
      <c r="G9" s="13">
        <v>44557</v>
      </c>
      <c r="H9" s="77" t="s">
        <v>2193</v>
      </c>
      <c r="I9" s="16">
        <v>55</v>
      </c>
      <c r="J9" s="16">
        <v>44</v>
      </c>
      <c r="K9" s="16">
        <v>24</v>
      </c>
      <c r="L9" s="16">
        <v>6</v>
      </c>
      <c r="M9" s="81">
        <v>14.52</v>
      </c>
      <c r="N9" s="96">
        <v>14.52</v>
      </c>
      <c r="O9" s="64">
        <v>2530</v>
      </c>
      <c r="P9" s="65">
        <f>Table2245789101123456789101112131415161718192021222324252627[[#This Row],[PEMBULATAN]]*O9</f>
        <v>36735.599999999999</v>
      </c>
    </row>
    <row r="10" spans="1:16" ht="26.25" customHeight="1" x14ac:dyDescent="0.2">
      <c r="A10" s="14"/>
      <c r="B10" s="75"/>
      <c r="C10" s="73" t="s">
        <v>2660</v>
      </c>
      <c r="D10" s="78" t="s">
        <v>127</v>
      </c>
      <c r="E10" s="13">
        <v>44552</v>
      </c>
      <c r="F10" s="76" t="s">
        <v>705</v>
      </c>
      <c r="G10" s="13">
        <v>44557</v>
      </c>
      <c r="H10" s="77" t="s">
        <v>2193</v>
      </c>
      <c r="I10" s="16">
        <v>98</v>
      </c>
      <c r="J10" s="16">
        <v>65</v>
      </c>
      <c r="K10" s="16">
        <v>22</v>
      </c>
      <c r="L10" s="16">
        <v>1</v>
      </c>
      <c r="M10" s="81">
        <v>35.034999999999997</v>
      </c>
      <c r="N10" s="96">
        <v>35.034999999999997</v>
      </c>
      <c r="O10" s="64">
        <v>2530</v>
      </c>
      <c r="P10" s="65">
        <f>Table2245789101123456789101112131415161718192021222324252627[[#This Row],[PEMBULATAN]]*O10</f>
        <v>88638.549999999988</v>
      </c>
    </row>
    <row r="11" spans="1:16" ht="26.25" customHeight="1" x14ac:dyDescent="0.2">
      <c r="A11" s="14"/>
      <c r="B11" s="75"/>
      <c r="C11" s="73" t="s">
        <v>2661</v>
      </c>
      <c r="D11" s="78" t="s">
        <v>127</v>
      </c>
      <c r="E11" s="13">
        <v>44552</v>
      </c>
      <c r="F11" s="76" t="s">
        <v>705</v>
      </c>
      <c r="G11" s="13">
        <v>44557</v>
      </c>
      <c r="H11" s="77" t="s">
        <v>2193</v>
      </c>
      <c r="I11" s="16">
        <v>86</v>
      </c>
      <c r="J11" s="16">
        <v>60</v>
      </c>
      <c r="K11" s="16">
        <v>24</v>
      </c>
      <c r="L11" s="16">
        <v>25</v>
      </c>
      <c r="M11" s="81">
        <v>30.96</v>
      </c>
      <c r="N11" s="96">
        <v>30.96</v>
      </c>
      <c r="O11" s="64">
        <v>2530</v>
      </c>
      <c r="P11" s="65">
        <f>Table2245789101123456789101112131415161718192021222324252627[[#This Row],[PEMBULATAN]]*O11</f>
        <v>78328.800000000003</v>
      </c>
    </row>
    <row r="12" spans="1:16" ht="26.25" customHeight="1" x14ac:dyDescent="0.2">
      <c r="A12" s="14"/>
      <c r="B12" s="75"/>
      <c r="C12" s="73" t="s">
        <v>2662</v>
      </c>
      <c r="D12" s="78" t="s">
        <v>127</v>
      </c>
      <c r="E12" s="13">
        <v>44552</v>
      </c>
      <c r="F12" s="76" t="s">
        <v>705</v>
      </c>
      <c r="G12" s="13">
        <v>44557</v>
      </c>
      <c r="H12" s="77" t="s">
        <v>2193</v>
      </c>
      <c r="I12" s="16">
        <v>77</v>
      </c>
      <c r="J12" s="16">
        <v>54</v>
      </c>
      <c r="K12" s="16">
        <v>24</v>
      </c>
      <c r="L12" s="16">
        <v>14</v>
      </c>
      <c r="M12" s="81">
        <v>24.948</v>
      </c>
      <c r="N12" s="96">
        <v>24.948</v>
      </c>
      <c r="O12" s="64">
        <v>2530</v>
      </c>
      <c r="P12" s="65">
        <f>Table2245789101123456789101112131415161718192021222324252627[[#This Row],[PEMBULATAN]]*O12</f>
        <v>63118.44</v>
      </c>
    </row>
    <row r="13" spans="1:16" ht="26.25" customHeight="1" x14ac:dyDescent="0.2">
      <c r="A13" s="14"/>
      <c r="B13" s="75"/>
      <c r="C13" s="73" t="s">
        <v>2663</v>
      </c>
      <c r="D13" s="78" t="s">
        <v>127</v>
      </c>
      <c r="E13" s="13">
        <v>44552</v>
      </c>
      <c r="F13" s="76" t="s">
        <v>705</v>
      </c>
      <c r="G13" s="13">
        <v>44557</v>
      </c>
      <c r="H13" s="77" t="s">
        <v>2193</v>
      </c>
      <c r="I13" s="16">
        <v>91</v>
      </c>
      <c r="J13" s="16">
        <v>64</v>
      </c>
      <c r="K13" s="16">
        <v>27</v>
      </c>
      <c r="L13" s="16">
        <v>23</v>
      </c>
      <c r="M13" s="81">
        <v>39.311999999999998</v>
      </c>
      <c r="N13" s="96">
        <v>40</v>
      </c>
      <c r="O13" s="64">
        <v>2530</v>
      </c>
      <c r="P13" s="65">
        <f>Table2245789101123456789101112131415161718192021222324252627[[#This Row],[PEMBULATAN]]*O13</f>
        <v>101200</v>
      </c>
    </row>
    <row r="14" spans="1:16" ht="26.25" customHeight="1" x14ac:dyDescent="0.2">
      <c r="A14" s="14"/>
      <c r="B14" s="75"/>
      <c r="C14" s="73" t="s">
        <v>2664</v>
      </c>
      <c r="D14" s="78" t="s">
        <v>127</v>
      </c>
      <c r="E14" s="13">
        <v>44552</v>
      </c>
      <c r="F14" s="76" t="s">
        <v>705</v>
      </c>
      <c r="G14" s="13">
        <v>44557</v>
      </c>
      <c r="H14" s="77" t="s">
        <v>2193</v>
      </c>
      <c r="I14" s="16">
        <v>98</v>
      </c>
      <c r="J14" s="16">
        <v>51</v>
      </c>
      <c r="K14" s="16">
        <v>22</v>
      </c>
      <c r="L14" s="16">
        <v>32</v>
      </c>
      <c r="M14" s="81">
        <v>27.489000000000001</v>
      </c>
      <c r="N14" s="96">
        <v>33</v>
      </c>
      <c r="O14" s="64">
        <v>2530</v>
      </c>
      <c r="P14" s="65">
        <f>Table2245789101123456789101112131415161718192021222324252627[[#This Row],[PEMBULATAN]]*O14</f>
        <v>83490</v>
      </c>
    </row>
    <row r="15" spans="1:16" ht="26.25" customHeight="1" x14ac:dyDescent="0.2">
      <c r="A15" s="14"/>
      <c r="B15" s="75"/>
      <c r="C15" s="73" t="s">
        <v>2665</v>
      </c>
      <c r="D15" s="78" t="s">
        <v>127</v>
      </c>
      <c r="E15" s="13">
        <v>44552</v>
      </c>
      <c r="F15" s="76" t="s">
        <v>705</v>
      </c>
      <c r="G15" s="13">
        <v>44557</v>
      </c>
      <c r="H15" s="77" t="s">
        <v>2193</v>
      </c>
      <c r="I15" s="16">
        <v>101</v>
      </c>
      <c r="J15" s="16">
        <v>52</v>
      </c>
      <c r="K15" s="16">
        <v>31</v>
      </c>
      <c r="L15" s="16">
        <v>19</v>
      </c>
      <c r="M15" s="81">
        <v>40.703000000000003</v>
      </c>
      <c r="N15" s="96">
        <v>40.703000000000003</v>
      </c>
      <c r="O15" s="64">
        <v>2530</v>
      </c>
      <c r="P15" s="65">
        <f>Table2245789101123456789101112131415161718192021222324252627[[#This Row],[PEMBULATAN]]*O15</f>
        <v>102978.59000000001</v>
      </c>
    </row>
    <row r="16" spans="1:16" ht="26.25" customHeight="1" x14ac:dyDescent="0.2">
      <c r="A16" s="14"/>
      <c r="B16" s="75"/>
      <c r="C16" s="73" t="s">
        <v>2666</v>
      </c>
      <c r="D16" s="78" t="s">
        <v>127</v>
      </c>
      <c r="E16" s="13">
        <v>44552</v>
      </c>
      <c r="F16" s="76" t="s">
        <v>705</v>
      </c>
      <c r="G16" s="13">
        <v>44557</v>
      </c>
      <c r="H16" s="77" t="s">
        <v>2193</v>
      </c>
      <c r="I16" s="16">
        <v>98</v>
      </c>
      <c r="J16" s="16">
        <v>41</v>
      </c>
      <c r="K16" s="16">
        <v>23</v>
      </c>
      <c r="L16" s="16">
        <v>33</v>
      </c>
      <c r="M16" s="81">
        <v>23.1035</v>
      </c>
      <c r="N16" s="96">
        <v>33</v>
      </c>
      <c r="O16" s="64">
        <v>2530</v>
      </c>
      <c r="P16" s="65">
        <f>Table2245789101123456789101112131415161718192021222324252627[[#This Row],[PEMBULATAN]]*O16</f>
        <v>83490</v>
      </c>
    </row>
    <row r="17" spans="1:16" ht="26.25" customHeight="1" x14ac:dyDescent="0.2">
      <c r="A17" s="14"/>
      <c r="B17" s="75"/>
      <c r="C17" s="73" t="s">
        <v>2667</v>
      </c>
      <c r="D17" s="78" t="s">
        <v>127</v>
      </c>
      <c r="E17" s="13">
        <v>44552</v>
      </c>
      <c r="F17" s="76" t="s">
        <v>705</v>
      </c>
      <c r="G17" s="13">
        <v>44557</v>
      </c>
      <c r="H17" s="77" t="s">
        <v>2193</v>
      </c>
      <c r="I17" s="16">
        <v>93</v>
      </c>
      <c r="J17" s="16">
        <v>61</v>
      </c>
      <c r="K17" s="16">
        <v>35</v>
      </c>
      <c r="L17" s="16">
        <v>11</v>
      </c>
      <c r="M17" s="81">
        <v>49.638750000000002</v>
      </c>
      <c r="N17" s="96">
        <v>49.638750000000002</v>
      </c>
      <c r="O17" s="64">
        <v>2530</v>
      </c>
      <c r="P17" s="65">
        <f>Table2245789101123456789101112131415161718192021222324252627[[#This Row],[PEMBULATAN]]*O17</f>
        <v>125586.03750000001</v>
      </c>
    </row>
    <row r="18" spans="1:16" ht="26.25" customHeight="1" x14ac:dyDescent="0.2">
      <c r="A18" s="14"/>
      <c r="B18" s="75"/>
      <c r="C18" s="73" t="s">
        <v>2668</v>
      </c>
      <c r="D18" s="78" t="s">
        <v>127</v>
      </c>
      <c r="E18" s="13">
        <v>44552</v>
      </c>
      <c r="F18" s="76" t="s">
        <v>705</v>
      </c>
      <c r="G18" s="13">
        <v>44557</v>
      </c>
      <c r="H18" s="77" t="s">
        <v>2193</v>
      </c>
      <c r="I18" s="16">
        <v>86</v>
      </c>
      <c r="J18" s="16">
        <v>36</v>
      </c>
      <c r="K18" s="16">
        <v>51</v>
      </c>
      <c r="L18" s="16">
        <v>20</v>
      </c>
      <c r="M18" s="81">
        <v>39.473999999999997</v>
      </c>
      <c r="N18" s="96">
        <v>40</v>
      </c>
      <c r="O18" s="64">
        <v>2530</v>
      </c>
      <c r="P18" s="65">
        <f>Table2245789101123456789101112131415161718192021222324252627[[#This Row],[PEMBULATAN]]*O18</f>
        <v>101200</v>
      </c>
    </row>
    <row r="19" spans="1:16" ht="26.25" customHeight="1" x14ac:dyDescent="0.2">
      <c r="A19" s="14"/>
      <c r="B19" s="75"/>
      <c r="C19" s="73" t="s">
        <v>2669</v>
      </c>
      <c r="D19" s="78" t="s">
        <v>127</v>
      </c>
      <c r="E19" s="13">
        <v>44552</v>
      </c>
      <c r="F19" s="76" t="s">
        <v>705</v>
      </c>
      <c r="G19" s="13">
        <v>44557</v>
      </c>
      <c r="H19" s="77" t="s">
        <v>2193</v>
      </c>
      <c r="I19" s="16">
        <v>81</v>
      </c>
      <c r="J19" s="16">
        <v>64</v>
      </c>
      <c r="K19" s="16">
        <v>20</v>
      </c>
      <c r="L19" s="16">
        <v>6</v>
      </c>
      <c r="M19" s="81">
        <v>25.92</v>
      </c>
      <c r="N19" s="96">
        <v>25.92</v>
      </c>
      <c r="O19" s="64">
        <v>2530</v>
      </c>
      <c r="P19" s="65">
        <f>Table2245789101123456789101112131415161718192021222324252627[[#This Row],[PEMBULATAN]]*O19</f>
        <v>65577.600000000006</v>
      </c>
    </row>
    <row r="20" spans="1:16" ht="26.25" customHeight="1" x14ac:dyDescent="0.2">
      <c r="A20" s="14"/>
      <c r="B20" s="75"/>
      <c r="C20" s="73" t="s">
        <v>2670</v>
      </c>
      <c r="D20" s="78" t="s">
        <v>127</v>
      </c>
      <c r="E20" s="13">
        <v>44552</v>
      </c>
      <c r="F20" s="76" t="s">
        <v>705</v>
      </c>
      <c r="G20" s="13">
        <v>44557</v>
      </c>
      <c r="H20" s="77" t="s">
        <v>2193</v>
      </c>
      <c r="I20" s="16">
        <v>66</v>
      </c>
      <c r="J20" s="16">
        <v>42</v>
      </c>
      <c r="K20" s="16">
        <v>13</v>
      </c>
      <c r="L20" s="16">
        <v>6</v>
      </c>
      <c r="M20" s="81">
        <v>9.0090000000000003</v>
      </c>
      <c r="N20" s="96">
        <v>9.0090000000000003</v>
      </c>
      <c r="O20" s="64">
        <v>2530</v>
      </c>
      <c r="P20" s="65">
        <f>Table2245789101123456789101112131415161718192021222324252627[[#This Row],[PEMBULATAN]]*O20</f>
        <v>22792.77</v>
      </c>
    </row>
    <row r="21" spans="1:16" ht="26.25" customHeight="1" x14ac:dyDescent="0.2">
      <c r="A21" s="14"/>
      <c r="B21" s="75"/>
      <c r="C21" s="73" t="s">
        <v>2671</v>
      </c>
      <c r="D21" s="78" t="s">
        <v>127</v>
      </c>
      <c r="E21" s="13">
        <v>44552</v>
      </c>
      <c r="F21" s="76" t="s">
        <v>705</v>
      </c>
      <c r="G21" s="13">
        <v>44557</v>
      </c>
      <c r="H21" s="77" t="s">
        <v>2193</v>
      </c>
      <c r="I21" s="16">
        <v>58</v>
      </c>
      <c r="J21" s="16">
        <v>21</v>
      </c>
      <c r="K21" s="16">
        <v>22</v>
      </c>
      <c r="L21" s="16">
        <v>1</v>
      </c>
      <c r="M21" s="81">
        <v>6.6989999999999998</v>
      </c>
      <c r="N21" s="96">
        <v>6.6989999999999998</v>
      </c>
      <c r="O21" s="64">
        <v>2530</v>
      </c>
      <c r="P21" s="65">
        <f>Table2245789101123456789101112131415161718192021222324252627[[#This Row],[PEMBULATAN]]*O21</f>
        <v>16948.47</v>
      </c>
    </row>
    <row r="22" spans="1:16" ht="26.25" customHeight="1" x14ac:dyDescent="0.2">
      <c r="A22" s="14"/>
      <c r="B22" s="75"/>
      <c r="C22" s="73" t="s">
        <v>2672</v>
      </c>
      <c r="D22" s="78" t="s">
        <v>127</v>
      </c>
      <c r="E22" s="13">
        <v>44552</v>
      </c>
      <c r="F22" s="76" t="s">
        <v>705</v>
      </c>
      <c r="G22" s="13">
        <v>44557</v>
      </c>
      <c r="H22" s="77" t="s">
        <v>2193</v>
      </c>
      <c r="I22" s="16">
        <v>51</v>
      </c>
      <c r="J22" s="16">
        <v>36</v>
      </c>
      <c r="K22" s="16">
        <v>28</v>
      </c>
      <c r="L22" s="16">
        <v>8</v>
      </c>
      <c r="M22" s="81">
        <v>12.852</v>
      </c>
      <c r="N22" s="96">
        <v>12.852</v>
      </c>
      <c r="O22" s="64">
        <v>2530</v>
      </c>
      <c r="P22" s="65">
        <f>Table2245789101123456789101112131415161718192021222324252627[[#This Row],[PEMBULATAN]]*O22</f>
        <v>32515.56</v>
      </c>
    </row>
    <row r="23" spans="1:16" ht="26.25" customHeight="1" x14ac:dyDescent="0.2">
      <c r="A23" s="14"/>
      <c r="B23" s="75"/>
      <c r="C23" s="73" t="s">
        <v>2673</v>
      </c>
      <c r="D23" s="78" t="s">
        <v>127</v>
      </c>
      <c r="E23" s="13">
        <v>44552</v>
      </c>
      <c r="F23" s="76" t="s">
        <v>705</v>
      </c>
      <c r="G23" s="13">
        <v>44557</v>
      </c>
      <c r="H23" s="77" t="s">
        <v>2193</v>
      </c>
      <c r="I23" s="16">
        <v>56</v>
      </c>
      <c r="J23" s="16">
        <v>40</v>
      </c>
      <c r="K23" s="16">
        <v>18</v>
      </c>
      <c r="L23" s="16">
        <v>1</v>
      </c>
      <c r="M23" s="81">
        <v>10.08</v>
      </c>
      <c r="N23" s="96">
        <v>10.08</v>
      </c>
      <c r="O23" s="64">
        <v>2530</v>
      </c>
      <c r="P23" s="65">
        <f>Table2245789101123456789101112131415161718192021222324252627[[#This Row],[PEMBULATAN]]*O23</f>
        <v>25502.400000000001</v>
      </c>
    </row>
    <row r="24" spans="1:16" ht="26.25" customHeight="1" x14ac:dyDescent="0.2">
      <c r="A24" s="14"/>
      <c r="B24" s="75"/>
      <c r="C24" s="73" t="s">
        <v>2674</v>
      </c>
      <c r="D24" s="78" t="s">
        <v>127</v>
      </c>
      <c r="E24" s="13">
        <v>44552</v>
      </c>
      <c r="F24" s="76" t="s">
        <v>705</v>
      </c>
      <c r="G24" s="13">
        <v>44557</v>
      </c>
      <c r="H24" s="77" t="s">
        <v>2193</v>
      </c>
      <c r="I24" s="16">
        <v>56</v>
      </c>
      <c r="J24" s="16">
        <v>42</v>
      </c>
      <c r="K24" s="16">
        <v>20</v>
      </c>
      <c r="L24" s="16">
        <v>1</v>
      </c>
      <c r="M24" s="81">
        <v>11.76</v>
      </c>
      <c r="N24" s="96">
        <v>11.76</v>
      </c>
      <c r="O24" s="64">
        <v>2530</v>
      </c>
      <c r="P24" s="65">
        <f>Table2245789101123456789101112131415161718192021222324252627[[#This Row],[PEMBULATAN]]*O24</f>
        <v>29752.799999999999</v>
      </c>
    </row>
    <row r="25" spans="1:16" ht="26.25" customHeight="1" x14ac:dyDescent="0.2">
      <c r="A25" s="14"/>
      <c r="B25" s="75"/>
      <c r="C25" s="73" t="s">
        <v>2675</v>
      </c>
      <c r="D25" s="78" t="s">
        <v>127</v>
      </c>
      <c r="E25" s="13">
        <v>44552</v>
      </c>
      <c r="F25" s="76" t="s">
        <v>705</v>
      </c>
      <c r="G25" s="13">
        <v>44557</v>
      </c>
      <c r="H25" s="77" t="s">
        <v>2193</v>
      </c>
      <c r="I25" s="16">
        <v>85</v>
      </c>
      <c r="J25" s="16">
        <v>31</v>
      </c>
      <c r="K25" s="16">
        <v>28</v>
      </c>
      <c r="L25" s="16">
        <v>1</v>
      </c>
      <c r="M25" s="81">
        <v>18.445</v>
      </c>
      <c r="N25" s="96">
        <v>19</v>
      </c>
      <c r="O25" s="64">
        <v>2530</v>
      </c>
      <c r="P25" s="65">
        <f>Table2245789101123456789101112131415161718192021222324252627[[#This Row],[PEMBULATAN]]*O25</f>
        <v>48070</v>
      </c>
    </row>
    <row r="26" spans="1:16" ht="26.25" customHeight="1" x14ac:dyDescent="0.2">
      <c r="A26" s="14"/>
      <c r="B26" s="75"/>
      <c r="C26" s="73" t="s">
        <v>2676</v>
      </c>
      <c r="D26" s="78" t="s">
        <v>127</v>
      </c>
      <c r="E26" s="13">
        <v>44552</v>
      </c>
      <c r="F26" s="76" t="s">
        <v>705</v>
      </c>
      <c r="G26" s="13">
        <v>44557</v>
      </c>
      <c r="H26" s="77" t="s">
        <v>2193</v>
      </c>
      <c r="I26" s="16">
        <v>41</v>
      </c>
      <c r="J26" s="16">
        <v>24</v>
      </c>
      <c r="K26" s="16">
        <v>28</v>
      </c>
      <c r="L26" s="16">
        <v>2</v>
      </c>
      <c r="M26" s="81">
        <v>6.8879999999999999</v>
      </c>
      <c r="N26" s="96">
        <v>6.8879999999999999</v>
      </c>
      <c r="O26" s="64">
        <v>2530</v>
      </c>
      <c r="P26" s="65">
        <f>Table2245789101123456789101112131415161718192021222324252627[[#This Row],[PEMBULATAN]]*O26</f>
        <v>17426.64</v>
      </c>
    </row>
    <row r="27" spans="1:16" ht="26.25" customHeight="1" x14ac:dyDescent="0.2">
      <c r="A27" s="14"/>
      <c r="B27" s="75"/>
      <c r="C27" s="73" t="s">
        <v>2677</v>
      </c>
      <c r="D27" s="78" t="s">
        <v>127</v>
      </c>
      <c r="E27" s="13">
        <v>44552</v>
      </c>
      <c r="F27" s="76" t="s">
        <v>705</v>
      </c>
      <c r="G27" s="13">
        <v>44557</v>
      </c>
      <c r="H27" s="77" t="s">
        <v>2193</v>
      </c>
      <c r="I27" s="16">
        <v>76</v>
      </c>
      <c r="J27" s="16">
        <v>20</v>
      </c>
      <c r="K27" s="16">
        <v>13</v>
      </c>
      <c r="L27" s="16">
        <v>2</v>
      </c>
      <c r="M27" s="81">
        <v>4.9400000000000004</v>
      </c>
      <c r="N27" s="96">
        <v>4.9400000000000004</v>
      </c>
      <c r="O27" s="64">
        <v>2530</v>
      </c>
      <c r="P27" s="65">
        <f>Table2245789101123456789101112131415161718192021222324252627[[#This Row],[PEMBULATAN]]*O27</f>
        <v>12498.2</v>
      </c>
    </row>
    <row r="28" spans="1:16" ht="26.25" customHeight="1" x14ac:dyDescent="0.2">
      <c r="A28" s="14"/>
      <c r="B28" s="75"/>
      <c r="C28" s="73" t="s">
        <v>2678</v>
      </c>
      <c r="D28" s="78" t="s">
        <v>127</v>
      </c>
      <c r="E28" s="13">
        <v>44552</v>
      </c>
      <c r="F28" s="76" t="s">
        <v>705</v>
      </c>
      <c r="G28" s="13">
        <v>44557</v>
      </c>
      <c r="H28" s="77" t="s">
        <v>2193</v>
      </c>
      <c r="I28" s="16">
        <v>56</v>
      </c>
      <c r="J28" s="16">
        <v>42</v>
      </c>
      <c r="K28" s="16">
        <v>20</v>
      </c>
      <c r="L28" s="16">
        <v>1</v>
      </c>
      <c r="M28" s="81">
        <v>11.76</v>
      </c>
      <c r="N28" s="96">
        <v>11.76</v>
      </c>
      <c r="O28" s="64">
        <v>2530</v>
      </c>
      <c r="P28" s="65">
        <f>Table2245789101123456789101112131415161718192021222324252627[[#This Row],[PEMBULATAN]]*O28</f>
        <v>29752.799999999999</v>
      </c>
    </row>
    <row r="29" spans="1:16" ht="26.25" customHeight="1" x14ac:dyDescent="0.2">
      <c r="A29" s="14"/>
      <c r="B29" s="75"/>
      <c r="C29" s="73" t="s">
        <v>2679</v>
      </c>
      <c r="D29" s="78" t="s">
        <v>127</v>
      </c>
      <c r="E29" s="13">
        <v>44552</v>
      </c>
      <c r="F29" s="76" t="s">
        <v>705</v>
      </c>
      <c r="G29" s="13">
        <v>44557</v>
      </c>
      <c r="H29" s="77" t="s">
        <v>2193</v>
      </c>
      <c r="I29" s="16">
        <v>56</v>
      </c>
      <c r="J29" s="16">
        <v>42</v>
      </c>
      <c r="K29" s="16">
        <v>20</v>
      </c>
      <c r="L29" s="16">
        <v>1</v>
      </c>
      <c r="M29" s="81">
        <v>11.76</v>
      </c>
      <c r="N29" s="96">
        <v>11.76</v>
      </c>
      <c r="O29" s="64">
        <v>2530</v>
      </c>
      <c r="P29" s="65">
        <f>Table2245789101123456789101112131415161718192021222324252627[[#This Row],[PEMBULATAN]]*O29</f>
        <v>29752.799999999999</v>
      </c>
    </row>
    <row r="30" spans="1:16" ht="26.25" customHeight="1" x14ac:dyDescent="0.2">
      <c r="A30" s="14"/>
      <c r="B30" s="75"/>
      <c r="C30" s="73" t="s">
        <v>2680</v>
      </c>
      <c r="D30" s="78" t="s">
        <v>127</v>
      </c>
      <c r="E30" s="13">
        <v>44552</v>
      </c>
      <c r="F30" s="76" t="s">
        <v>705</v>
      </c>
      <c r="G30" s="13">
        <v>44557</v>
      </c>
      <c r="H30" s="77" t="s">
        <v>2193</v>
      </c>
      <c r="I30" s="16">
        <v>58</v>
      </c>
      <c r="J30" s="16">
        <v>38</v>
      </c>
      <c r="K30" s="16">
        <v>24</v>
      </c>
      <c r="L30" s="16">
        <v>1</v>
      </c>
      <c r="M30" s="81">
        <v>13.224</v>
      </c>
      <c r="N30" s="96">
        <v>13.224</v>
      </c>
      <c r="O30" s="64">
        <v>2530</v>
      </c>
      <c r="P30" s="65">
        <f>Table2245789101123456789101112131415161718192021222324252627[[#This Row],[PEMBULATAN]]*O30</f>
        <v>33456.720000000001</v>
      </c>
    </row>
    <row r="31" spans="1:16" ht="26.25" customHeight="1" x14ac:dyDescent="0.2">
      <c r="A31" s="14"/>
      <c r="B31" s="75"/>
      <c r="C31" s="73" t="s">
        <v>2681</v>
      </c>
      <c r="D31" s="78" t="s">
        <v>127</v>
      </c>
      <c r="E31" s="13">
        <v>44552</v>
      </c>
      <c r="F31" s="76" t="s">
        <v>705</v>
      </c>
      <c r="G31" s="13">
        <v>44557</v>
      </c>
      <c r="H31" s="77" t="s">
        <v>2193</v>
      </c>
      <c r="I31" s="16">
        <v>100</v>
      </c>
      <c r="J31" s="16">
        <v>20</v>
      </c>
      <c r="K31" s="16">
        <v>25</v>
      </c>
      <c r="L31" s="16">
        <v>13</v>
      </c>
      <c r="M31" s="81">
        <v>12.5</v>
      </c>
      <c r="N31" s="96">
        <v>14</v>
      </c>
      <c r="O31" s="64">
        <v>2530</v>
      </c>
      <c r="P31" s="65">
        <f>Table2245789101123456789101112131415161718192021222324252627[[#This Row],[PEMBULATAN]]*O31</f>
        <v>35420</v>
      </c>
    </row>
    <row r="32" spans="1:16" ht="26.25" customHeight="1" x14ac:dyDescent="0.2">
      <c r="A32" s="14"/>
      <c r="B32" s="75"/>
      <c r="C32" s="73" t="s">
        <v>2682</v>
      </c>
      <c r="D32" s="78" t="s">
        <v>127</v>
      </c>
      <c r="E32" s="13">
        <v>44552</v>
      </c>
      <c r="F32" s="76" t="s">
        <v>705</v>
      </c>
      <c r="G32" s="13">
        <v>44557</v>
      </c>
      <c r="H32" s="77" t="s">
        <v>2193</v>
      </c>
      <c r="I32" s="16">
        <v>50</v>
      </c>
      <c r="J32" s="16">
        <v>35</v>
      </c>
      <c r="K32" s="16">
        <v>11</v>
      </c>
      <c r="L32" s="16">
        <v>2</v>
      </c>
      <c r="M32" s="81">
        <v>4.8125</v>
      </c>
      <c r="N32" s="96">
        <v>4.8125</v>
      </c>
      <c r="O32" s="64">
        <v>2530</v>
      </c>
      <c r="P32" s="65">
        <f>Table2245789101123456789101112131415161718192021222324252627[[#This Row],[PEMBULATAN]]*O32</f>
        <v>12175.625</v>
      </c>
    </row>
    <row r="33" spans="1:16" ht="26.25" customHeight="1" x14ac:dyDescent="0.2">
      <c r="A33" s="14"/>
      <c r="B33" s="75"/>
      <c r="C33" s="73" t="s">
        <v>2683</v>
      </c>
      <c r="D33" s="78" t="s">
        <v>127</v>
      </c>
      <c r="E33" s="13">
        <v>44552</v>
      </c>
      <c r="F33" s="76" t="s">
        <v>705</v>
      </c>
      <c r="G33" s="13">
        <v>44557</v>
      </c>
      <c r="H33" s="77" t="s">
        <v>2193</v>
      </c>
      <c r="I33" s="16">
        <v>91</v>
      </c>
      <c r="J33" s="16">
        <v>41</v>
      </c>
      <c r="K33" s="16">
        <v>10</v>
      </c>
      <c r="L33" s="16">
        <v>2</v>
      </c>
      <c r="M33" s="81">
        <v>9.3275000000000006</v>
      </c>
      <c r="N33" s="96">
        <v>10</v>
      </c>
      <c r="O33" s="64">
        <v>2530</v>
      </c>
      <c r="P33" s="65">
        <f>Table2245789101123456789101112131415161718192021222324252627[[#This Row],[PEMBULATAN]]*O33</f>
        <v>25300</v>
      </c>
    </row>
    <row r="34" spans="1:16" ht="26.25" customHeight="1" x14ac:dyDescent="0.2">
      <c r="A34" s="14"/>
      <c r="B34" s="75"/>
      <c r="C34" s="73" t="s">
        <v>2684</v>
      </c>
      <c r="D34" s="78" t="s">
        <v>127</v>
      </c>
      <c r="E34" s="13">
        <v>44552</v>
      </c>
      <c r="F34" s="76" t="s">
        <v>705</v>
      </c>
      <c r="G34" s="13">
        <v>44557</v>
      </c>
      <c r="H34" s="77" t="s">
        <v>2193</v>
      </c>
      <c r="I34" s="16">
        <v>67</v>
      </c>
      <c r="J34" s="16">
        <v>38</v>
      </c>
      <c r="K34" s="16">
        <v>19</v>
      </c>
      <c r="L34" s="16">
        <v>5</v>
      </c>
      <c r="M34" s="81">
        <v>12.093500000000001</v>
      </c>
      <c r="N34" s="96">
        <v>12.093500000000001</v>
      </c>
      <c r="O34" s="64">
        <v>2530</v>
      </c>
      <c r="P34" s="65">
        <f>Table2245789101123456789101112131415161718192021222324252627[[#This Row],[PEMBULATAN]]*O34</f>
        <v>30596.555</v>
      </c>
    </row>
    <row r="35" spans="1:16" ht="26.25" customHeight="1" x14ac:dyDescent="0.2">
      <c r="A35" s="14"/>
      <c r="B35" s="75"/>
      <c r="C35" s="73" t="s">
        <v>2685</v>
      </c>
      <c r="D35" s="78" t="s">
        <v>127</v>
      </c>
      <c r="E35" s="13">
        <v>44552</v>
      </c>
      <c r="F35" s="76" t="s">
        <v>705</v>
      </c>
      <c r="G35" s="13">
        <v>44557</v>
      </c>
      <c r="H35" s="77" t="s">
        <v>2193</v>
      </c>
      <c r="I35" s="16">
        <v>64</v>
      </c>
      <c r="J35" s="16">
        <v>52</v>
      </c>
      <c r="K35" s="16">
        <v>3</v>
      </c>
      <c r="L35" s="16">
        <v>3</v>
      </c>
      <c r="M35" s="81">
        <v>2.496</v>
      </c>
      <c r="N35" s="96">
        <v>4</v>
      </c>
      <c r="O35" s="64">
        <v>2530</v>
      </c>
      <c r="P35" s="65">
        <f>Table2245789101123456789101112131415161718192021222324252627[[#This Row],[PEMBULATAN]]*O35</f>
        <v>10120</v>
      </c>
    </row>
    <row r="36" spans="1:16" ht="26.25" customHeight="1" x14ac:dyDescent="0.2">
      <c r="A36" s="14"/>
      <c r="B36" s="75"/>
      <c r="C36" s="73" t="s">
        <v>2686</v>
      </c>
      <c r="D36" s="78" t="s">
        <v>127</v>
      </c>
      <c r="E36" s="13">
        <v>44552</v>
      </c>
      <c r="F36" s="76" t="s">
        <v>705</v>
      </c>
      <c r="G36" s="13">
        <v>44557</v>
      </c>
      <c r="H36" s="77" t="s">
        <v>2193</v>
      </c>
      <c r="I36" s="16">
        <v>134</v>
      </c>
      <c r="J36" s="16">
        <v>67</v>
      </c>
      <c r="K36" s="16">
        <v>22</v>
      </c>
      <c r="L36" s="16">
        <v>1</v>
      </c>
      <c r="M36" s="81">
        <v>49.378999999999998</v>
      </c>
      <c r="N36" s="96">
        <v>50</v>
      </c>
      <c r="O36" s="64">
        <v>2530</v>
      </c>
      <c r="P36" s="65">
        <f>Table2245789101123456789101112131415161718192021222324252627[[#This Row],[PEMBULATAN]]*O36</f>
        <v>126500</v>
      </c>
    </row>
    <row r="37" spans="1:16" ht="26.25" customHeight="1" x14ac:dyDescent="0.2">
      <c r="A37" s="14"/>
      <c r="B37" s="75"/>
      <c r="C37" s="73" t="s">
        <v>2687</v>
      </c>
      <c r="D37" s="78" t="s">
        <v>127</v>
      </c>
      <c r="E37" s="13">
        <v>44552</v>
      </c>
      <c r="F37" s="76" t="s">
        <v>705</v>
      </c>
      <c r="G37" s="13">
        <v>44557</v>
      </c>
      <c r="H37" s="77" t="s">
        <v>2193</v>
      </c>
      <c r="I37" s="16">
        <v>64</v>
      </c>
      <c r="J37" s="16">
        <v>35</v>
      </c>
      <c r="K37" s="16">
        <v>22</v>
      </c>
      <c r="L37" s="16">
        <v>12</v>
      </c>
      <c r="M37" s="81">
        <v>12.32</v>
      </c>
      <c r="N37" s="96">
        <v>13</v>
      </c>
      <c r="O37" s="64">
        <v>2530</v>
      </c>
      <c r="P37" s="65">
        <f>Table2245789101123456789101112131415161718192021222324252627[[#This Row],[PEMBULATAN]]*O37</f>
        <v>32890</v>
      </c>
    </row>
    <row r="38" spans="1:16" ht="26.25" customHeight="1" x14ac:dyDescent="0.2">
      <c r="A38" s="14"/>
      <c r="B38" s="75"/>
      <c r="C38" s="73" t="s">
        <v>2688</v>
      </c>
      <c r="D38" s="78" t="s">
        <v>127</v>
      </c>
      <c r="E38" s="13">
        <v>44552</v>
      </c>
      <c r="F38" s="76" t="s">
        <v>705</v>
      </c>
      <c r="G38" s="13">
        <v>44557</v>
      </c>
      <c r="H38" s="77" t="s">
        <v>2193</v>
      </c>
      <c r="I38" s="16">
        <v>60</v>
      </c>
      <c r="J38" s="16">
        <v>42</v>
      </c>
      <c r="K38" s="16">
        <v>18</v>
      </c>
      <c r="L38" s="16">
        <v>11</v>
      </c>
      <c r="M38" s="81">
        <v>11.34</v>
      </c>
      <c r="N38" s="96">
        <v>12</v>
      </c>
      <c r="O38" s="64">
        <v>2530</v>
      </c>
      <c r="P38" s="65">
        <f>Table2245789101123456789101112131415161718192021222324252627[[#This Row],[PEMBULATAN]]*O38</f>
        <v>30360</v>
      </c>
    </row>
    <row r="39" spans="1:16" ht="26.25" customHeight="1" x14ac:dyDescent="0.2">
      <c r="A39" s="14"/>
      <c r="B39" s="75"/>
      <c r="C39" s="73" t="s">
        <v>2689</v>
      </c>
      <c r="D39" s="78" t="s">
        <v>127</v>
      </c>
      <c r="E39" s="13">
        <v>44552</v>
      </c>
      <c r="F39" s="76" t="s">
        <v>705</v>
      </c>
      <c r="G39" s="13">
        <v>44557</v>
      </c>
      <c r="H39" s="77" t="s">
        <v>2193</v>
      </c>
      <c r="I39" s="16">
        <v>68</v>
      </c>
      <c r="J39" s="16">
        <v>68</v>
      </c>
      <c r="K39" s="16">
        <v>4</v>
      </c>
      <c r="L39" s="16">
        <v>1</v>
      </c>
      <c r="M39" s="81">
        <v>4.6239999999999997</v>
      </c>
      <c r="N39" s="96">
        <v>4.6239999999999997</v>
      </c>
      <c r="O39" s="64">
        <v>2530</v>
      </c>
      <c r="P39" s="65">
        <f>Table2245789101123456789101112131415161718192021222324252627[[#This Row],[PEMBULATAN]]*O39</f>
        <v>11698.72</v>
      </c>
    </row>
    <row r="40" spans="1:16" ht="26.25" customHeight="1" x14ac:dyDescent="0.2">
      <c r="A40" s="14"/>
      <c r="B40" s="75"/>
      <c r="C40" s="73" t="s">
        <v>2690</v>
      </c>
      <c r="D40" s="78" t="s">
        <v>127</v>
      </c>
      <c r="E40" s="13">
        <v>44552</v>
      </c>
      <c r="F40" s="76" t="s">
        <v>705</v>
      </c>
      <c r="G40" s="13">
        <v>44557</v>
      </c>
      <c r="H40" s="77" t="s">
        <v>2193</v>
      </c>
      <c r="I40" s="16">
        <v>52</v>
      </c>
      <c r="J40" s="16">
        <v>32</v>
      </c>
      <c r="K40" s="16">
        <v>40</v>
      </c>
      <c r="L40" s="16">
        <v>11</v>
      </c>
      <c r="M40" s="81">
        <v>16.64</v>
      </c>
      <c r="N40" s="96">
        <v>16.64</v>
      </c>
      <c r="O40" s="64">
        <v>2530</v>
      </c>
      <c r="P40" s="65">
        <f>Table2245789101123456789101112131415161718192021222324252627[[#This Row],[PEMBULATAN]]*O40</f>
        <v>42099.200000000004</v>
      </c>
    </row>
    <row r="41" spans="1:16" ht="26.25" customHeight="1" x14ac:dyDescent="0.2">
      <c r="A41" s="14"/>
      <c r="B41" s="75"/>
      <c r="C41" s="73" t="s">
        <v>2691</v>
      </c>
      <c r="D41" s="78" t="s">
        <v>127</v>
      </c>
      <c r="E41" s="13">
        <v>44552</v>
      </c>
      <c r="F41" s="76" t="s">
        <v>705</v>
      </c>
      <c r="G41" s="13">
        <v>44557</v>
      </c>
      <c r="H41" s="77" t="s">
        <v>2193</v>
      </c>
      <c r="I41" s="16">
        <v>61</v>
      </c>
      <c r="J41" s="16">
        <v>35</v>
      </c>
      <c r="K41" s="16">
        <v>31</v>
      </c>
      <c r="L41" s="16">
        <v>9</v>
      </c>
      <c r="M41" s="81">
        <v>16.546250000000001</v>
      </c>
      <c r="N41" s="96">
        <v>16.546250000000001</v>
      </c>
      <c r="O41" s="64">
        <v>2530</v>
      </c>
      <c r="P41" s="65">
        <f>Table2245789101123456789101112131415161718192021222324252627[[#This Row],[PEMBULATAN]]*O41</f>
        <v>41862.012500000004</v>
      </c>
    </row>
    <row r="42" spans="1:16" ht="26.25" customHeight="1" x14ac:dyDescent="0.2">
      <c r="A42" s="14"/>
      <c r="B42" s="75"/>
      <c r="C42" s="73" t="s">
        <v>2692</v>
      </c>
      <c r="D42" s="78" t="s">
        <v>127</v>
      </c>
      <c r="E42" s="13">
        <v>44552</v>
      </c>
      <c r="F42" s="76" t="s">
        <v>705</v>
      </c>
      <c r="G42" s="13">
        <v>44557</v>
      </c>
      <c r="H42" s="77" t="s">
        <v>2193</v>
      </c>
      <c r="I42" s="16">
        <v>58</v>
      </c>
      <c r="J42" s="16">
        <v>55</v>
      </c>
      <c r="K42" s="16">
        <v>12</v>
      </c>
      <c r="L42" s="16">
        <v>1</v>
      </c>
      <c r="M42" s="81">
        <v>9.57</v>
      </c>
      <c r="N42" s="96">
        <v>9.57</v>
      </c>
      <c r="O42" s="64">
        <v>2530</v>
      </c>
      <c r="P42" s="65">
        <f>Table2245789101123456789101112131415161718192021222324252627[[#This Row],[PEMBULATAN]]*O42</f>
        <v>24212.100000000002</v>
      </c>
    </row>
    <row r="43" spans="1:16" ht="26.25" customHeight="1" x14ac:dyDescent="0.2">
      <c r="A43" s="14"/>
      <c r="B43" s="75"/>
      <c r="C43" s="73" t="s">
        <v>2693</v>
      </c>
      <c r="D43" s="78" t="s">
        <v>127</v>
      </c>
      <c r="E43" s="13">
        <v>44552</v>
      </c>
      <c r="F43" s="76" t="s">
        <v>705</v>
      </c>
      <c r="G43" s="13">
        <v>44557</v>
      </c>
      <c r="H43" s="77" t="s">
        <v>2193</v>
      </c>
      <c r="I43" s="16">
        <v>51</v>
      </c>
      <c r="J43" s="16">
        <v>41</v>
      </c>
      <c r="K43" s="16">
        <v>8</v>
      </c>
      <c r="L43" s="16">
        <v>2</v>
      </c>
      <c r="M43" s="81">
        <v>4.1820000000000004</v>
      </c>
      <c r="N43" s="96">
        <v>4.1820000000000004</v>
      </c>
      <c r="O43" s="64">
        <v>2530</v>
      </c>
      <c r="P43" s="65">
        <f>Table2245789101123456789101112131415161718192021222324252627[[#This Row],[PEMBULATAN]]*O43</f>
        <v>10580.460000000001</v>
      </c>
    </row>
    <row r="44" spans="1:16" ht="26.25" customHeight="1" x14ac:dyDescent="0.2">
      <c r="A44" s="14"/>
      <c r="B44" s="75"/>
      <c r="C44" s="73" t="s">
        <v>2694</v>
      </c>
      <c r="D44" s="78" t="s">
        <v>127</v>
      </c>
      <c r="E44" s="13">
        <v>44552</v>
      </c>
      <c r="F44" s="76" t="s">
        <v>705</v>
      </c>
      <c r="G44" s="13">
        <v>44557</v>
      </c>
      <c r="H44" s="77" t="s">
        <v>2193</v>
      </c>
      <c r="I44" s="16">
        <v>74</v>
      </c>
      <c r="J44" s="16">
        <v>41</v>
      </c>
      <c r="K44" s="16">
        <v>62</v>
      </c>
      <c r="L44" s="16">
        <v>14</v>
      </c>
      <c r="M44" s="81">
        <v>47.027000000000001</v>
      </c>
      <c r="N44" s="96">
        <v>47.027000000000001</v>
      </c>
      <c r="O44" s="64">
        <v>2530</v>
      </c>
      <c r="P44" s="65">
        <f>Table2245789101123456789101112131415161718192021222324252627[[#This Row],[PEMBULATAN]]*O44</f>
        <v>118978.31</v>
      </c>
    </row>
    <row r="45" spans="1:16" ht="26.25" customHeight="1" x14ac:dyDescent="0.2">
      <c r="A45" s="14"/>
      <c r="B45" s="75"/>
      <c r="C45" s="73" t="s">
        <v>2695</v>
      </c>
      <c r="D45" s="78" t="s">
        <v>127</v>
      </c>
      <c r="E45" s="13">
        <v>44552</v>
      </c>
      <c r="F45" s="76" t="s">
        <v>705</v>
      </c>
      <c r="G45" s="13">
        <v>44557</v>
      </c>
      <c r="H45" s="77" t="s">
        <v>2193</v>
      </c>
      <c r="I45" s="16">
        <v>144</v>
      </c>
      <c r="J45" s="16">
        <v>13</v>
      </c>
      <c r="K45" s="16">
        <v>11</v>
      </c>
      <c r="L45" s="16">
        <v>5</v>
      </c>
      <c r="M45" s="81">
        <v>5.1479999999999997</v>
      </c>
      <c r="N45" s="96">
        <v>5.1479999999999997</v>
      </c>
      <c r="O45" s="64">
        <v>2530</v>
      </c>
      <c r="P45" s="65">
        <f>Table2245789101123456789101112131415161718192021222324252627[[#This Row],[PEMBULATAN]]*O45</f>
        <v>13024.439999999999</v>
      </c>
    </row>
    <row r="46" spans="1:16" ht="26.25" customHeight="1" x14ac:dyDescent="0.2">
      <c r="A46" s="14"/>
      <c r="B46" s="75"/>
      <c r="C46" s="73" t="s">
        <v>2696</v>
      </c>
      <c r="D46" s="78" t="s">
        <v>127</v>
      </c>
      <c r="E46" s="13">
        <v>44552</v>
      </c>
      <c r="F46" s="76" t="s">
        <v>705</v>
      </c>
      <c r="G46" s="13">
        <v>44557</v>
      </c>
      <c r="H46" s="77" t="s">
        <v>2193</v>
      </c>
      <c r="I46" s="16">
        <v>50</v>
      </c>
      <c r="J46" s="16">
        <v>28</v>
      </c>
      <c r="K46" s="16">
        <v>31</v>
      </c>
      <c r="L46" s="16">
        <v>2</v>
      </c>
      <c r="M46" s="81">
        <v>10.85</v>
      </c>
      <c r="N46" s="96">
        <v>10.85</v>
      </c>
      <c r="O46" s="64">
        <v>2530</v>
      </c>
      <c r="P46" s="65">
        <f>Table2245789101123456789101112131415161718192021222324252627[[#This Row],[PEMBULATAN]]*O46</f>
        <v>27450.5</v>
      </c>
    </row>
    <row r="47" spans="1:16" ht="26.25" customHeight="1" x14ac:dyDescent="0.2">
      <c r="A47" s="14"/>
      <c r="B47" s="75"/>
      <c r="C47" s="73" t="s">
        <v>2697</v>
      </c>
      <c r="D47" s="78" t="s">
        <v>127</v>
      </c>
      <c r="E47" s="13">
        <v>44552</v>
      </c>
      <c r="F47" s="76" t="s">
        <v>705</v>
      </c>
      <c r="G47" s="13">
        <v>44557</v>
      </c>
      <c r="H47" s="77" t="s">
        <v>2193</v>
      </c>
      <c r="I47" s="16">
        <v>61</v>
      </c>
      <c r="J47" s="16">
        <v>36</v>
      </c>
      <c r="K47" s="16">
        <v>15</v>
      </c>
      <c r="L47" s="16">
        <v>6</v>
      </c>
      <c r="M47" s="81">
        <v>8.2349999999999994</v>
      </c>
      <c r="N47" s="96">
        <v>8.2349999999999994</v>
      </c>
      <c r="O47" s="64">
        <v>2530</v>
      </c>
      <c r="P47" s="65">
        <f>Table2245789101123456789101112131415161718192021222324252627[[#This Row],[PEMBULATAN]]*O47</f>
        <v>20834.55</v>
      </c>
    </row>
    <row r="48" spans="1:16" ht="26.25" customHeight="1" x14ac:dyDescent="0.2">
      <c r="A48" s="14"/>
      <c r="B48" s="75"/>
      <c r="C48" s="73" t="s">
        <v>2698</v>
      </c>
      <c r="D48" s="78" t="s">
        <v>127</v>
      </c>
      <c r="E48" s="13">
        <v>44552</v>
      </c>
      <c r="F48" s="76" t="s">
        <v>705</v>
      </c>
      <c r="G48" s="13">
        <v>44557</v>
      </c>
      <c r="H48" s="77" t="s">
        <v>2193</v>
      </c>
      <c r="I48" s="16">
        <v>56</v>
      </c>
      <c r="J48" s="16">
        <v>42</v>
      </c>
      <c r="K48" s="16">
        <v>20</v>
      </c>
      <c r="L48" s="16">
        <v>1</v>
      </c>
      <c r="M48" s="81">
        <v>11.76</v>
      </c>
      <c r="N48" s="96">
        <v>11.76</v>
      </c>
      <c r="O48" s="64">
        <v>2530</v>
      </c>
      <c r="P48" s="65">
        <f>Table2245789101123456789101112131415161718192021222324252627[[#This Row],[PEMBULATAN]]*O48</f>
        <v>29752.799999999999</v>
      </c>
    </row>
    <row r="49" spans="1:16" ht="26.25" customHeight="1" x14ac:dyDescent="0.2">
      <c r="A49" s="14"/>
      <c r="B49" s="75"/>
      <c r="C49" s="73" t="s">
        <v>2699</v>
      </c>
      <c r="D49" s="78" t="s">
        <v>127</v>
      </c>
      <c r="E49" s="13">
        <v>44552</v>
      </c>
      <c r="F49" s="76" t="s">
        <v>705</v>
      </c>
      <c r="G49" s="13">
        <v>44557</v>
      </c>
      <c r="H49" s="77" t="s">
        <v>2193</v>
      </c>
      <c r="I49" s="16">
        <v>104</v>
      </c>
      <c r="J49" s="16">
        <v>68</v>
      </c>
      <c r="K49" s="16">
        <v>23</v>
      </c>
      <c r="L49" s="16">
        <v>24</v>
      </c>
      <c r="M49" s="81">
        <v>40.664000000000001</v>
      </c>
      <c r="N49" s="96">
        <v>40.664000000000001</v>
      </c>
      <c r="O49" s="64">
        <v>2530</v>
      </c>
      <c r="P49" s="65">
        <f>Table2245789101123456789101112131415161718192021222324252627[[#This Row],[PEMBULATAN]]*O49</f>
        <v>102879.92</v>
      </c>
    </row>
    <row r="50" spans="1:16" ht="26.25" customHeight="1" x14ac:dyDescent="0.2">
      <c r="A50" s="14"/>
      <c r="B50" s="75"/>
      <c r="C50" s="73" t="s">
        <v>2700</v>
      </c>
      <c r="D50" s="78" t="s">
        <v>127</v>
      </c>
      <c r="E50" s="13">
        <v>44552</v>
      </c>
      <c r="F50" s="76" t="s">
        <v>705</v>
      </c>
      <c r="G50" s="13">
        <v>44557</v>
      </c>
      <c r="H50" s="77" t="s">
        <v>2193</v>
      </c>
      <c r="I50" s="16">
        <v>94</v>
      </c>
      <c r="J50" s="16">
        <v>56</v>
      </c>
      <c r="K50" s="16">
        <v>28</v>
      </c>
      <c r="L50" s="16">
        <v>21</v>
      </c>
      <c r="M50" s="81">
        <v>36.847999999999999</v>
      </c>
      <c r="N50" s="96">
        <v>36.847999999999999</v>
      </c>
      <c r="O50" s="64">
        <v>2530</v>
      </c>
      <c r="P50" s="65">
        <f>Table2245789101123456789101112131415161718192021222324252627[[#This Row],[PEMBULATAN]]*O50</f>
        <v>93225.44</v>
      </c>
    </row>
    <row r="51" spans="1:16" ht="26.25" customHeight="1" x14ac:dyDescent="0.2">
      <c r="A51" s="14"/>
      <c r="B51" s="75"/>
      <c r="C51" s="73" t="s">
        <v>2701</v>
      </c>
      <c r="D51" s="78" t="s">
        <v>127</v>
      </c>
      <c r="E51" s="13">
        <v>44552</v>
      </c>
      <c r="F51" s="76" t="s">
        <v>705</v>
      </c>
      <c r="G51" s="13">
        <v>44557</v>
      </c>
      <c r="H51" s="77" t="s">
        <v>2193</v>
      </c>
      <c r="I51" s="16">
        <v>58</v>
      </c>
      <c r="J51" s="16">
        <v>48</v>
      </c>
      <c r="K51" s="16">
        <v>19</v>
      </c>
      <c r="L51" s="16">
        <v>9</v>
      </c>
      <c r="M51" s="81">
        <v>13.224</v>
      </c>
      <c r="N51" s="96">
        <v>13.224</v>
      </c>
      <c r="O51" s="64">
        <v>2530</v>
      </c>
      <c r="P51" s="65">
        <f>Table2245789101123456789101112131415161718192021222324252627[[#This Row],[PEMBULATAN]]*O51</f>
        <v>33456.720000000001</v>
      </c>
    </row>
    <row r="52" spans="1:16" ht="26.25" customHeight="1" x14ac:dyDescent="0.2">
      <c r="A52" s="14"/>
      <c r="B52" s="75"/>
      <c r="C52" s="73" t="s">
        <v>2702</v>
      </c>
      <c r="D52" s="78" t="s">
        <v>127</v>
      </c>
      <c r="E52" s="13">
        <v>44552</v>
      </c>
      <c r="F52" s="76" t="s">
        <v>705</v>
      </c>
      <c r="G52" s="13">
        <v>44557</v>
      </c>
      <c r="H52" s="77" t="s">
        <v>2193</v>
      </c>
      <c r="I52" s="16">
        <v>85</v>
      </c>
      <c r="J52" s="16">
        <v>58</v>
      </c>
      <c r="K52" s="16">
        <v>24</v>
      </c>
      <c r="L52" s="16">
        <v>14</v>
      </c>
      <c r="M52" s="81">
        <v>29.58</v>
      </c>
      <c r="N52" s="96">
        <v>29.58</v>
      </c>
      <c r="O52" s="64">
        <v>2530</v>
      </c>
      <c r="P52" s="65">
        <f>Table2245789101123456789101112131415161718192021222324252627[[#This Row],[PEMBULATAN]]*O52</f>
        <v>74837.399999999994</v>
      </c>
    </row>
    <row r="53" spans="1:16" ht="26.25" customHeight="1" x14ac:dyDescent="0.2">
      <c r="A53" s="14"/>
      <c r="B53" s="75"/>
      <c r="C53" s="73" t="s">
        <v>2703</v>
      </c>
      <c r="D53" s="78" t="s">
        <v>127</v>
      </c>
      <c r="E53" s="13">
        <v>44552</v>
      </c>
      <c r="F53" s="76" t="s">
        <v>705</v>
      </c>
      <c r="G53" s="13">
        <v>44557</v>
      </c>
      <c r="H53" s="77" t="s">
        <v>2193</v>
      </c>
      <c r="I53" s="16">
        <v>105</v>
      </c>
      <c r="J53" s="16">
        <v>37</v>
      </c>
      <c r="K53" s="16">
        <v>25</v>
      </c>
      <c r="L53" s="16">
        <v>18</v>
      </c>
      <c r="M53" s="81">
        <v>24.28125</v>
      </c>
      <c r="N53" s="96">
        <v>24.28125</v>
      </c>
      <c r="O53" s="64">
        <v>2530</v>
      </c>
      <c r="P53" s="65">
        <f>Table2245789101123456789101112131415161718192021222324252627[[#This Row],[PEMBULATAN]]*O53</f>
        <v>61431.5625</v>
      </c>
    </row>
    <row r="54" spans="1:16" ht="26.25" customHeight="1" x14ac:dyDescent="0.2">
      <c r="A54" s="14"/>
      <c r="B54" s="75"/>
      <c r="C54" s="73" t="s">
        <v>2704</v>
      </c>
      <c r="D54" s="78" t="s">
        <v>127</v>
      </c>
      <c r="E54" s="13">
        <v>44552</v>
      </c>
      <c r="F54" s="76" t="s">
        <v>705</v>
      </c>
      <c r="G54" s="13">
        <v>44557</v>
      </c>
      <c r="H54" s="77" t="s">
        <v>2193</v>
      </c>
      <c r="I54" s="16">
        <v>108</v>
      </c>
      <c r="J54" s="16">
        <v>53</v>
      </c>
      <c r="K54" s="16">
        <v>37</v>
      </c>
      <c r="L54" s="16">
        <v>25</v>
      </c>
      <c r="M54" s="81">
        <v>52.947000000000003</v>
      </c>
      <c r="N54" s="96">
        <v>52.947000000000003</v>
      </c>
      <c r="O54" s="64">
        <v>2530</v>
      </c>
      <c r="P54" s="65">
        <f>Table2245789101123456789101112131415161718192021222324252627[[#This Row],[PEMBULATAN]]*O54</f>
        <v>133955.91</v>
      </c>
    </row>
    <row r="55" spans="1:16" ht="26.25" customHeight="1" x14ac:dyDescent="0.2">
      <c r="A55" s="14"/>
      <c r="B55" s="75"/>
      <c r="C55" s="73" t="s">
        <v>2705</v>
      </c>
      <c r="D55" s="78" t="s">
        <v>127</v>
      </c>
      <c r="E55" s="13">
        <v>44552</v>
      </c>
      <c r="F55" s="76" t="s">
        <v>705</v>
      </c>
      <c r="G55" s="13">
        <v>44557</v>
      </c>
      <c r="H55" s="77" t="s">
        <v>2193</v>
      </c>
      <c r="I55" s="16">
        <v>75</v>
      </c>
      <c r="J55" s="16">
        <v>54</v>
      </c>
      <c r="K55" s="16">
        <v>18</v>
      </c>
      <c r="L55" s="16">
        <v>9</v>
      </c>
      <c r="M55" s="81">
        <v>18.225000000000001</v>
      </c>
      <c r="N55" s="96">
        <v>18.225000000000001</v>
      </c>
      <c r="O55" s="64">
        <v>2530</v>
      </c>
      <c r="P55" s="65">
        <f>Table2245789101123456789101112131415161718192021222324252627[[#This Row],[PEMBULATAN]]*O55</f>
        <v>46109.25</v>
      </c>
    </row>
    <row r="56" spans="1:16" ht="26.25" customHeight="1" x14ac:dyDescent="0.2">
      <c r="A56" s="14"/>
      <c r="B56" s="75"/>
      <c r="C56" s="73" t="s">
        <v>2706</v>
      </c>
      <c r="D56" s="78" t="s">
        <v>127</v>
      </c>
      <c r="E56" s="13">
        <v>44552</v>
      </c>
      <c r="F56" s="76" t="s">
        <v>705</v>
      </c>
      <c r="G56" s="13">
        <v>44557</v>
      </c>
      <c r="H56" s="77" t="s">
        <v>2193</v>
      </c>
      <c r="I56" s="16">
        <v>64</v>
      </c>
      <c r="J56" s="16">
        <v>59</v>
      </c>
      <c r="K56" s="16">
        <v>20</v>
      </c>
      <c r="L56" s="16">
        <v>11</v>
      </c>
      <c r="M56" s="81">
        <v>18.88</v>
      </c>
      <c r="N56" s="96">
        <v>18.88</v>
      </c>
      <c r="O56" s="64">
        <v>2530</v>
      </c>
      <c r="P56" s="65">
        <f>Table2245789101123456789101112131415161718192021222324252627[[#This Row],[PEMBULATAN]]*O56</f>
        <v>47766.399999999994</v>
      </c>
    </row>
    <row r="57" spans="1:16" ht="26.25" customHeight="1" x14ac:dyDescent="0.2">
      <c r="A57" s="14"/>
      <c r="B57" s="75"/>
      <c r="C57" s="73" t="s">
        <v>2707</v>
      </c>
      <c r="D57" s="78" t="s">
        <v>127</v>
      </c>
      <c r="E57" s="13">
        <v>44552</v>
      </c>
      <c r="F57" s="76" t="s">
        <v>705</v>
      </c>
      <c r="G57" s="13">
        <v>44557</v>
      </c>
      <c r="H57" s="77" t="s">
        <v>2193</v>
      </c>
      <c r="I57" s="16">
        <v>64</v>
      </c>
      <c r="J57" s="16">
        <v>61</v>
      </c>
      <c r="K57" s="16">
        <v>18</v>
      </c>
      <c r="L57" s="16">
        <v>12</v>
      </c>
      <c r="M57" s="81">
        <v>17.568000000000001</v>
      </c>
      <c r="N57" s="96">
        <v>17.568000000000001</v>
      </c>
      <c r="O57" s="64">
        <v>2530</v>
      </c>
      <c r="P57" s="65">
        <f>Table2245789101123456789101112131415161718192021222324252627[[#This Row],[PEMBULATAN]]*O57</f>
        <v>44447.040000000001</v>
      </c>
    </row>
    <row r="58" spans="1:16" ht="26.25" customHeight="1" x14ac:dyDescent="0.2">
      <c r="A58" s="14"/>
      <c r="B58" s="75"/>
      <c r="C58" s="73" t="s">
        <v>2708</v>
      </c>
      <c r="D58" s="78" t="s">
        <v>127</v>
      </c>
      <c r="E58" s="13">
        <v>44552</v>
      </c>
      <c r="F58" s="76" t="s">
        <v>705</v>
      </c>
      <c r="G58" s="13">
        <v>44557</v>
      </c>
      <c r="H58" s="77" t="s">
        <v>2193</v>
      </c>
      <c r="I58" s="16">
        <v>83</v>
      </c>
      <c r="J58" s="16">
        <v>58</v>
      </c>
      <c r="K58" s="16">
        <v>26</v>
      </c>
      <c r="L58" s="16">
        <v>22</v>
      </c>
      <c r="M58" s="81">
        <v>31.291</v>
      </c>
      <c r="N58" s="96">
        <v>31.291</v>
      </c>
      <c r="O58" s="64">
        <v>2530</v>
      </c>
      <c r="P58" s="65">
        <f>Table2245789101123456789101112131415161718192021222324252627[[#This Row],[PEMBULATAN]]*O58</f>
        <v>79166.23</v>
      </c>
    </row>
    <row r="59" spans="1:16" ht="26.25" customHeight="1" x14ac:dyDescent="0.2">
      <c r="A59" s="14"/>
      <c r="B59" s="75"/>
      <c r="C59" s="73" t="s">
        <v>2709</v>
      </c>
      <c r="D59" s="78" t="s">
        <v>127</v>
      </c>
      <c r="E59" s="13">
        <v>44552</v>
      </c>
      <c r="F59" s="76" t="s">
        <v>705</v>
      </c>
      <c r="G59" s="13">
        <v>44557</v>
      </c>
      <c r="H59" s="77" t="s">
        <v>2193</v>
      </c>
      <c r="I59" s="16">
        <v>100</v>
      </c>
      <c r="J59" s="16">
        <v>56</v>
      </c>
      <c r="K59" s="16">
        <v>22</v>
      </c>
      <c r="L59" s="16">
        <v>30</v>
      </c>
      <c r="M59" s="81">
        <v>30.8</v>
      </c>
      <c r="N59" s="96">
        <v>30.8</v>
      </c>
      <c r="O59" s="64">
        <v>2530</v>
      </c>
      <c r="P59" s="65">
        <f>Table2245789101123456789101112131415161718192021222324252627[[#This Row],[PEMBULATAN]]*O59</f>
        <v>77924</v>
      </c>
    </row>
    <row r="60" spans="1:16" ht="26.25" customHeight="1" x14ac:dyDescent="0.2">
      <c r="A60" s="14"/>
      <c r="B60" s="75"/>
      <c r="C60" s="73" t="s">
        <v>2710</v>
      </c>
      <c r="D60" s="78" t="s">
        <v>127</v>
      </c>
      <c r="E60" s="13">
        <v>44552</v>
      </c>
      <c r="F60" s="76" t="s">
        <v>705</v>
      </c>
      <c r="G60" s="13">
        <v>44557</v>
      </c>
      <c r="H60" s="77" t="s">
        <v>2193</v>
      </c>
      <c r="I60" s="16">
        <v>97</v>
      </c>
      <c r="J60" s="16">
        <v>54</v>
      </c>
      <c r="K60" s="16">
        <v>24</v>
      </c>
      <c r="L60" s="16">
        <v>22</v>
      </c>
      <c r="M60" s="81">
        <v>31.428000000000001</v>
      </c>
      <c r="N60" s="96">
        <v>32</v>
      </c>
      <c r="O60" s="64">
        <v>2530</v>
      </c>
      <c r="P60" s="65">
        <f>Table2245789101123456789101112131415161718192021222324252627[[#This Row],[PEMBULATAN]]*O60</f>
        <v>80960</v>
      </c>
    </row>
    <row r="61" spans="1:16" ht="26.25" customHeight="1" x14ac:dyDescent="0.2">
      <c r="A61" s="14"/>
      <c r="B61" s="75"/>
      <c r="C61" s="73" t="s">
        <v>2711</v>
      </c>
      <c r="D61" s="78" t="s">
        <v>127</v>
      </c>
      <c r="E61" s="13">
        <v>44552</v>
      </c>
      <c r="F61" s="76" t="s">
        <v>705</v>
      </c>
      <c r="G61" s="13">
        <v>44557</v>
      </c>
      <c r="H61" s="77" t="s">
        <v>2193</v>
      </c>
      <c r="I61" s="16">
        <v>72</v>
      </c>
      <c r="J61" s="16">
        <v>56</v>
      </c>
      <c r="K61" s="16">
        <v>11</v>
      </c>
      <c r="L61" s="16">
        <v>4</v>
      </c>
      <c r="M61" s="81">
        <v>11.087999999999999</v>
      </c>
      <c r="N61" s="96">
        <v>11.087999999999999</v>
      </c>
      <c r="O61" s="64">
        <v>2530</v>
      </c>
      <c r="P61" s="65">
        <f>Table2245789101123456789101112131415161718192021222324252627[[#This Row],[PEMBULATAN]]*O61</f>
        <v>28052.639999999999</v>
      </c>
    </row>
    <row r="62" spans="1:16" ht="26.25" customHeight="1" x14ac:dyDescent="0.2">
      <c r="A62" s="14"/>
      <c r="B62" s="75"/>
      <c r="C62" s="73" t="s">
        <v>2712</v>
      </c>
      <c r="D62" s="78" t="s">
        <v>127</v>
      </c>
      <c r="E62" s="13">
        <v>44552</v>
      </c>
      <c r="F62" s="76" t="s">
        <v>705</v>
      </c>
      <c r="G62" s="13">
        <v>44557</v>
      </c>
      <c r="H62" s="77" t="s">
        <v>2193</v>
      </c>
      <c r="I62" s="16">
        <v>84</v>
      </c>
      <c r="J62" s="16">
        <v>60</v>
      </c>
      <c r="K62" s="16">
        <v>23</v>
      </c>
      <c r="L62" s="16">
        <v>25</v>
      </c>
      <c r="M62" s="81">
        <v>28.98</v>
      </c>
      <c r="N62" s="96">
        <v>28.98</v>
      </c>
      <c r="O62" s="64">
        <v>2530</v>
      </c>
      <c r="P62" s="65">
        <f>Table2245789101123456789101112131415161718192021222324252627[[#This Row],[PEMBULATAN]]*O62</f>
        <v>73319.399999999994</v>
      </c>
    </row>
    <row r="63" spans="1:16" ht="26.25" customHeight="1" x14ac:dyDescent="0.2">
      <c r="A63" s="14"/>
      <c r="B63" s="75"/>
      <c r="C63" s="73" t="s">
        <v>2713</v>
      </c>
      <c r="D63" s="78" t="s">
        <v>127</v>
      </c>
      <c r="E63" s="13">
        <v>44552</v>
      </c>
      <c r="F63" s="76" t="s">
        <v>705</v>
      </c>
      <c r="G63" s="13">
        <v>44557</v>
      </c>
      <c r="H63" s="77" t="s">
        <v>2193</v>
      </c>
      <c r="I63" s="16">
        <v>99</v>
      </c>
      <c r="J63" s="16">
        <v>68</v>
      </c>
      <c r="K63" s="16">
        <v>27</v>
      </c>
      <c r="L63" s="16">
        <v>39</v>
      </c>
      <c r="M63" s="81">
        <v>45.441000000000003</v>
      </c>
      <c r="N63" s="96">
        <v>46</v>
      </c>
      <c r="O63" s="64">
        <v>2530</v>
      </c>
      <c r="P63" s="65">
        <f>Table2245789101123456789101112131415161718192021222324252627[[#This Row],[PEMBULATAN]]*O63</f>
        <v>116380</v>
      </c>
    </row>
    <row r="64" spans="1:16" ht="26.25" customHeight="1" x14ac:dyDescent="0.2">
      <c r="A64" s="14"/>
      <c r="B64" s="75"/>
      <c r="C64" s="73" t="s">
        <v>2714</v>
      </c>
      <c r="D64" s="78" t="s">
        <v>127</v>
      </c>
      <c r="E64" s="13">
        <v>44552</v>
      </c>
      <c r="F64" s="76" t="s">
        <v>705</v>
      </c>
      <c r="G64" s="13">
        <v>44557</v>
      </c>
      <c r="H64" s="77" t="s">
        <v>2193</v>
      </c>
      <c r="I64" s="16">
        <v>104</v>
      </c>
      <c r="J64" s="16">
        <v>53</v>
      </c>
      <c r="K64" s="16">
        <v>27</v>
      </c>
      <c r="L64" s="16">
        <v>27</v>
      </c>
      <c r="M64" s="81">
        <v>37.206000000000003</v>
      </c>
      <c r="N64" s="96">
        <v>37.206000000000003</v>
      </c>
      <c r="O64" s="64">
        <v>2530</v>
      </c>
      <c r="P64" s="65">
        <f>Table2245789101123456789101112131415161718192021222324252627[[#This Row],[PEMBULATAN]]*O64</f>
        <v>94131.180000000008</v>
      </c>
    </row>
    <row r="65" spans="1:16" ht="26.25" customHeight="1" x14ac:dyDescent="0.2">
      <c r="A65" s="14"/>
      <c r="B65" s="75"/>
      <c r="C65" s="73" t="s">
        <v>2715</v>
      </c>
      <c r="D65" s="78" t="s">
        <v>127</v>
      </c>
      <c r="E65" s="13">
        <v>44552</v>
      </c>
      <c r="F65" s="76" t="s">
        <v>705</v>
      </c>
      <c r="G65" s="13">
        <v>44557</v>
      </c>
      <c r="H65" s="77" t="s">
        <v>2193</v>
      </c>
      <c r="I65" s="16">
        <v>89</v>
      </c>
      <c r="J65" s="16">
        <v>49</v>
      </c>
      <c r="K65" s="16">
        <v>26</v>
      </c>
      <c r="L65" s="16">
        <v>27</v>
      </c>
      <c r="M65" s="81">
        <v>28.346499999999999</v>
      </c>
      <c r="N65" s="96">
        <v>29</v>
      </c>
      <c r="O65" s="64">
        <v>2530</v>
      </c>
      <c r="P65" s="65">
        <f>Table2245789101123456789101112131415161718192021222324252627[[#This Row],[PEMBULATAN]]*O65</f>
        <v>73370</v>
      </c>
    </row>
    <row r="66" spans="1:16" ht="26.25" customHeight="1" x14ac:dyDescent="0.2">
      <c r="A66" s="14"/>
      <c r="B66" s="75"/>
      <c r="C66" s="73" t="s">
        <v>2716</v>
      </c>
      <c r="D66" s="78" t="s">
        <v>127</v>
      </c>
      <c r="E66" s="13">
        <v>44552</v>
      </c>
      <c r="F66" s="76" t="s">
        <v>705</v>
      </c>
      <c r="G66" s="13">
        <v>44557</v>
      </c>
      <c r="H66" s="77" t="s">
        <v>2193</v>
      </c>
      <c r="I66" s="16">
        <v>99</v>
      </c>
      <c r="J66" s="16">
        <v>54</v>
      </c>
      <c r="K66" s="16">
        <v>31</v>
      </c>
      <c r="L66" s="16">
        <v>29</v>
      </c>
      <c r="M66" s="81">
        <v>41.4315</v>
      </c>
      <c r="N66" s="96">
        <v>42</v>
      </c>
      <c r="O66" s="64">
        <v>2530</v>
      </c>
      <c r="P66" s="65">
        <f>Table2245789101123456789101112131415161718192021222324252627[[#This Row],[PEMBULATAN]]*O66</f>
        <v>106260</v>
      </c>
    </row>
    <row r="67" spans="1:16" ht="26.25" customHeight="1" x14ac:dyDescent="0.2">
      <c r="A67" s="14"/>
      <c r="B67" s="75"/>
      <c r="C67" s="73" t="s">
        <v>2717</v>
      </c>
      <c r="D67" s="78" t="s">
        <v>127</v>
      </c>
      <c r="E67" s="13">
        <v>44552</v>
      </c>
      <c r="F67" s="76" t="s">
        <v>705</v>
      </c>
      <c r="G67" s="13">
        <v>44557</v>
      </c>
      <c r="H67" s="77" t="s">
        <v>2193</v>
      </c>
      <c r="I67" s="16">
        <v>105</v>
      </c>
      <c r="J67" s="16">
        <v>66</v>
      </c>
      <c r="K67" s="16">
        <v>28</v>
      </c>
      <c r="L67" s="16">
        <v>26</v>
      </c>
      <c r="M67" s="81">
        <v>48.51</v>
      </c>
      <c r="N67" s="96">
        <v>48.51</v>
      </c>
      <c r="O67" s="64">
        <v>2530</v>
      </c>
      <c r="P67" s="65">
        <f>Table2245789101123456789101112131415161718192021222324252627[[#This Row],[PEMBULATAN]]*O67</f>
        <v>122730.29999999999</v>
      </c>
    </row>
    <row r="68" spans="1:16" ht="26.25" customHeight="1" x14ac:dyDescent="0.2">
      <c r="A68" s="14"/>
      <c r="B68" s="75"/>
      <c r="C68" s="73" t="s">
        <v>2718</v>
      </c>
      <c r="D68" s="78" t="s">
        <v>127</v>
      </c>
      <c r="E68" s="13">
        <v>44552</v>
      </c>
      <c r="F68" s="76" t="s">
        <v>705</v>
      </c>
      <c r="G68" s="13">
        <v>44557</v>
      </c>
      <c r="H68" s="77" t="s">
        <v>2193</v>
      </c>
      <c r="I68" s="16">
        <v>81</v>
      </c>
      <c r="J68" s="16">
        <v>62</v>
      </c>
      <c r="K68" s="16">
        <v>21</v>
      </c>
      <c r="L68" s="16">
        <v>20</v>
      </c>
      <c r="M68" s="81">
        <v>26.365500000000001</v>
      </c>
      <c r="N68" s="96">
        <v>27</v>
      </c>
      <c r="O68" s="64">
        <v>2530</v>
      </c>
      <c r="P68" s="65">
        <f>Table2245789101123456789101112131415161718192021222324252627[[#This Row],[PEMBULATAN]]*O68</f>
        <v>68310</v>
      </c>
    </row>
    <row r="69" spans="1:16" ht="26.25" customHeight="1" x14ac:dyDescent="0.2">
      <c r="A69" s="14"/>
      <c r="B69" s="98"/>
      <c r="C69" s="73" t="s">
        <v>2719</v>
      </c>
      <c r="D69" s="78" t="s">
        <v>127</v>
      </c>
      <c r="E69" s="13">
        <v>44552</v>
      </c>
      <c r="F69" s="76" t="s">
        <v>705</v>
      </c>
      <c r="G69" s="13">
        <v>44557</v>
      </c>
      <c r="H69" s="77" t="s">
        <v>2193</v>
      </c>
      <c r="I69" s="16">
        <v>96</v>
      </c>
      <c r="J69" s="16">
        <v>57</v>
      </c>
      <c r="K69" s="16">
        <v>30</v>
      </c>
      <c r="L69" s="16">
        <v>17</v>
      </c>
      <c r="M69" s="81">
        <v>41.04</v>
      </c>
      <c r="N69" s="96">
        <v>41.04</v>
      </c>
      <c r="O69" s="64">
        <v>2530</v>
      </c>
      <c r="P69" s="65">
        <f>Table2245789101123456789101112131415161718192021222324252627[[#This Row],[PEMBULATAN]]*O69</f>
        <v>103831.2</v>
      </c>
    </row>
    <row r="70" spans="1:16" ht="26.25" customHeight="1" x14ac:dyDescent="0.2">
      <c r="A70" s="14"/>
      <c r="B70" s="75" t="s">
        <v>2720</v>
      </c>
      <c r="C70" s="73" t="s">
        <v>2721</v>
      </c>
      <c r="D70" s="78" t="s">
        <v>127</v>
      </c>
      <c r="E70" s="13">
        <v>44552</v>
      </c>
      <c r="F70" s="76" t="s">
        <v>705</v>
      </c>
      <c r="G70" s="13">
        <v>44557</v>
      </c>
      <c r="H70" s="77" t="s">
        <v>2193</v>
      </c>
      <c r="I70" s="16">
        <v>105</v>
      </c>
      <c r="J70" s="16">
        <v>25</v>
      </c>
      <c r="K70" s="16">
        <v>11</v>
      </c>
      <c r="L70" s="16">
        <v>14</v>
      </c>
      <c r="M70" s="81">
        <v>7.21875</v>
      </c>
      <c r="N70" s="96">
        <v>14</v>
      </c>
      <c r="O70" s="64">
        <v>2530</v>
      </c>
      <c r="P70" s="65">
        <f>Table2245789101123456789101112131415161718192021222324252627[[#This Row],[PEMBULATAN]]*O70</f>
        <v>35420</v>
      </c>
    </row>
    <row r="71" spans="1:16" ht="26.25" customHeight="1" x14ac:dyDescent="0.2">
      <c r="A71" s="14"/>
      <c r="B71" s="75"/>
      <c r="C71" s="73" t="s">
        <v>2722</v>
      </c>
      <c r="D71" s="78" t="s">
        <v>127</v>
      </c>
      <c r="E71" s="13">
        <v>44552</v>
      </c>
      <c r="F71" s="76" t="s">
        <v>705</v>
      </c>
      <c r="G71" s="13">
        <v>44557</v>
      </c>
      <c r="H71" s="77" t="s">
        <v>2193</v>
      </c>
      <c r="I71" s="16">
        <v>105</v>
      </c>
      <c r="J71" s="16">
        <v>25</v>
      </c>
      <c r="K71" s="16">
        <v>11</v>
      </c>
      <c r="L71" s="16">
        <v>14</v>
      </c>
      <c r="M71" s="81">
        <v>7.21875</v>
      </c>
      <c r="N71" s="96">
        <v>14</v>
      </c>
      <c r="O71" s="64">
        <v>2530</v>
      </c>
      <c r="P71" s="65">
        <f>Table2245789101123456789101112131415161718192021222324252627[[#This Row],[PEMBULATAN]]*O71</f>
        <v>35420</v>
      </c>
    </row>
    <row r="72" spans="1:16" ht="26.25" customHeight="1" x14ac:dyDescent="0.2">
      <c r="A72" s="14"/>
      <c r="B72" s="75"/>
      <c r="C72" s="73" t="s">
        <v>2723</v>
      </c>
      <c r="D72" s="78" t="s">
        <v>127</v>
      </c>
      <c r="E72" s="13">
        <v>44552</v>
      </c>
      <c r="F72" s="76" t="s">
        <v>705</v>
      </c>
      <c r="G72" s="13">
        <v>44557</v>
      </c>
      <c r="H72" s="77" t="s">
        <v>2193</v>
      </c>
      <c r="I72" s="16">
        <v>48</v>
      </c>
      <c r="J72" s="16">
        <v>21</v>
      </c>
      <c r="K72" s="16">
        <v>15</v>
      </c>
      <c r="L72" s="16">
        <v>5</v>
      </c>
      <c r="M72" s="81">
        <v>3.78</v>
      </c>
      <c r="N72" s="96">
        <v>5</v>
      </c>
      <c r="O72" s="64">
        <v>2530</v>
      </c>
      <c r="P72" s="65">
        <f>Table2245789101123456789101112131415161718192021222324252627[[#This Row],[PEMBULATAN]]*O72</f>
        <v>12650</v>
      </c>
    </row>
    <row r="73" spans="1:16" ht="26.25" customHeight="1" x14ac:dyDescent="0.2">
      <c r="A73" s="14"/>
      <c r="B73" s="75"/>
      <c r="C73" s="73" t="s">
        <v>2724</v>
      </c>
      <c r="D73" s="78" t="s">
        <v>127</v>
      </c>
      <c r="E73" s="13">
        <v>44552</v>
      </c>
      <c r="F73" s="76" t="s">
        <v>705</v>
      </c>
      <c r="G73" s="13">
        <v>44557</v>
      </c>
      <c r="H73" s="77" t="s">
        <v>2193</v>
      </c>
      <c r="I73" s="16">
        <v>41</v>
      </c>
      <c r="J73" s="16">
        <v>31</v>
      </c>
      <c r="K73" s="16">
        <v>35</v>
      </c>
      <c r="L73" s="16">
        <v>1</v>
      </c>
      <c r="M73" s="81">
        <v>11.12125</v>
      </c>
      <c r="N73" s="96">
        <v>11.12125</v>
      </c>
      <c r="O73" s="64">
        <v>2530</v>
      </c>
      <c r="P73" s="65">
        <f>Table2245789101123456789101112131415161718192021222324252627[[#This Row],[PEMBULATAN]]*O73</f>
        <v>28136.762500000001</v>
      </c>
    </row>
    <row r="74" spans="1:16" ht="26.25" customHeight="1" x14ac:dyDescent="0.2">
      <c r="A74" s="14"/>
      <c r="B74" s="75"/>
      <c r="C74" s="73" t="s">
        <v>2725</v>
      </c>
      <c r="D74" s="78" t="s">
        <v>127</v>
      </c>
      <c r="E74" s="13">
        <v>44552</v>
      </c>
      <c r="F74" s="76" t="s">
        <v>705</v>
      </c>
      <c r="G74" s="13">
        <v>44557</v>
      </c>
      <c r="H74" s="77" t="s">
        <v>2193</v>
      </c>
      <c r="I74" s="16">
        <v>51</v>
      </c>
      <c r="J74" s="16">
        <v>53</v>
      </c>
      <c r="K74" s="16">
        <v>11</v>
      </c>
      <c r="L74" s="16">
        <v>4</v>
      </c>
      <c r="M74" s="81">
        <v>7.4332500000000001</v>
      </c>
      <c r="N74" s="96">
        <v>8</v>
      </c>
      <c r="O74" s="64">
        <v>2530</v>
      </c>
      <c r="P74" s="65">
        <f>Table2245789101123456789101112131415161718192021222324252627[[#This Row],[PEMBULATAN]]*O74</f>
        <v>20240</v>
      </c>
    </row>
    <row r="75" spans="1:16" ht="26.25" customHeight="1" x14ac:dyDescent="0.2">
      <c r="A75" s="14"/>
      <c r="B75" s="75"/>
      <c r="C75" s="73" t="s">
        <v>2726</v>
      </c>
      <c r="D75" s="78" t="s">
        <v>127</v>
      </c>
      <c r="E75" s="13">
        <v>44552</v>
      </c>
      <c r="F75" s="76" t="s">
        <v>705</v>
      </c>
      <c r="G75" s="13">
        <v>44557</v>
      </c>
      <c r="H75" s="77" t="s">
        <v>2193</v>
      </c>
      <c r="I75" s="16">
        <v>76</v>
      </c>
      <c r="J75" s="16">
        <v>59</v>
      </c>
      <c r="K75" s="16">
        <v>23</v>
      </c>
      <c r="L75" s="16">
        <v>15</v>
      </c>
      <c r="M75" s="81">
        <v>25.783000000000001</v>
      </c>
      <c r="N75" s="96">
        <v>25.783000000000001</v>
      </c>
      <c r="O75" s="64">
        <v>2530</v>
      </c>
      <c r="P75" s="65">
        <f>Table2245789101123456789101112131415161718192021222324252627[[#This Row],[PEMBULATAN]]*O75</f>
        <v>65230.990000000005</v>
      </c>
    </row>
    <row r="76" spans="1:16" ht="26.25" customHeight="1" x14ac:dyDescent="0.2">
      <c r="A76" s="14"/>
      <c r="B76" s="75"/>
      <c r="C76" s="73" t="s">
        <v>2727</v>
      </c>
      <c r="D76" s="78" t="s">
        <v>127</v>
      </c>
      <c r="E76" s="13">
        <v>44552</v>
      </c>
      <c r="F76" s="76" t="s">
        <v>705</v>
      </c>
      <c r="G76" s="13">
        <v>44557</v>
      </c>
      <c r="H76" s="77" t="s">
        <v>2193</v>
      </c>
      <c r="I76" s="16">
        <v>61</v>
      </c>
      <c r="J76" s="16">
        <v>36</v>
      </c>
      <c r="K76" s="16">
        <v>27</v>
      </c>
      <c r="L76" s="16">
        <v>6</v>
      </c>
      <c r="M76" s="81">
        <v>14.823</v>
      </c>
      <c r="N76" s="96">
        <v>14.823</v>
      </c>
      <c r="O76" s="64">
        <v>2530</v>
      </c>
      <c r="P76" s="65">
        <f>Table2245789101123456789101112131415161718192021222324252627[[#This Row],[PEMBULATAN]]*O76</f>
        <v>37502.19</v>
      </c>
    </row>
    <row r="77" spans="1:16" ht="26.25" customHeight="1" x14ac:dyDescent="0.2">
      <c r="A77" s="14"/>
      <c r="B77" s="75"/>
      <c r="C77" s="73" t="s">
        <v>2728</v>
      </c>
      <c r="D77" s="78" t="s">
        <v>127</v>
      </c>
      <c r="E77" s="13">
        <v>44552</v>
      </c>
      <c r="F77" s="76" t="s">
        <v>705</v>
      </c>
      <c r="G77" s="13">
        <v>44557</v>
      </c>
      <c r="H77" s="77" t="s">
        <v>2193</v>
      </c>
      <c r="I77" s="16">
        <v>101</v>
      </c>
      <c r="J77" s="16">
        <v>65</v>
      </c>
      <c r="K77" s="16">
        <v>31</v>
      </c>
      <c r="L77" s="16">
        <v>16</v>
      </c>
      <c r="M77" s="81">
        <v>50.878749999999997</v>
      </c>
      <c r="N77" s="96">
        <v>50.878749999999997</v>
      </c>
      <c r="O77" s="64">
        <v>2530</v>
      </c>
      <c r="P77" s="65">
        <f>Table2245789101123456789101112131415161718192021222324252627[[#This Row],[PEMBULATAN]]*O77</f>
        <v>128723.23749999999</v>
      </c>
    </row>
    <row r="78" spans="1:16" ht="26.25" customHeight="1" x14ac:dyDescent="0.2">
      <c r="A78" s="14"/>
      <c r="B78" s="75"/>
      <c r="C78" s="73" t="s">
        <v>2729</v>
      </c>
      <c r="D78" s="78" t="s">
        <v>127</v>
      </c>
      <c r="E78" s="13">
        <v>44552</v>
      </c>
      <c r="F78" s="76" t="s">
        <v>705</v>
      </c>
      <c r="G78" s="13">
        <v>44557</v>
      </c>
      <c r="H78" s="77" t="s">
        <v>2193</v>
      </c>
      <c r="I78" s="16">
        <v>64</v>
      </c>
      <c r="J78" s="16">
        <v>60</v>
      </c>
      <c r="K78" s="16">
        <v>23</v>
      </c>
      <c r="L78" s="16">
        <v>8</v>
      </c>
      <c r="M78" s="81">
        <v>22.08</v>
      </c>
      <c r="N78" s="96">
        <v>22.08</v>
      </c>
      <c r="O78" s="64">
        <v>2530</v>
      </c>
      <c r="P78" s="65">
        <f>Table2245789101123456789101112131415161718192021222324252627[[#This Row],[PEMBULATAN]]*O78</f>
        <v>55862.399999999994</v>
      </c>
    </row>
    <row r="79" spans="1:16" ht="26.25" customHeight="1" x14ac:dyDescent="0.2">
      <c r="A79" s="14"/>
      <c r="B79" s="75"/>
      <c r="C79" s="73" t="s">
        <v>2730</v>
      </c>
      <c r="D79" s="78" t="s">
        <v>127</v>
      </c>
      <c r="E79" s="13">
        <v>44552</v>
      </c>
      <c r="F79" s="76" t="s">
        <v>705</v>
      </c>
      <c r="G79" s="13">
        <v>44557</v>
      </c>
      <c r="H79" s="77" t="s">
        <v>2193</v>
      </c>
      <c r="I79" s="16">
        <v>115</v>
      </c>
      <c r="J79" s="16">
        <v>35</v>
      </c>
      <c r="K79" s="16">
        <v>10</v>
      </c>
      <c r="L79" s="16">
        <v>5</v>
      </c>
      <c r="M79" s="81">
        <v>10.0625</v>
      </c>
      <c r="N79" s="96">
        <v>10.0625</v>
      </c>
      <c r="O79" s="64">
        <v>2530</v>
      </c>
      <c r="P79" s="65">
        <f>Table2245789101123456789101112131415161718192021222324252627[[#This Row],[PEMBULATAN]]*O79</f>
        <v>25458.125</v>
      </c>
    </row>
    <row r="80" spans="1:16" ht="26.25" customHeight="1" x14ac:dyDescent="0.2">
      <c r="A80" s="14"/>
      <c r="B80" s="75"/>
      <c r="C80" s="73" t="s">
        <v>2731</v>
      </c>
      <c r="D80" s="78" t="s">
        <v>127</v>
      </c>
      <c r="E80" s="13">
        <v>44552</v>
      </c>
      <c r="F80" s="76" t="s">
        <v>705</v>
      </c>
      <c r="G80" s="13">
        <v>44557</v>
      </c>
      <c r="H80" s="77" t="s">
        <v>2193</v>
      </c>
      <c r="I80" s="16">
        <v>82</v>
      </c>
      <c r="J80" s="16">
        <v>17</v>
      </c>
      <c r="K80" s="16">
        <v>13</v>
      </c>
      <c r="L80" s="16">
        <v>2</v>
      </c>
      <c r="M80" s="81">
        <v>4.5305</v>
      </c>
      <c r="N80" s="96">
        <v>4.5305</v>
      </c>
      <c r="O80" s="64">
        <v>2530</v>
      </c>
      <c r="P80" s="65">
        <f>Table2245789101123456789101112131415161718192021222324252627[[#This Row],[PEMBULATAN]]*O80</f>
        <v>11462.164999999999</v>
      </c>
    </row>
    <row r="81" spans="1:16" ht="26.25" customHeight="1" x14ac:dyDescent="0.2">
      <c r="A81" s="14"/>
      <c r="B81" s="75"/>
      <c r="C81" s="73" t="s">
        <v>2732</v>
      </c>
      <c r="D81" s="78" t="s">
        <v>127</v>
      </c>
      <c r="E81" s="13">
        <v>44552</v>
      </c>
      <c r="F81" s="76" t="s">
        <v>705</v>
      </c>
      <c r="G81" s="13">
        <v>44557</v>
      </c>
      <c r="H81" s="77" t="s">
        <v>2193</v>
      </c>
      <c r="I81" s="16">
        <v>81</v>
      </c>
      <c r="J81" s="16">
        <v>61</v>
      </c>
      <c r="K81" s="16">
        <v>15</v>
      </c>
      <c r="L81" s="16">
        <v>15</v>
      </c>
      <c r="M81" s="81">
        <v>18.528749999999999</v>
      </c>
      <c r="N81" s="96">
        <v>18.528749999999999</v>
      </c>
      <c r="O81" s="64">
        <v>2530</v>
      </c>
      <c r="P81" s="65">
        <f>Table2245789101123456789101112131415161718192021222324252627[[#This Row],[PEMBULATAN]]*O81</f>
        <v>46877.737499999996</v>
      </c>
    </row>
    <row r="82" spans="1:16" ht="26.25" customHeight="1" x14ac:dyDescent="0.2">
      <c r="A82" s="14"/>
      <c r="B82" s="75"/>
      <c r="C82" s="73" t="s">
        <v>2733</v>
      </c>
      <c r="D82" s="78" t="s">
        <v>127</v>
      </c>
      <c r="E82" s="13">
        <v>44552</v>
      </c>
      <c r="F82" s="76" t="s">
        <v>705</v>
      </c>
      <c r="G82" s="13">
        <v>44557</v>
      </c>
      <c r="H82" s="77" t="s">
        <v>2193</v>
      </c>
      <c r="I82" s="16">
        <v>61</v>
      </c>
      <c r="J82" s="16">
        <v>57</v>
      </c>
      <c r="K82" s="16">
        <v>19</v>
      </c>
      <c r="L82" s="16">
        <v>8</v>
      </c>
      <c r="M82" s="81">
        <v>16.515750000000001</v>
      </c>
      <c r="N82" s="96">
        <v>16.515750000000001</v>
      </c>
      <c r="O82" s="64">
        <v>2530</v>
      </c>
      <c r="P82" s="65">
        <f>Table2245789101123456789101112131415161718192021222324252627[[#This Row],[PEMBULATAN]]*O82</f>
        <v>41784.847500000003</v>
      </c>
    </row>
    <row r="83" spans="1:16" ht="26.25" customHeight="1" x14ac:dyDescent="0.2">
      <c r="A83" s="14"/>
      <c r="B83" s="75"/>
      <c r="C83" s="73" t="s">
        <v>2734</v>
      </c>
      <c r="D83" s="78" t="s">
        <v>127</v>
      </c>
      <c r="E83" s="13">
        <v>44552</v>
      </c>
      <c r="F83" s="76" t="s">
        <v>705</v>
      </c>
      <c r="G83" s="13">
        <v>44557</v>
      </c>
      <c r="H83" s="77" t="s">
        <v>2193</v>
      </c>
      <c r="I83" s="16">
        <v>82</v>
      </c>
      <c r="J83" s="16">
        <v>61</v>
      </c>
      <c r="K83" s="16">
        <v>28</v>
      </c>
      <c r="L83" s="16">
        <v>13</v>
      </c>
      <c r="M83" s="81">
        <v>35.014000000000003</v>
      </c>
      <c r="N83" s="96">
        <v>35.014000000000003</v>
      </c>
      <c r="O83" s="64">
        <v>2530</v>
      </c>
      <c r="P83" s="65">
        <f>Table2245789101123456789101112131415161718192021222324252627[[#This Row],[PEMBULATAN]]*O83</f>
        <v>88585.420000000013</v>
      </c>
    </row>
    <row r="84" spans="1:16" ht="26.25" customHeight="1" x14ac:dyDescent="0.2">
      <c r="A84" s="14"/>
      <c r="B84" s="75"/>
      <c r="C84" s="73" t="s">
        <v>2735</v>
      </c>
      <c r="D84" s="78" t="s">
        <v>127</v>
      </c>
      <c r="E84" s="13">
        <v>44552</v>
      </c>
      <c r="F84" s="76" t="s">
        <v>705</v>
      </c>
      <c r="G84" s="13">
        <v>44557</v>
      </c>
      <c r="H84" s="77" t="s">
        <v>2193</v>
      </c>
      <c r="I84" s="16">
        <v>101</v>
      </c>
      <c r="J84" s="16">
        <v>61</v>
      </c>
      <c r="K84" s="16">
        <v>23</v>
      </c>
      <c r="L84" s="16">
        <v>18</v>
      </c>
      <c r="M84" s="81">
        <v>35.425750000000001</v>
      </c>
      <c r="N84" s="96">
        <v>36</v>
      </c>
      <c r="O84" s="64">
        <v>2530</v>
      </c>
      <c r="P84" s="65">
        <f>Table2245789101123456789101112131415161718192021222324252627[[#This Row],[PEMBULATAN]]*O84</f>
        <v>91080</v>
      </c>
    </row>
    <row r="85" spans="1:16" ht="26.25" customHeight="1" x14ac:dyDescent="0.2">
      <c r="A85" s="14"/>
      <c r="B85" s="75"/>
      <c r="C85" s="73" t="s">
        <v>2736</v>
      </c>
      <c r="D85" s="78" t="s">
        <v>127</v>
      </c>
      <c r="E85" s="13">
        <v>44552</v>
      </c>
      <c r="F85" s="76" t="s">
        <v>705</v>
      </c>
      <c r="G85" s="13">
        <v>44557</v>
      </c>
      <c r="H85" s="77" t="s">
        <v>2193</v>
      </c>
      <c r="I85" s="16">
        <v>99</v>
      </c>
      <c r="J85" s="16">
        <v>60</v>
      </c>
      <c r="K85" s="16">
        <v>33</v>
      </c>
      <c r="L85" s="16">
        <v>20</v>
      </c>
      <c r="M85" s="81">
        <v>49.005000000000003</v>
      </c>
      <c r="N85" s="96">
        <v>49.005000000000003</v>
      </c>
      <c r="O85" s="64">
        <v>2530</v>
      </c>
      <c r="P85" s="65">
        <f>Table2245789101123456789101112131415161718192021222324252627[[#This Row],[PEMBULATAN]]*O85</f>
        <v>123982.65000000001</v>
      </c>
    </row>
    <row r="86" spans="1:16" ht="26.25" customHeight="1" x14ac:dyDescent="0.2">
      <c r="A86" s="14"/>
      <c r="B86" s="75"/>
      <c r="C86" s="73" t="s">
        <v>2737</v>
      </c>
      <c r="D86" s="78" t="s">
        <v>127</v>
      </c>
      <c r="E86" s="13">
        <v>44552</v>
      </c>
      <c r="F86" s="76" t="s">
        <v>705</v>
      </c>
      <c r="G86" s="13">
        <v>44557</v>
      </c>
      <c r="H86" s="77" t="s">
        <v>2193</v>
      </c>
      <c r="I86" s="16">
        <v>83</v>
      </c>
      <c r="J86" s="16">
        <v>54</v>
      </c>
      <c r="K86" s="16">
        <v>32</v>
      </c>
      <c r="L86" s="16">
        <v>17</v>
      </c>
      <c r="M86" s="81">
        <v>35.856000000000002</v>
      </c>
      <c r="N86" s="96">
        <v>35.856000000000002</v>
      </c>
      <c r="O86" s="64">
        <v>2530</v>
      </c>
      <c r="P86" s="65">
        <f>Table2245789101123456789101112131415161718192021222324252627[[#This Row],[PEMBULATAN]]*O86</f>
        <v>90715.680000000008</v>
      </c>
    </row>
    <row r="87" spans="1:16" ht="26.25" customHeight="1" x14ac:dyDescent="0.2">
      <c r="A87" s="14"/>
      <c r="B87" s="75"/>
      <c r="C87" s="73" t="s">
        <v>2738</v>
      </c>
      <c r="D87" s="78" t="s">
        <v>127</v>
      </c>
      <c r="E87" s="13">
        <v>44552</v>
      </c>
      <c r="F87" s="76" t="s">
        <v>705</v>
      </c>
      <c r="G87" s="13">
        <v>44557</v>
      </c>
      <c r="H87" s="77" t="s">
        <v>2193</v>
      </c>
      <c r="I87" s="16">
        <v>78</v>
      </c>
      <c r="J87" s="16">
        <v>54</v>
      </c>
      <c r="K87" s="16">
        <v>11</v>
      </c>
      <c r="L87" s="16">
        <v>1</v>
      </c>
      <c r="M87" s="81">
        <v>11.583</v>
      </c>
      <c r="N87" s="96">
        <v>11.583</v>
      </c>
      <c r="O87" s="64">
        <v>2530</v>
      </c>
      <c r="P87" s="65">
        <f>Table2245789101123456789101112131415161718192021222324252627[[#This Row],[PEMBULATAN]]*O87</f>
        <v>29304.99</v>
      </c>
    </row>
    <row r="88" spans="1:16" ht="26.25" customHeight="1" x14ac:dyDescent="0.2">
      <c r="A88" s="14"/>
      <c r="B88" s="75"/>
      <c r="C88" s="73" t="s">
        <v>2739</v>
      </c>
      <c r="D88" s="78" t="s">
        <v>127</v>
      </c>
      <c r="E88" s="13">
        <v>44552</v>
      </c>
      <c r="F88" s="76" t="s">
        <v>705</v>
      </c>
      <c r="G88" s="13">
        <v>44557</v>
      </c>
      <c r="H88" s="77" t="s">
        <v>2193</v>
      </c>
      <c r="I88" s="16">
        <v>66</v>
      </c>
      <c r="J88" s="16">
        <v>58</v>
      </c>
      <c r="K88" s="16">
        <v>13</v>
      </c>
      <c r="L88" s="16">
        <v>6</v>
      </c>
      <c r="M88" s="81">
        <v>12.441000000000001</v>
      </c>
      <c r="N88" s="96">
        <v>13</v>
      </c>
      <c r="O88" s="64">
        <v>2530</v>
      </c>
      <c r="P88" s="65">
        <f>Table2245789101123456789101112131415161718192021222324252627[[#This Row],[PEMBULATAN]]*O88</f>
        <v>32890</v>
      </c>
    </row>
    <row r="89" spans="1:16" ht="26.25" customHeight="1" x14ac:dyDescent="0.2">
      <c r="A89" s="14"/>
      <c r="B89" s="75"/>
      <c r="C89" s="73" t="s">
        <v>2740</v>
      </c>
      <c r="D89" s="78" t="s">
        <v>127</v>
      </c>
      <c r="E89" s="13">
        <v>44552</v>
      </c>
      <c r="F89" s="76" t="s">
        <v>705</v>
      </c>
      <c r="G89" s="13">
        <v>44557</v>
      </c>
      <c r="H89" s="77" t="s">
        <v>2193</v>
      </c>
      <c r="I89" s="16">
        <v>161</v>
      </c>
      <c r="J89" s="16">
        <v>68</v>
      </c>
      <c r="K89" s="16">
        <v>3</v>
      </c>
      <c r="L89" s="16">
        <v>5</v>
      </c>
      <c r="M89" s="81">
        <v>8.2110000000000003</v>
      </c>
      <c r="N89" s="96">
        <v>8.2110000000000003</v>
      </c>
      <c r="O89" s="64">
        <v>2530</v>
      </c>
      <c r="P89" s="65">
        <f>Table2245789101123456789101112131415161718192021222324252627[[#This Row],[PEMBULATAN]]*O89</f>
        <v>20773.830000000002</v>
      </c>
    </row>
    <row r="90" spans="1:16" ht="26.25" customHeight="1" x14ac:dyDescent="0.2">
      <c r="A90" s="14"/>
      <c r="B90" s="75"/>
      <c r="C90" s="73" t="s">
        <v>2741</v>
      </c>
      <c r="D90" s="78" t="s">
        <v>127</v>
      </c>
      <c r="E90" s="13">
        <v>44552</v>
      </c>
      <c r="F90" s="76" t="s">
        <v>705</v>
      </c>
      <c r="G90" s="13">
        <v>44557</v>
      </c>
      <c r="H90" s="77" t="s">
        <v>2193</v>
      </c>
      <c r="I90" s="16">
        <v>91</v>
      </c>
      <c r="J90" s="16">
        <v>56</v>
      </c>
      <c r="K90" s="16">
        <v>23</v>
      </c>
      <c r="L90" s="16">
        <v>16</v>
      </c>
      <c r="M90" s="81">
        <v>29.302</v>
      </c>
      <c r="N90" s="96">
        <v>30</v>
      </c>
      <c r="O90" s="64">
        <v>2530</v>
      </c>
      <c r="P90" s="65">
        <f>Table2245789101123456789101112131415161718192021222324252627[[#This Row],[PEMBULATAN]]*O90</f>
        <v>75900</v>
      </c>
    </row>
    <row r="91" spans="1:16" ht="26.25" customHeight="1" x14ac:dyDescent="0.2">
      <c r="A91" s="14"/>
      <c r="B91" s="75"/>
      <c r="C91" s="73" t="s">
        <v>2742</v>
      </c>
      <c r="D91" s="78" t="s">
        <v>127</v>
      </c>
      <c r="E91" s="13">
        <v>44552</v>
      </c>
      <c r="F91" s="76" t="s">
        <v>705</v>
      </c>
      <c r="G91" s="13">
        <v>44557</v>
      </c>
      <c r="H91" s="77" t="s">
        <v>2193</v>
      </c>
      <c r="I91" s="16">
        <v>71</v>
      </c>
      <c r="J91" s="16">
        <v>44</v>
      </c>
      <c r="K91" s="16">
        <v>24</v>
      </c>
      <c r="L91" s="16">
        <v>5</v>
      </c>
      <c r="M91" s="81">
        <v>18.744</v>
      </c>
      <c r="N91" s="96">
        <v>18.744</v>
      </c>
      <c r="O91" s="64">
        <v>2530</v>
      </c>
      <c r="P91" s="65">
        <f>Table2245789101123456789101112131415161718192021222324252627[[#This Row],[PEMBULATAN]]*O91</f>
        <v>47422.32</v>
      </c>
    </row>
    <row r="92" spans="1:16" ht="26.25" customHeight="1" x14ac:dyDescent="0.2">
      <c r="A92" s="14"/>
      <c r="B92" s="75"/>
      <c r="C92" s="73" t="s">
        <v>2743</v>
      </c>
      <c r="D92" s="78" t="s">
        <v>127</v>
      </c>
      <c r="E92" s="13">
        <v>44552</v>
      </c>
      <c r="F92" s="76" t="s">
        <v>705</v>
      </c>
      <c r="G92" s="13">
        <v>44557</v>
      </c>
      <c r="H92" s="77" t="s">
        <v>2193</v>
      </c>
      <c r="I92" s="16">
        <v>75</v>
      </c>
      <c r="J92" s="16">
        <v>61</v>
      </c>
      <c r="K92" s="16">
        <v>28</v>
      </c>
      <c r="L92" s="16">
        <v>17</v>
      </c>
      <c r="M92" s="81">
        <v>32.024999999999999</v>
      </c>
      <c r="N92" s="96">
        <v>32.024999999999999</v>
      </c>
      <c r="O92" s="64">
        <v>2530</v>
      </c>
      <c r="P92" s="65">
        <f>Table2245789101123456789101112131415161718192021222324252627[[#This Row],[PEMBULATAN]]*O92</f>
        <v>81023.25</v>
      </c>
    </row>
    <row r="93" spans="1:16" ht="26.25" customHeight="1" x14ac:dyDescent="0.2">
      <c r="A93" s="14"/>
      <c r="B93" s="75"/>
      <c r="C93" s="73" t="s">
        <v>2744</v>
      </c>
      <c r="D93" s="78" t="s">
        <v>127</v>
      </c>
      <c r="E93" s="13">
        <v>44552</v>
      </c>
      <c r="F93" s="76" t="s">
        <v>705</v>
      </c>
      <c r="G93" s="13">
        <v>44557</v>
      </c>
      <c r="H93" s="77" t="s">
        <v>2193</v>
      </c>
      <c r="I93" s="16">
        <v>73</v>
      </c>
      <c r="J93" s="16">
        <v>64</v>
      </c>
      <c r="K93" s="16">
        <v>16</v>
      </c>
      <c r="L93" s="16">
        <v>14</v>
      </c>
      <c r="M93" s="81">
        <v>18.687999999999999</v>
      </c>
      <c r="N93" s="96">
        <v>18.687999999999999</v>
      </c>
      <c r="O93" s="64">
        <v>2530</v>
      </c>
      <c r="P93" s="65">
        <f>Table2245789101123456789101112131415161718192021222324252627[[#This Row],[PEMBULATAN]]*O93</f>
        <v>47280.639999999999</v>
      </c>
    </row>
    <row r="94" spans="1:16" ht="26.25" customHeight="1" x14ac:dyDescent="0.2">
      <c r="A94" s="14"/>
      <c r="B94" s="75"/>
      <c r="C94" s="73" t="s">
        <v>2745</v>
      </c>
      <c r="D94" s="78" t="s">
        <v>127</v>
      </c>
      <c r="E94" s="13">
        <v>44552</v>
      </c>
      <c r="F94" s="76" t="s">
        <v>705</v>
      </c>
      <c r="G94" s="13">
        <v>44557</v>
      </c>
      <c r="H94" s="77" t="s">
        <v>2193</v>
      </c>
      <c r="I94" s="16">
        <v>72</v>
      </c>
      <c r="J94" s="16">
        <v>58</v>
      </c>
      <c r="K94" s="16">
        <v>18</v>
      </c>
      <c r="L94" s="16">
        <v>12</v>
      </c>
      <c r="M94" s="81">
        <v>18.792000000000002</v>
      </c>
      <c r="N94" s="96">
        <v>18.792000000000002</v>
      </c>
      <c r="O94" s="64">
        <v>2530</v>
      </c>
      <c r="P94" s="65">
        <f>Table2245789101123456789101112131415161718192021222324252627[[#This Row],[PEMBULATAN]]*O94</f>
        <v>47543.76</v>
      </c>
    </row>
    <row r="95" spans="1:16" ht="26.25" customHeight="1" x14ac:dyDescent="0.2">
      <c r="A95" s="14"/>
      <c r="B95" s="75"/>
      <c r="C95" s="73" t="s">
        <v>2746</v>
      </c>
      <c r="D95" s="78" t="s">
        <v>127</v>
      </c>
      <c r="E95" s="13">
        <v>44552</v>
      </c>
      <c r="F95" s="76" t="s">
        <v>705</v>
      </c>
      <c r="G95" s="13">
        <v>44557</v>
      </c>
      <c r="H95" s="77" t="s">
        <v>2193</v>
      </c>
      <c r="I95" s="16">
        <v>86</v>
      </c>
      <c r="J95" s="16">
        <v>54</v>
      </c>
      <c r="K95" s="16">
        <v>26</v>
      </c>
      <c r="L95" s="16">
        <v>22</v>
      </c>
      <c r="M95" s="81">
        <v>30.186</v>
      </c>
      <c r="N95" s="96">
        <v>30.186</v>
      </c>
      <c r="O95" s="64">
        <v>2530</v>
      </c>
      <c r="P95" s="65">
        <f>Table2245789101123456789101112131415161718192021222324252627[[#This Row],[PEMBULATAN]]*O95</f>
        <v>76370.58</v>
      </c>
    </row>
    <row r="96" spans="1:16" ht="26.25" customHeight="1" x14ac:dyDescent="0.2">
      <c r="A96" s="14"/>
      <c r="B96" s="75"/>
      <c r="C96" s="73" t="s">
        <v>2747</v>
      </c>
      <c r="D96" s="78" t="s">
        <v>127</v>
      </c>
      <c r="E96" s="13">
        <v>44552</v>
      </c>
      <c r="F96" s="76" t="s">
        <v>705</v>
      </c>
      <c r="G96" s="13">
        <v>44557</v>
      </c>
      <c r="H96" s="77" t="s">
        <v>2193</v>
      </c>
      <c r="I96" s="16">
        <v>91</v>
      </c>
      <c r="J96" s="16">
        <v>61</v>
      </c>
      <c r="K96" s="16">
        <v>24</v>
      </c>
      <c r="L96" s="16">
        <v>20</v>
      </c>
      <c r="M96" s="81">
        <v>33.305999999999997</v>
      </c>
      <c r="N96" s="96">
        <v>34</v>
      </c>
      <c r="O96" s="64">
        <v>2530</v>
      </c>
      <c r="P96" s="65">
        <f>Table2245789101123456789101112131415161718192021222324252627[[#This Row],[PEMBULATAN]]*O96</f>
        <v>86020</v>
      </c>
    </row>
    <row r="97" spans="1:16" ht="26.25" customHeight="1" x14ac:dyDescent="0.2">
      <c r="A97" s="14"/>
      <c r="B97" s="75"/>
      <c r="C97" s="73" t="s">
        <v>2748</v>
      </c>
      <c r="D97" s="78" t="s">
        <v>127</v>
      </c>
      <c r="E97" s="13">
        <v>44552</v>
      </c>
      <c r="F97" s="76" t="s">
        <v>705</v>
      </c>
      <c r="G97" s="13">
        <v>44557</v>
      </c>
      <c r="H97" s="77" t="s">
        <v>2193</v>
      </c>
      <c r="I97" s="16">
        <v>96</v>
      </c>
      <c r="J97" s="16">
        <v>54</v>
      </c>
      <c r="K97" s="16">
        <v>28</v>
      </c>
      <c r="L97" s="16">
        <v>14</v>
      </c>
      <c r="M97" s="81">
        <v>36.287999999999997</v>
      </c>
      <c r="N97" s="96">
        <v>36.287999999999997</v>
      </c>
      <c r="O97" s="64">
        <v>2530</v>
      </c>
      <c r="P97" s="65">
        <f>Table2245789101123456789101112131415161718192021222324252627[[#This Row],[PEMBULATAN]]*O97</f>
        <v>91808.639999999985</v>
      </c>
    </row>
    <row r="98" spans="1:16" ht="26.25" customHeight="1" x14ac:dyDescent="0.2">
      <c r="A98" s="14"/>
      <c r="B98" s="75"/>
      <c r="C98" s="73" t="s">
        <v>2749</v>
      </c>
      <c r="D98" s="78" t="s">
        <v>127</v>
      </c>
      <c r="E98" s="13">
        <v>44552</v>
      </c>
      <c r="F98" s="76" t="s">
        <v>705</v>
      </c>
      <c r="G98" s="13">
        <v>44557</v>
      </c>
      <c r="H98" s="77" t="s">
        <v>2193</v>
      </c>
      <c r="I98" s="16">
        <v>61</v>
      </c>
      <c r="J98" s="16">
        <v>61</v>
      </c>
      <c r="K98" s="16">
        <v>38</v>
      </c>
      <c r="L98" s="16">
        <v>20</v>
      </c>
      <c r="M98" s="81">
        <v>35.349499999999999</v>
      </c>
      <c r="N98" s="96">
        <v>36</v>
      </c>
      <c r="O98" s="64">
        <v>2530</v>
      </c>
      <c r="P98" s="65">
        <f>Table2245789101123456789101112131415161718192021222324252627[[#This Row],[PEMBULATAN]]*O98</f>
        <v>91080</v>
      </c>
    </row>
    <row r="99" spans="1:16" ht="26.25" customHeight="1" x14ac:dyDescent="0.2">
      <c r="A99" s="14"/>
      <c r="B99" s="75"/>
      <c r="C99" s="73" t="s">
        <v>2750</v>
      </c>
      <c r="D99" s="78" t="s">
        <v>127</v>
      </c>
      <c r="E99" s="13">
        <v>44552</v>
      </c>
      <c r="F99" s="76" t="s">
        <v>705</v>
      </c>
      <c r="G99" s="13">
        <v>44557</v>
      </c>
      <c r="H99" s="77" t="s">
        <v>2193</v>
      </c>
      <c r="I99" s="16">
        <v>101</v>
      </c>
      <c r="J99" s="16">
        <v>59</v>
      </c>
      <c r="K99" s="16">
        <v>32</v>
      </c>
      <c r="L99" s="16">
        <v>22</v>
      </c>
      <c r="M99" s="81">
        <v>47.671999999999997</v>
      </c>
      <c r="N99" s="96">
        <v>47.671999999999997</v>
      </c>
      <c r="O99" s="64">
        <v>2530</v>
      </c>
      <c r="P99" s="65">
        <f>Table2245789101123456789101112131415161718192021222324252627[[#This Row],[PEMBULATAN]]*O99</f>
        <v>120610.15999999999</v>
      </c>
    </row>
    <row r="100" spans="1:16" ht="26.25" customHeight="1" x14ac:dyDescent="0.2">
      <c r="A100" s="14"/>
      <c r="B100" s="75"/>
      <c r="C100" s="73" t="s">
        <v>2751</v>
      </c>
      <c r="D100" s="78" t="s">
        <v>127</v>
      </c>
      <c r="E100" s="13">
        <v>44552</v>
      </c>
      <c r="F100" s="76" t="s">
        <v>705</v>
      </c>
      <c r="G100" s="13">
        <v>44557</v>
      </c>
      <c r="H100" s="77" t="s">
        <v>2193</v>
      </c>
      <c r="I100" s="16">
        <v>91</v>
      </c>
      <c r="J100" s="16">
        <v>53</v>
      </c>
      <c r="K100" s="16">
        <v>18</v>
      </c>
      <c r="L100" s="16">
        <v>10</v>
      </c>
      <c r="M100" s="81">
        <v>21.703499999999998</v>
      </c>
      <c r="N100" s="96">
        <v>21.703499999999998</v>
      </c>
      <c r="O100" s="64">
        <v>2530</v>
      </c>
      <c r="P100" s="65">
        <f>Table2245789101123456789101112131415161718192021222324252627[[#This Row],[PEMBULATAN]]*O100</f>
        <v>54909.854999999996</v>
      </c>
    </row>
    <row r="101" spans="1:16" ht="26.25" customHeight="1" x14ac:dyDescent="0.2">
      <c r="A101" s="14"/>
      <c r="B101" s="75"/>
      <c r="C101" s="73" t="s">
        <v>2752</v>
      </c>
      <c r="D101" s="78" t="s">
        <v>127</v>
      </c>
      <c r="E101" s="13">
        <v>44552</v>
      </c>
      <c r="F101" s="76" t="s">
        <v>705</v>
      </c>
      <c r="G101" s="13">
        <v>44557</v>
      </c>
      <c r="H101" s="77" t="s">
        <v>2193</v>
      </c>
      <c r="I101" s="16">
        <v>72</v>
      </c>
      <c r="J101" s="16">
        <v>54</v>
      </c>
      <c r="K101" s="16">
        <v>16</v>
      </c>
      <c r="L101" s="16">
        <v>7</v>
      </c>
      <c r="M101" s="81">
        <v>15.552</v>
      </c>
      <c r="N101" s="96">
        <v>15.552</v>
      </c>
      <c r="O101" s="64">
        <v>2530</v>
      </c>
      <c r="P101" s="65">
        <f>Table2245789101123456789101112131415161718192021222324252627[[#This Row],[PEMBULATAN]]*O101</f>
        <v>39346.559999999998</v>
      </c>
    </row>
    <row r="102" spans="1:16" ht="26.25" customHeight="1" x14ac:dyDescent="0.2">
      <c r="A102" s="14"/>
      <c r="B102" s="75"/>
      <c r="C102" s="73" t="s">
        <v>2753</v>
      </c>
      <c r="D102" s="78" t="s">
        <v>127</v>
      </c>
      <c r="E102" s="13">
        <v>44552</v>
      </c>
      <c r="F102" s="76" t="s">
        <v>705</v>
      </c>
      <c r="G102" s="13">
        <v>44557</v>
      </c>
      <c r="H102" s="77" t="s">
        <v>2193</v>
      </c>
      <c r="I102" s="16">
        <v>81</v>
      </c>
      <c r="J102" s="16">
        <v>59</v>
      </c>
      <c r="K102" s="16">
        <v>26</v>
      </c>
      <c r="L102" s="16">
        <v>13</v>
      </c>
      <c r="M102" s="81">
        <v>31.063500000000001</v>
      </c>
      <c r="N102" s="96">
        <v>31.063500000000001</v>
      </c>
      <c r="O102" s="64">
        <v>2530</v>
      </c>
      <c r="P102" s="65">
        <f>Table2245789101123456789101112131415161718192021222324252627[[#This Row],[PEMBULATAN]]*O102</f>
        <v>78590.654999999999</v>
      </c>
    </row>
    <row r="103" spans="1:16" ht="26.25" customHeight="1" x14ac:dyDescent="0.2">
      <c r="A103" s="14"/>
      <c r="B103" s="75"/>
      <c r="C103" s="73" t="s">
        <v>2754</v>
      </c>
      <c r="D103" s="78" t="s">
        <v>127</v>
      </c>
      <c r="E103" s="13">
        <v>44552</v>
      </c>
      <c r="F103" s="76" t="s">
        <v>705</v>
      </c>
      <c r="G103" s="13">
        <v>44557</v>
      </c>
      <c r="H103" s="77" t="s">
        <v>2193</v>
      </c>
      <c r="I103" s="16">
        <v>50</v>
      </c>
      <c r="J103" s="16">
        <v>31</v>
      </c>
      <c r="K103" s="16">
        <v>24</v>
      </c>
      <c r="L103" s="16">
        <v>2</v>
      </c>
      <c r="M103" s="81">
        <v>9.3000000000000007</v>
      </c>
      <c r="N103" s="96">
        <v>10</v>
      </c>
      <c r="O103" s="64">
        <v>2530</v>
      </c>
      <c r="P103" s="65">
        <f>Table2245789101123456789101112131415161718192021222324252627[[#This Row],[PEMBULATAN]]*O103</f>
        <v>25300</v>
      </c>
    </row>
    <row r="104" spans="1:16" ht="26.25" customHeight="1" x14ac:dyDescent="0.2">
      <c r="A104" s="14"/>
      <c r="B104" s="75"/>
      <c r="C104" s="73" t="s">
        <v>2755</v>
      </c>
      <c r="D104" s="78" t="s">
        <v>127</v>
      </c>
      <c r="E104" s="13">
        <v>44552</v>
      </c>
      <c r="F104" s="76" t="s">
        <v>705</v>
      </c>
      <c r="G104" s="13">
        <v>44557</v>
      </c>
      <c r="H104" s="77" t="s">
        <v>2193</v>
      </c>
      <c r="I104" s="16">
        <v>80</v>
      </c>
      <c r="J104" s="16">
        <v>60</v>
      </c>
      <c r="K104" s="16">
        <v>17</v>
      </c>
      <c r="L104" s="16">
        <v>11</v>
      </c>
      <c r="M104" s="81">
        <v>20.399999999999999</v>
      </c>
      <c r="N104" s="96">
        <v>21</v>
      </c>
      <c r="O104" s="64">
        <v>2530</v>
      </c>
      <c r="P104" s="65">
        <f>Table2245789101123456789101112131415161718192021222324252627[[#This Row],[PEMBULATAN]]*O104</f>
        <v>53130</v>
      </c>
    </row>
    <row r="105" spans="1:16" ht="26.25" customHeight="1" x14ac:dyDescent="0.2">
      <c r="A105" s="14"/>
      <c r="B105" s="75"/>
      <c r="C105" s="73" t="s">
        <v>2756</v>
      </c>
      <c r="D105" s="78" t="s">
        <v>127</v>
      </c>
      <c r="E105" s="13">
        <v>44552</v>
      </c>
      <c r="F105" s="76" t="s">
        <v>705</v>
      </c>
      <c r="G105" s="13">
        <v>44557</v>
      </c>
      <c r="H105" s="77" t="s">
        <v>2193</v>
      </c>
      <c r="I105" s="16">
        <v>101</v>
      </c>
      <c r="J105" s="16">
        <v>64</v>
      </c>
      <c r="K105" s="16">
        <v>30</v>
      </c>
      <c r="L105" s="16">
        <v>21</v>
      </c>
      <c r="M105" s="81">
        <v>48.48</v>
      </c>
      <c r="N105" s="96">
        <v>49</v>
      </c>
      <c r="O105" s="64">
        <v>2530</v>
      </c>
      <c r="P105" s="65">
        <f>Table2245789101123456789101112131415161718192021222324252627[[#This Row],[PEMBULATAN]]*O105</f>
        <v>123970</v>
      </c>
    </row>
    <row r="106" spans="1:16" ht="26.25" customHeight="1" x14ac:dyDescent="0.2">
      <c r="A106" s="14"/>
      <c r="B106" s="75"/>
      <c r="C106" s="73" t="s">
        <v>2757</v>
      </c>
      <c r="D106" s="78" t="s">
        <v>127</v>
      </c>
      <c r="E106" s="13">
        <v>44552</v>
      </c>
      <c r="F106" s="76" t="s">
        <v>705</v>
      </c>
      <c r="G106" s="13">
        <v>44557</v>
      </c>
      <c r="H106" s="77" t="s">
        <v>2193</v>
      </c>
      <c r="I106" s="16">
        <v>88</v>
      </c>
      <c r="J106" s="16">
        <v>60</v>
      </c>
      <c r="K106" s="16">
        <v>33</v>
      </c>
      <c r="L106" s="16">
        <v>18</v>
      </c>
      <c r="M106" s="81">
        <v>43.56</v>
      </c>
      <c r="N106" s="96">
        <v>43.56</v>
      </c>
      <c r="O106" s="64">
        <v>2530</v>
      </c>
      <c r="P106" s="65">
        <f>Table2245789101123456789101112131415161718192021222324252627[[#This Row],[PEMBULATAN]]*O106</f>
        <v>110206.8</v>
      </c>
    </row>
    <row r="107" spans="1:16" ht="26.25" customHeight="1" x14ac:dyDescent="0.2">
      <c r="A107" s="14"/>
      <c r="B107" s="75"/>
      <c r="C107" s="73" t="s">
        <v>2758</v>
      </c>
      <c r="D107" s="78" t="s">
        <v>127</v>
      </c>
      <c r="E107" s="13">
        <v>44552</v>
      </c>
      <c r="F107" s="76" t="s">
        <v>705</v>
      </c>
      <c r="G107" s="13">
        <v>44557</v>
      </c>
      <c r="H107" s="77" t="s">
        <v>2193</v>
      </c>
      <c r="I107" s="16">
        <v>93</v>
      </c>
      <c r="J107" s="16">
        <v>55</v>
      </c>
      <c r="K107" s="16">
        <v>31</v>
      </c>
      <c r="L107" s="16">
        <v>28</v>
      </c>
      <c r="M107" s="81">
        <v>39.641249999999999</v>
      </c>
      <c r="N107" s="96">
        <v>39.641249999999999</v>
      </c>
      <c r="O107" s="64">
        <v>2530</v>
      </c>
      <c r="P107" s="65">
        <f>Table2245789101123456789101112131415161718192021222324252627[[#This Row],[PEMBULATAN]]*O107</f>
        <v>100292.3625</v>
      </c>
    </row>
    <row r="108" spans="1:16" ht="26.25" customHeight="1" x14ac:dyDescent="0.2">
      <c r="A108" s="14"/>
      <c r="B108" s="75"/>
      <c r="C108" s="73" t="s">
        <v>2759</v>
      </c>
      <c r="D108" s="78" t="s">
        <v>127</v>
      </c>
      <c r="E108" s="13">
        <v>44552</v>
      </c>
      <c r="F108" s="76" t="s">
        <v>705</v>
      </c>
      <c r="G108" s="13">
        <v>44557</v>
      </c>
      <c r="H108" s="77" t="s">
        <v>2193</v>
      </c>
      <c r="I108" s="16">
        <v>83</v>
      </c>
      <c r="J108" s="16">
        <v>58</v>
      </c>
      <c r="K108" s="16">
        <v>24</v>
      </c>
      <c r="L108" s="16">
        <v>15</v>
      </c>
      <c r="M108" s="81">
        <v>28.884</v>
      </c>
      <c r="N108" s="96">
        <v>28.884</v>
      </c>
      <c r="O108" s="64">
        <v>2530</v>
      </c>
      <c r="P108" s="65">
        <f>Table2245789101123456789101112131415161718192021222324252627[[#This Row],[PEMBULATAN]]*O108</f>
        <v>73076.52</v>
      </c>
    </row>
    <row r="109" spans="1:16" ht="26.25" customHeight="1" x14ac:dyDescent="0.2">
      <c r="A109" s="14"/>
      <c r="B109" s="75"/>
      <c r="C109" s="73" t="s">
        <v>2760</v>
      </c>
      <c r="D109" s="78" t="s">
        <v>127</v>
      </c>
      <c r="E109" s="13">
        <v>44552</v>
      </c>
      <c r="F109" s="76" t="s">
        <v>705</v>
      </c>
      <c r="G109" s="13">
        <v>44557</v>
      </c>
      <c r="H109" s="77" t="s">
        <v>2193</v>
      </c>
      <c r="I109" s="16">
        <v>77</v>
      </c>
      <c r="J109" s="16">
        <v>56</v>
      </c>
      <c r="K109" s="16">
        <v>30</v>
      </c>
      <c r="L109" s="16">
        <v>10</v>
      </c>
      <c r="M109" s="81">
        <v>32.340000000000003</v>
      </c>
      <c r="N109" s="96">
        <v>33</v>
      </c>
      <c r="O109" s="64">
        <v>2530</v>
      </c>
      <c r="P109" s="65">
        <f>Table2245789101123456789101112131415161718192021222324252627[[#This Row],[PEMBULATAN]]*O109</f>
        <v>83490</v>
      </c>
    </row>
    <row r="110" spans="1:16" ht="26.25" customHeight="1" x14ac:dyDescent="0.2">
      <c r="A110" s="14"/>
      <c r="B110" s="75"/>
      <c r="C110" s="73" t="s">
        <v>2761</v>
      </c>
      <c r="D110" s="78" t="s">
        <v>127</v>
      </c>
      <c r="E110" s="13">
        <v>44552</v>
      </c>
      <c r="F110" s="76" t="s">
        <v>705</v>
      </c>
      <c r="G110" s="13">
        <v>44557</v>
      </c>
      <c r="H110" s="77" t="s">
        <v>2193</v>
      </c>
      <c r="I110" s="16">
        <v>86</v>
      </c>
      <c r="J110" s="16">
        <v>61</v>
      </c>
      <c r="K110" s="16">
        <v>21</v>
      </c>
      <c r="L110" s="16">
        <v>14</v>
      </c>
      <c r="M110" s="81">
        <v>27.541499999999999</v>
      </c>
      <c r="N110" s="96">
        <v>27.541499999999999</v>
      </c>
      <c r="O110" s="64">
        <v>2530</v>
      </c>
      <c r="P110" s="65">
        <f>Table2245789101123456789101112131415161718192021222324252627[[#This Row],[PEMBULATAN]]*O110</f>
        <v>69679.994999999995</v>
      </c>
    </row>
    <row r="111" spans="1:16" ht="26.25" customHeight="1" x14ac:dyDescent="0.2">
      <c r="A111" s="14"/>
      <c r="B111" s="75"/>
      <c r="C111" s="73" t="s">
        <v>2762</v>
      </c>
      <c r="D111" s="78" t="s">
        <v>127</v>
      </c>
      <c r="E111" s="13">
        <v>44552</v>
      </c>
      <c r="F111" s="76" t="s">
        <v>705</v>
      </c>
      <c r="G111" s="13">
        <v>44557</v>
      </c>
      <c r="H111" s="77" t="s">
        <v>2193</v>
      </c>
      <c r="I111" s="16">
        <v>65</v>
      </c>
      <c r="J111" s="16">
        <v>56</v>
      </c>
      <c r="K111" s="16">
        <v>17</v>
      </c>
      <c r="L111" s="16">
        <v>11</v>
      </c>
      <c r="M111" s="81">
        <v>15.47</v>
      </c>
      <c r="N111" s="96">
        <v>16</v>
      </c>
      <c r="O111" s="64">
        <v>2530</v>
      </c>
      <c r="P111" s="65">
        <f>Table2245789101123456789101112131415161718192021222324252627[[#This Row],[PEMBULATAN]]*O111</f>
        <v>40480</v>
      </c>
    </row>
    <row r="112" spans="1:16" ht="26.25" customHeight="1" x14ac:dyDescent="0.2">
      <c r="A112" s="14"/>
      <c r="B112" s="75"/>
      <c r="C112" s="73" t="s">
        <v>2763</v>
      </c>
      <c r="D112" s="78" t="s">
        <v>127</v>
      </c>
      <c r="E112" s="13">
        <v>44552</v>
      </c>
      <c r="F112" s="76" t="s">
        <v>705</v>
      </c>
      <c r="G112" s="13">
        <v>44557</v>
      </c>
      <c r="H112" s="77" t="s">
        <v>2193</v>
      </c>
      <c r="I112" s="16">
        <v>51</v>
      </c>
      <c r="J112" s="16">
        <v>35</v>
      </c>
      <c r="K112" s="16">
        <v>16</v>
      </c>
      <c r="L112" s="16">
        <v>4</v>
      </c>
      <c r="M112" s="81">
        <v>7.14</v>
      </c>
      <c r="N112" s="96">
        <v>7.14</v>
      </c>
      <c r="O112" s="64">
        <v>2530</v>
      </c>
      <c r="P112" s="65">
        <f>Table2245789101123456789101112131415161718192021222324252627[[#This Row],[PEMBULATAN]]*O112</f>
        <v>18064.2</v>
      </c>
    </row>
    <row r="113" spans="1:16" ht="26.25" customHeight="1" x14ac:dyDescent="0.2">
      <c r="A113" s="14"/>
      <c r="B113" s="75"/>
      <c r="C113" s="73" t="s">
        <v>2764</v>
      </c>
      <c r="D113" s="78" t="s">
        <v>127</v>
      </c>
      <c r="E113" s="13">
        <v>44552</v>
      </c>
      <c r="F113" s="76" t="s">
        <v>705</v>
      </c>
      <c r="G113" s="13">
        <v>44557</v>
      </c>
      <c r="H113" s="77" t="s">
        <v>2193</v>
      </c>
      <c r="I113" s="16">
        <v>61</v>
      </c>
      <c r="J113" s="16">
        <v>46</v>
      </c>
      <c r="K113" s="16">
        <v>16</v>
      </c>
      <c r="L113" s="16">
        <v>7</v>
      </c>
      <c r="M113" s="81">
        <v>11.224</v>
      </c>
      <c r="N113" s="96">
        <v>11.224</v>
      </c>
      <c r="O113" s="64">
        <v>2530</v>
      </c>
      <c r="P113" s="65">
        <f>Table2245789101123456789101112131415161718192021222324252627[[#This Row],[PEMBULATAN]]*O113</f>
        <v>28396.720000000001</v>
      </c>
    </row>
    <row r="114" spans="1:16" ht="26.25" customHeight="1" x14ac:dyDescent="0.2">
      <c r="A114" s="14"/>
      <c r="B114" s="75"/>
      <c r="C114" s="73" t="s">
        <v>2765</v>
      </c>
      <c r="D114" s="78" t="s">
        <v>127</v>
      </c>
      <c r="E114" s="13">
        <v>44552</v>
      </c>
      <c r="F114" s="76" t="s">
        <v>705</v>
      </c>
      <c r="G114" s="13">
        <v>44557</v>
      </c>
      <c r="H114" s="77" t="s">
        <v>2193</v>
      </c>
      <c r="I114" s="16">
        <v>99</v>
      </c>
      <c r="J114" s="16">
        <v>61</v>
      </c>
      <c r="K114" s="16">
        <v>33</v>
      </c>
      <c r="L114" s="16">
        <v>22</v>
      </c>
      <c r="M114" s="81">
        <v>49.821750000000002</v>
      </c>
      <c r="N114" s="96">
        <v>49.821750000000002</v>
      </c>
      <c r="O114" s="64">
        <v>2530</v>
      </c>
      <c r="P114" s="65">
        <f>Table2245789101123456789101112131415161718192021222324252627[[#This Row],[PEMBULATAN]]*O114</f>
        <v>126049.02750000001</v>
      </c>
    </row>
    <row r="115" spans="1:16" ht="26.25" customHeight="1" x14ac:dyDescent="0.2">
      <c r="A115" s="14"/>
      <c r="B115" s="75"/>
      <c r="C115" s="73" t="s">
        <v>2766</v>
      </c>
      <c r="D115" s="78" t="s">
        <v>127</v>
      </c>
      <c r="E115" s="13">
        <v>44552</v>
      </c>
      <c r="F115" s="76" t="s">
        <v>705</v>
      </c>
      <c r="G115" s="13">
        <v>44557</v>
      </c>
      <c r="H115" s="77" t="s">
        <v>2193</v>
      </c>
      <c r="I115" s="16">
        <v>91</v>
      </c>
      <c r="J115" s="16">
        <v>30</v>
      </c>
      <c r="K115" s="16">
        <v>30</v>
      </c>
      <c r="L115" s="16">
        <v>13</v>
      </c>
      <c r="M115" s="81">
        <v>20.475000000000001</v>
      </c>
      <c r="N115" s="96">
        <v>21</v>
      </c>
      <c r="O115" s="64">
        <v>2530</v>
      </c>
      <c r="P115" s="65">
        <f>Table2245789101123456789101112131415161718192021222324252627[[#This Row],[PEMBULATAN]]*O115</f>
        <v>53130</v>
      </c>
    </row>
    <row r="116" spans="1:16" ht="26.25" customHeight="1" x14ac:dyDescent="0.2">
      <c r="A116" s="14"/>
      <c r="B116" s="75"/>
      <c r="C116" s="73" t="s">
        <v>2767</v>
      </c>
      <c r="D116" s="78" t="s">
        <v>127</v>
      </c>
      <c r="E116" s="13">
        <v>44552</v>
      </c>
      <c r="F116" s="76" t="s">
        <v>705</v>
      </c>
      <c r="G116" s="13">
        <v>44557</v>
      </c>
      <c r="H116" s="77" t="s">
        <v>2193</v>
      </c>
      <c r="I116" s="16">
        <v>72</v>
      </c>
      <c r="J116" s="16">
        <v>32</v>
      </c>
      <c r="K116" s="16">
        <v>26</v>
      </c>
      <c r="L116" s="16">
        <v>9</v>
      </c>
      <c r="M116" s="81">
        <v>14.976000000000001</v>
      </c>
      <c r="N116" s="96">
        <v>14.976000000000001</v>
      </c>
      <c r="O116" s="64">
        <v>2530</v>
      </c>
      <c r="P116" s="65">
        <f>Table2245789101123456789101112131415161718192021222324252627[[#This Row],[PEMBULATAN]]*O116</f>
        <v>37889.279999999999</v>
      </c>
    </row>
    <row r="117" spans="1:16" ht="26.25" customHeight="1" x14ac:dyDescent="0.2">
      <c r="A117" s="14"/>
      <c r="B117" s="75"/>
      <c r="C117" s="73" t="s">
        <v>2768</v>
      </c>
      <c r="D117" s="78" t="s">
        <v>127</v>
      </c>
      <c r="E117" s="13">
        <v>44552</v>
      </c>
      <c r="F117" s="76" t="s">
        <v>705</v>
      </c>
      <c r="G117" s="13">
        <v>44557</v>
      </c>
      <c r="H117" s="77" t="s">
        <v>2193</v>
      </c>
      <c r="I117" s="16">
        <v>84</v>
      </c>
      <c r="J117" s="16">
        <v>51</v>
      </c>
      <c r="K117" s="16">
        <v>30</v>
      </c>
      <c r="L117" s="16">
        <v>29</v>
      </c>
      <c r="M117" s="81">
        <v>32.130000000000003</v>
      </c>
      <c r="N117" s="96">
        <v>32.130000000000003</v>
      </c>
      <c r="O117" s="64">
        <v>2530</v>
      </c>
      <c r="P117" s="65">
        <f>Table2245789101123456789101112131415161718192021222324252627[[#This Row],[PEMBULATAN]]*O117</f>
        <v>81288.900000000009</v>
      </c>
    </row>
    <row r="118" spans="1:16" ht="26.25" customHeight="1" x14ac:dyDescent="0.2">
      <c r="A118" s="14"/>
      <c r="B118" s="75"/>
      <c r="C118" s="73" t="s">
        <v>2769</v>
      </c>
      <c r="D118" s="78" t="s">
        <v>127</v>
      </c>
      <c r="E118" s="13">
        <v>44552</v>
      </c>
      <c r="F118" s="76" t="s">
        <v>705</v>
      </c>
      <c r="G118" s="13">
        <v>44557</v>
      </c>
      <c r="H118" s="77" t="s">
        <v>2193</v>
      </c>
      <c r="I118" s="16">
        <v>91</v>
      </c>
      <c r="J118" s="16">
        <v>40</v>
      </c>
      <c r="K118" s="16">
        <v>24</v>
      </c>
      <c r="L118" s="16">
        <v>24</v>
      </c>
      <c r="M118" s="81">
        <v>21.84</v>
      </c>
      <c r="N118" s="96">
        <v>24</v>
      </c>
      <c r="O118" s="64">
        <v>2530</v>
      </c>
      <c r="P118" s="65">
        <f>Table2245789101123456789101112131415161718192021222324252627[[#This Row],[PEMBULATAN]]*O118</f>
        <v>60720</v>
      </c>
    </row>
    <row r="119" spans="1:16" ht="26.25" customHeight="1" x14ac:dyDescent="0.2">
      <c r="A119" s="14"/>
      <c r="B119" s="75"/>
      <c r="C119" s="73" t="s">
        <v>2770</v>
      </c>
      <c r="D119" s="78" t="s">
        <v>127</v>
      </c>
      <c r="E119" s="13">
        <v>44552</v>
      </c>
      <c r="F119" s="76" t="s">
        <v>705</v>
      </c>
      <c r="G119" s="13">
        <v>44557</v>
      </c>
      <c r="H119" s="77" t="s">
        <v>2193</v>
      </c>
      <c r="I119" s="16">
        <v>96</v>
      </c>
      <c r="J119" s="16">
        <v>23</v>
      </c>
      <c r="K119" s="16">
        <v>20</v>
      </c>
      <c r="L119" s="16">
        <v>22</v>
      </c>
      <c r="M119" s="81">
        <v>11.04</v>
      </c>
      <c r="N119" s="96">
        <v>22</v>
      </c>
      <c r="O119" s="64">
        <v>2530</v>
      </c>
      <c r="P119" s="65">
        <f>Table2245789101123456789101112131415161718192021222324252627[[#This Row],[PEMBULATAN]]*O119</f>
        <v>55660</v>
      </c>
    </row>
    <row r="120" spans="1:16" ht="26.25" customHeight="1" x14ac:dyDescent="0.2">
      <c r="A120" s="14"/>
      <c r="B120" s="75"/>
      <c r="C120" s="73" t="s">
        <v>2771</v>
      </c>
      <c r="D120" s="78" t="s">
        <v>127</v>
      </c>
      <c r="E120" s="13">
        <v>44552</v>
      </c>
      <c r="F120" s="76" t="s">
        <v>705</v>
      </c>
      <c r="G120" s="13">
        <v>44557</v>
      </c>
      <c r="H120" s="77" t="s">
        <v>2193</v>
      </c>
      <c r="I120" s="16">
        <v>93</v>
      </c>
      <c r="J120" s="16">
        <v>61</v>
      </c>
      <c r="K120" s="16">
        <v>30</v>
      </c>
      <c r="L120" s="16">
        <v>17</v>
      </c>
      <c r="M120" s="81">
        <v>42.547499999999999</v>
      </c>
      <c r="N120" s="96">
        <v>42.547499999999999</v>
      </c>
      <c r="O120" s="64">
        <v>2530</v>
      </c>
      <c r="P120" s="65">
        <f>Table2245789101123456789101112131415161718192021222324252627[[#This Row],[PEMBULATAN]]*O120</f>
        <v>107645.175</v>
      </c>
    </row>
    <row r="121" spans="1:16" ht="26.25" customHeight="1" x14ac:dyDescent="0.2">
      <c r="A121" s="14"/>
      <c r="B121" s="75"/>
      <c r="C121" s="73" t="s">
        <v>2772</v>
      </c>
      <c r="D121" s="78" t="s">
        <v>127</v>
      </c>
      <c r="E121" s="13">
        <v>44552</v>
      </c>
      <c r="F121" s="76" t="s">
        <v>705</v>
      </c>
      <c r="G121" s="13">
        <v>44557</v>
      </c>
      <c r="H121" s="77" t="s">
        <v>2193</v>
      </c>
      <c r="I121" s="16">
        <v>52</v>
      </c>
      <c r="J121" s="16">
        <v>51</v>
      </c>
      <c r="K121" s="16">
        <v>30</v>
      </c>
      <c r="L121" s="16">
        <v>2</v>
      </c>
      <c r="M121" s="81">
        <v>19.89</v>
      </c>
      <c r="N121" s="96">
        <v>19.89</v>
      </c>
      <c r="O121" s="64">
        <v>2530</v>
      </c>
      <c r="P121" s="65">
        <f>Table2245789101123456789101112131415161718192021222324252627[[#This Row],[PEMBULATAN]]*O121</f>
        <v>50321.700000000004</v>
      </c>
    </row>
    <row r="122" spans="1:16" ht="26.25" customHeight="1" x14ac:dyDescent="0.2">
      <c r="A122" s="14"/>
      <c r="B122" s="75"/>
      <c r="C122" s="73" t="s">
        <v>2773</v>
      </c>
      <c r="D122" s="78" t="s">
        <v>127</v>
      </c>
      <c r="E122" s="13">
        <v>44552</v>
      </c>
      <c r="F122" s="76" t="s">
        <v>705</v>
      </c>
      <c r="G122" s="13">
        <v>44557</v>
      </c>
      <c r="H122" s="77" t="s">
        <v>2193</v>
      </c>
      <c r="I122" s="16">
        <v>105</v>
      </c>
      <c r="J122" s="16">
        <v>20</v>
      </c>
      <c r="K122" s="16">
        <v>14</v>
      </c>
      <c r="L122" s="16">
        <v>15</v>
      </c>
      <c r="M122" s="81">
        <v>7.35</v>
      </c>
      <c r="N122" s="96">
        <v>16</v>
      </c>
      <c r="O122" s="64">
        <v>2530</v>
      </c>
      <c r="P122" s="65">
        <f>Table2245789101123456789101112131415161718192021222324252627[[#This Row],[PEMBULATAN]]*O122</f>
        <v>40480</v>
      </c>
    </row>
    <row r="123" spans="1:16" ht="26.25" customHeight="1" x14ac:dyDescent="0.2">
      <c r="A123" s="14"/>
      <c r="B123" s="75"/>
      <c r="C123" s="73" t="s">
        <v>2774</v>
      </c>
      <c r="D123" s="78" t="s">
        <v>127</v>
      </c>
      <c r="E123" s="13">
        <v>44552</v>
      </c>
      <c r="F123" s="76" t="s">
        <v>705</v>
      </c>
      <c r="G123" s="13">
        <v>44557</v>
      </c>
      <c r="H123" s="77" t="s">
        <v>2193</v>
      </c>
      <c r="I123" s="16">
        <v>105</v>
      </c>
      <c r="J123" s="16">
        <v>40</v>
      </c>
      <c r="K123" s="16">
        <v>23</v>
      </c>
      <c r="L123" s="16">
        <v>15</v>
      </c>
      <c r="M123" s="81">
        <v>24.15</v>
      </c>
      <c r="N123" s="96">
        <v>24.15</v>
      </c>
      <c r="O123" s="64">
        <v>2530</v>
      </c>
      <c r="P123" s="65">
        <f>Table2245789101123456789101112131415161718192021222324252627[[#This Row],[PEMBULATAN]]*O123</f>
        <v>61099.5</v>
      </c>
    </row>
    <row r="124" spans="1:16" ht="26.25" customHeight="1" x14ac:dyDescent="0.2">
      <c r="A124" s="14"/>
      <c r="B124" s="75"/>
      <c r="C124" s="73" t="s">
        <v>2775</v>
      </c>
      <c r="D124" s="78" t="s">
        <v>127</v>
      </c>
      <c r="E124" s="13">
        <v>44552</v>
      </c>
      <c r="F124" s="76" t="s">
        <v>705</v>
      </c>
      <c r="G124" s="13">
        <v>44557</v>
      </c>
      <c r="H124" s="77" t="s">
        <v>2193</v>
      </c>
      <c r="I124" s="16">
        <v>105</v>
      </c>
      <c r="J124" s="16">
        <v>26</v>
      </c>
      <c r="K124" s="16">
        <v>13</v>
      </c>
      <c r="L124" s="16">
        <v>15</v>
      </c>
      <c r="M124" s="81">
        <v>8.8725000000000005</v>
      </c>
      <c r="N124" s="96">
        <v>15</v>
      </c>
      <c r="O124" s="64">
        <v>2530</v>
      </c>
      <c r="P124" s="65">
        <f>Table2245789101123456789101112131415161718192021222324252627[[#This Row],[PEMBULATAN]]*O124</f>
        <v>37950</v>
      </c>
    </row>
    <row r="125" spans="1:16" ht="26.25" customHeight="1" x14ac:dyDescent="0.2">
      <c r="A125" s="14"/>
      <c r="B125" s="75"/>
      <c r="C125" s="73" t="s">
        <v>2776</v>
      </c>
      <c r="D125" s="78" t="s">
        <v>127</v>
      </c>
      <c r="E125" s="13">
        <v>44552</v>
      </c>
      <c r="F125" s="76" t="s">
        <v>705</v>
      </c>
      <c r="G125" s="13">
        <v>44557</v>
      </c>
      <c r="H125" s="77" t="s">
        <v>2193</v>
      </c>
      <c r="I125" s="16">
        <v>81</v>
      </c>
      <c r="J125" s="16">
        <v>52</v>
      </c>
      <c r="K125" s="16">
        <v>21</v>
      </c>
      <c r="L125" s="16">
        <v>20</v>
      </c>
      <c r="M125" s="81">
        <v>22.113</v>
      </c>
      <c r="N125" s="96">
        <v>22.113</v>
      </c>
      <c r="O125" s="64">
        <v>2530</v>
      </c>
      <c r="P125" s="65">
        <f>Table2245789101123456789101112131415161718192021222324252627[[#This Row],[PEMBULATAN]]*O125</f>
        <v>55945.89</v>
      </c>
    </row>
    <row r="126" spans="1:16" ht="26.25" customHeight="1" x14ac:dyDescent="0.2">
      <c r="A126" s="14"/>
      <c r="B126" s="75"/>
      <c r="C126" s="73" t="s">
        <v>2777</v>
      </c>
      <c r="D126" s="78" t="s">
        <v>127</v>
      </c>
      <c r="E126" s="13">
        <v>44552</v>
      </c>
      <c r="F126" s="76" t="s">
        <v>705</v>
      </c>
      <c r="G126" s="13">
        <v>44557</v>
      </c>
      <c r="H126" s="77" t="s">
        <v>2193</v>
      </c>
      <c r="I126" s="16">
        <v>79</v>
      </c>
      <c r="J126" s="16">
        <v>60</v>
      </c>
      <c r="K126" s="16">
        <v>25</v>
      </c>
      <c r="L126" s="16">
        <v>13</v>
      </c>
      <c r="M126" s="81">
        <v>29.625</v>
      </c>
      <c r="N126" s="96">
        <v>29.625</v>
      </c>
      <c r="O126" s="64">
        <v>2530</v>
      </c>
      <c r="P126" s="65">
        <f>Table2245789101123456789101112131415161718192021222324252627[[#This Row],[PEMBULATAN]]*O126</f>
        <v>74951.25</v>
      </c>
    </row>
    <row r="127" spans="1:16" ht="26.25" customHeight="1" x14ac:dyDescent="0.2">
      <c r="A127" s="14"/>
      <c r="B127" s="75"/>
      <c r="C127" s="73" t="s">
        <v>2778</v>
      </c>
      <c r="D127" s="78" t="s">
        <v>127</v>
      </c>
      <c r="E127" s="13">
        <v>44552</v>
      </c>
      <c r="F127" s="76" t="s">
        <v>705</v>
      </c>
      <c r="G127" s="13">
        <v>44557</v>
      </c>
      <c r="H127" s="77" t="s">
        <v>2193</v>
      </c>
      <c r="I127" s="16">
        <v>58</v>
      </c>
      <c r="J127" s="16">
        <v>50</v>
      </c>
      <c r="K127" s="16">
        <v>23</v>
      </c>
      <c r="L127" s="16">
        <v>7</v>
      </c>
      <c r="M127" s="81">
        <v>16.675000000000001</v>
      </c>
      <c r="N127" s="96">
        <v>16.675000000000001</v>
      </c>
      <c r="O127" s="64">
        <v>2530</v>
      </c>
      <c r="P127" s="65">
        <f>Table2245789101123456789101112131415161718192021222324252627[[#This Row],[PEMBULATAN]]*O127</f>
        <v>42187.75</v>
      </c>
    </row>
    <row r="128" spans="1:16" ht="26.25" customHeight="1" x14ac:dyDescent="0.2">
      <c r="A128" s="14"/>
      <c r="B128" s="75"/>
      <c r="C128" s="73" t="s">
        <v>2779</v>
      </c>
      <c r="D128" s="78" t="s">
        <v>127</v>
      </c>
      <c r="E128" s="13">
        <v>44552</v>
      </c>
      <c r="F128" s="76" t="s">
        <v>705</v>
      </c>
      <c r="G128" s="13">
        <v>44557</v>
      </c>
      <c r="H128" s="77" t="s">
        <v>2193</v>
      </c>
      <c r="I128" s="16">
        <v>94</v>
      </c>
      <c r="J128" s="16">
        <v>52</v>
      </c>
      <c r="K128" s="16">
        <v>20</v>
      </c>
      <c r="L128" s="16">
        <v>26</v>
      </c>
      <c r="M128" s="81">
        <v>24.44</v>
      </c>
      <c r="N128" s="96">
        <v>27</v>
      </c>
      <c r="O128" s="64">
        <v>2530</v>
      </c>
      <c r="P128" s="65">
        <f>Table2245789101123456789101112131415161718192021222324252627[[#This Row],[PEMBULATAN]]*O128</f>
        <v>68310</v>
      </c>
    </row>
    <row r="129" spans="1:16" ht="26.25" customHeight="1" x14ac:dyDescent="0.2">
      <c r="A129" s="14"/>
      <c r="B129" s="75"/>
      <c r="C129" s="73" t="s">
        <v>2780</v>
      </c>
      <c r="D129" s="78" t="s">
        <v>127</v>
      </c>
      <c r="E129" s="13">
        <v>44552</v>
      </c>
      <c r="F129" s="76" t="s">
        <v>705</v>
      </c>
      <c r="G129" s="13">
        <v>44557</v>
      </c>
      <c r="H129" s="77" t="s">
        <v>2193</v>
      </c>
      <c r="I129" s="16">
        <v>84</v>
      </c>
      <c r="J129" s="16">
        <v>46</v>
      </c>
      <c r="K129" s="16">
        <v>12</v>
      </c>
      <c r="L129" s="16">
        <v>17</v>
      </c>
      <c r="M129" s="81">
        <v>11.592000000000001</v>
      </c>
      <c r="N129" s="96">
        <v>17</v>
      </c>
      <c r="O129" s="64">
        <v>2530</v>
      </c>
      <c r="P129" s="65">
        <f>Table2245789101123456789101112131415161718192021222324252627[[#This Row],[PEMBULATAN]]*O129</f>
        <v>43010</v>
      </c>
    </row>
    <row r="130" spans="1:16" ht="26.25" customHeight="1" x14ac:dyDescent="0.2">
      <c r="A130" s="14"/>
      <c r="B130" s="75"/>
      <c r="C130" s="73" t="s">
        <v>2781</v>
      </c>
      <c r="D130" s="78" t="s">
        <v>127</v>
      </c>
      <c r="E130" s="13">
        <v>44552</v>
      </c>
      <c r="F130" s="76" t="s">
        <v>705</v>
      </c>
      <c r="G130" s="13">
        <v>44557</v>
      </c>
      <c r="H130" s="77" t="s">
        <v>2193</v>
      </c>
      <c r="I130" s="16">
        <v>104</v>
      </c>
      <c r="J130" s="16">
        <v>53</v>
      </c>
      <c r="K130" s="16">
        <v>15</v>
      </c>
      <c r="L130" s="16">
        <v>28</v>
      </c>
      <c r="M130" s="81">
        <v>20.67</v>
      </c>
      <c r="N130" s="96">
        <v>28</v>
      </c>
      <c r="O130" s="64">
        <v>2530</v>
      </c>
      <c r="P130" s="65">
        <f>Table2245789101123456789101112131415161718192021222324252627[[#This Row],[PEMBULATAN]]*O130</f>
        <v>70840</v>
      </c>
    </row>
    <row r="131" spans="1:16" ht="26.25" customHeight="1" x14ac:dyDescent="0.2">
      <c r="A131" s="14"/>
      <c r="B131" s="75"/>
      <c r="C131" s="73" t="s">
        <v>2782</v>
      </c>
      <c r="D131" s="78" t="s">
        <v>127</v>
      </c>
      <c r="E131" s="13">
        <v>44552</v>
      </c>
      <c r="F131" s="76" t="s">
        <v>705</v>
      </c>
      <c r="G131" s="13">
        <v>44557</v>
      </c>
      <c r="H131" s="77" t="s">
        <v>2193</v>
      </c>
      <c r="I131" s="16">
        <v>88</v>
      </c>
      <c r="J131" s="16">
        <v>54</v>
      </c>
      <c r="K131" s="16">
        <v>24</v>
      </c>
      <c r="L131" s="16">
        <v>17</v>
      </c>
      <c r="M131" s="81">
        <v>28.512</v>
      </c>
      <c r="N131" s="96">
        <v>28.512</v>
      </c>
      <c r="O131" s="64">
        <v>2530</v>
      </c>
      <c r="P131" s="65">
        <f>Table2245789101123456789101112131415161718192021222324252627[[#This Row],[PEMBULATAN]]*O131</f>
        <v>72135.360000000001</v>
      </c>
    </row>
    <row r="132" spans="1:16" ht="26.25" customHeight="1" x14ac:dyDescent="0.2">
      <c r="A132" s="14"/>
      <c r="B132" s="75"/>
      <c r="C132" s="73" t="s">
        <v>2783</v>
      </c>
      <c r="D132" s="78" t="s">
        <v>127</v>
      </c>
      <c r="E132" s="13">
        <v>44552</v>
      </c>
      <c r="F132" s="76" t="s">
        <v>705</v>
      </c>
      <c r="G132" s="13">
        <v>44557</v>
      </c>
      <c r="H132" s="77" t="s">
        <v>2193</v>
      </c>
      <c r="I132" s="16">
        <v>91</v>
      </c>
      <c r="J132" s="16">
        <v>50</v>
      </c>
      <c r="K132" s="16">
        <v>24</v>
      </c>
      <c r="L132" s="16">
        <v>18</v>
      </c>
      <c r="M132" s="81">
        <v>27.3</v>
      </c>
      <c r="N132" s="96">
        <v>28</v>
      </c>
      <c r="O132" s="64">
        <v>2530</v>
      </c>
      <c r="P132" s="65">
        <f>Table2245789101123456789101112131415161718192021222324252627[[#This Row],[PEMBULATAN]]*O132</f>
        <v>70840</v>
      </c>
    </row>
    <row r="133" spans="1:16" ht="26.25" customHeight="1" x14ac:dyDescent="0.2">
      <c r="A133" s="14"/>
      <c r="B133" s="75"/>
      <c r="C133" s="73" t="s">
        <v>2784</v>
      </c>
      <c r="D133" s="78" t="s">
        <v>127</v>
      </c>
      <c r="E133" s="13">
        <v>44552</v>
      </c>
      <c r="F133" s="76" t="s">
        <v>705</v>
      </c>
      <c r="G133" s="13">
        <v>44557</v>
      </c>
      <c r="H133" s="77" t="s">
        <v>2193</v>
      </c>
      <c r="I133" s="16">
        <v>95</v>
      </c>
      <c r="J133" s="16">
        <v>61</v>
      </c>
      <c r="K133" s="16">
        <v>22</v>
      </c>
      <c r="L133" s="16">
        <v>29</v>
      </c>
      <c r="M133" s="81">
        <v>31.872499999999999</v>
      </c>
      <c r="N133" s="96">
        <v>31.872499999999999</v>
      </c>
      <c r="O133" s="64">
        <v>2530</v>
      </c>
      <c r="P133" s="65">
        <f>Table2245789101123456789101112131415161718192021222324252627[[#This Row],[PEMBULATAN]]*O133</f>
        <v>80637.425000000003</v>
      </c>
    </row>
    <row r="134" spans="1:16" ht="26.25" customHeight="1" x14ac:dyDescent="0.2">
      <c r="A134" s="14"/>
      <c r="B134" s="75"/>
      <c r="C134" s="73" t="s">
        <v>2785</v>
      </c>
      <c r="D134" s="78" t="s">
        <v>127</v>
      </c>
      <c r="E134" s="13">
        <v>44552</v>
      </c>
      <c r="F134" s="76" t="s">
        <v>705</v>
      </c>
      <c r="G134" s="13">
        <v>44557</v>
      </c>
      <c r="H134" s="77" t="s">
        <v>2193</v>
      </c>
      <c r="I134" s="16">
        <v>76</v>
      </c>
      <c r="J134" s="16">
        <v>50</v>
      </c>
      <c r="K134" s="16">
        <v>30</v>
      </c>
      <c r="L134" s="16">
        <v>13</v>
      </c>
      <c r="M134" s="81">
        <v>28.5</v>
      </c>
      <c r="N134" s="96">
        <v>29</v>
      </c>
      <c r="O134" s="64">
        <v>2530</v>
      </c>
      <c r="P134" s="65">
        <f>Table2245789101123456789101112131415161718192021222324252627[[#This Row],[PEMBULATAN]]*O134</f>
        <v>73370</v>
      </c>
    </row>
    <row r="135" spans="1:16" ht="26.25" customHeight="1" x14ac:dyDescent="0.2">
      <c r="A135" s="14"/>
      <c r="B135" s="75"/>
      <c r="C135" s="73" t="s">
        <v>2786</v>
      </c>
      <c r="D135" s="78" t="s">
        <v>127</v>
      </c>
      <c r="E135" s="13">
        <v>44552</v>
      </c>
      <c r="F135" s="76" t="s">
        <v>705</v>
      </c>
      <c r="G135" s="13">
        <v>44557</v>
      </c>
      <c r="H135" s="77" t="s">
        <v>2193</v>
      </c>
      <c r="I135" s="16">
        <v>75</v>
      </c>
      <c r="J135" s="16">
        <v>60</v>
      </c>
      <c r="K135" s="16">
        <v>32</v>
      </c>
      <c r="L135" s="16">
        <v>13</v>
      </c>
      <c r="M135" s="81">
        <v>36</v>
      </c>
      <c r="N135" s="96">
        <v>36</v>
      </c>
      <c r="O135" s="64">
        <v>2530</v>
      </c>
      <c r="P135" s="65">
        <f>Table2245789101123456789101112131415161718192021222324252627[[#This Row],[PEMBULATAN]]*O135</f>
        <v>91080</v>
      </c>
    </row>
    <row r="136" spans="1:16" ht="26.25" customHeight="1" x14ac:dyDescent="0.2">
      <c r="A136" s="14"/>
      <c r="B136" s="75"/>
      <c r="C136" s="73" t="s">
        <v>2787</v>
      </c>
      <c r="D136" s="78" t="s">
        <v>127</v>
      </c>
      <c r="E136" s="13">
        <v>44552</v>
      </c>
      <c r="F136" s="76" t="s">
        <v>705</v>
      </c>
      <c r="G136" s="13">
        <v>44557</v>
      </c>
      <c r="H136" s="77" t="s">
        <v>2193</v>
      </c>
      <c r="I136" s="16">
        <v>77</v>
      </c>
      <c r="J136" s="16">
        <v>80</v>
      </c>
      <c r="K136" s="16">
        <v>35</v>
      </c>
      <c r="L136" s="16">
        <v>10</v>
      </c>
      <c r="M136" s="81">
        <v>53.9</v>
      </c>
      <c r="N136" s="96">
        <v>53.9</v>
      </c>
      <c r="O136" s="64">
        <v>2530</v>
      </c>
      <c r="P136" s="65">
        <f>Table2245789101123456789101112131415161718192021222324252627[[#This Row],[PEMBULATAN]]*O136</f>
        <v>136367</v>
      </c>
    </row>
    <row r="137" spans="1:16" ht="26.25" customHeight="1" x14ac:dyDescent="0.2">
      <c r="A137" s="14"/>
      <c r="B137" s="75"/>
      <c r="C137" s="73" t="s">
        <v>2788</v>
      </c>
      <c r="D137" s="78" t="s">
        <v>127</v>
      </c>
      <c r="E137" s="13">
        <v>44552</v>
      </c>
      <c r="F137" s="76" t="s">
        <v>705</v>
      </c>
      <c r="G137" s="13">
        <v>44557</v>
      </c>
      <c r="H137" s="77" t="s">
        <v>2193</v>
      </c>
      <c r="I137" s="16">
        <v>61</v>
      </c>
      <c r="J137" s="16">
        <v>60</v>
      </c>
      <c r="K137" s="16">
        <v>30</v>
      </c>
      <c r="L137" s="16">
        <v>6</v>
      </c>
      <c r="M137" s="81">
        <v>27.45</v>
      </c>
      <c r="N137" s="96">
        <v>28</v>
      </c>
      <c r="O137" s="64">
        <v>2530</v>
      </c>
      <c r="P137" s="65">
        <f>Table2245789101123456789101112131415161718192021222324252627[[#This Row],[PEMBULATAN]]*O137</f>
        <v>70840</v>
      </c>
    </row>
    <row r="138" spans="1:16" ht="26.25" customHeight="1" x14ac:dyDescent="0.2">
      <c r="A138" s="14"/>
      <c r="B138" s="75"/>
      <c r="C138" s="73" t="s">
        <v>2789</v>
      </c>
      <c r="D138" s="78" t="s">
        <v>127</v>
      </c>
      <c r="E138" s="13">
        <v>44552</v>
      </c>
      <c r="F138" s="76" t="s">
        <v>705</v>
      </c>
      <c r="G138" s="13">
        <v>44557</v>
      </c>
      <c r="H138" s="77" t="s">
        <v>2193</v>
      </c>
      <c r="I138" s="16">
        <v>84</v>
      </c>
      <c r="J138" s="16">
        <v>57</v>
      </c>
      <c r="K138" s="16">
        <v>32</v>
      </c>
      <c r="L138" s="16">
        <v>14</v>
      </c>
      <c r="M138" s="81">
        <v>38.304000000000002</v>
      </c>
      <c r="N138" s="96">
        <v>39</v>
      </c>
      <c r="O138" s="64">
        <v>2530</v>
      </c>
      <c r="P138" s="65">
        <f>Table2245789101123456789101112131415161718192021222324252627[[#This Row],[PEMBULATAN]]*O138</f>
        <v>98670</v>
      </c>
    </row>
    <row r="139" spans="1:16" ht="26.25" customHeight="1" x14ac:dyDescent="0.2">
      <c r="A139" s="14"/>
      <c r="B139" s="75"/>
      <c r="C139" s="73" t="s">
        <v>2790</v>
      </c>
      <c r="D139" s="78" t="s">
        <v>127</v>
      </c>
      <c r="E139" s="13">
        <v>44552</v>
      </c>
      <c r="F139" s="76" t="s">
        <v>705</v>
      </c>
      <c r="G139" s="13">
        <v>44557</v>
      </c>
      <c r="H139" s="77" t="s">
        <v>2193</v>
      </c>
      <c r="I139" s="16">
        <v>51</v>
      </c>
      <c r="J139" s="16">
        <v>31</v>
      </c>
      <c r="K139" s="16">
        <v>21</v>
      </c>
      <c r="L139" s="16">
        <v>3</v>
      </c>
      <c r="M139" s="81">
        <v>8.3002500000000001</v>
      </c>
      <c r="N139" s="96">
        <v>9</v>
      </c>
      <c r="O139" s="64">
        <v>2530</v>
      </c>
      <c r="P139" s="65">
        <f>Table2245789101123456789101112131415161718192021222324252627[[#This Row],[PEMBULATAN]]*O139</f>
        <v>22770</v>
      </c>
    </row>
    <row r="140" spans="1:16" ht="26.25" customHeight="1" x14ac:dyDescent="0.2">
      <c r="A140" s="14"/>
      <c r="B140" s="75"/>
      <c r="C140" s="73" t="s">
        <v>2791</v>
      </c>
      <c r="D140" s="78" t="s">
        <v>127</v>
      </c>
      <c r="E140" s="13">
        <v>44552</v>
      </c>
      <c r="F140" s="76" t="s">
        <v>705</v>
      </c>
      <c r="G140" s="13">
        <v>44557</v>
      </c>
      <c r="H140" s="77" t="s">
        <v>2193</v>
      </c>
      <c r="I140" s="16">
        <v>51</v>
      </c>
      <c r="J140" s="16">
        <v>42</v>
      </c>
      <c r="K140" s="16">
        <v>35</v>
      </c>
      <c r="L140" s="16">
        <v>2</v>
      </c>
      <c r="M140" s="81">
        <v>18.7425</v>
      </c>
      <c r="N140" s="96">
        <v>18.7425</v>
      </c>
      <c r="O140" s="64">
        <v>2530</v>
      </c>
      <c r="P140" s="65">
        <f>Table2245789101123456789101112131415161718192021222324252627[[#This Row],[PEMBULATAN]]*O140</f>
        <v>47418.525000000001</v>
      </c>
    </row>
    <row r="141" spans="1:16" ht="26.25" customHeight="1" x14ac:dyDescent="0.2">
      <c r="A141" s="14"/>
      <c r="B141" s="75"/>
      <c r="C141" s="73" t="s">
        <v>2792</v>
      </c>
      <c r="D141" s="78" t="s">
        <v>127</v>
      </c>
      <c r="E141" s="13">
        <v>44552</v>
      </c>
      <c r="F141" s="76" t="s">
        <v>705</v>
      </c>
      <c r="G141" s="13">
        <v>44557</v>
      </c>
      <c r="H141" s="77" t="s">
        <v>2193</v>
      </c>
      <c r="I141" s="16">
        <v>40</v>
      </c>
      <c r="J141" s="16">
        <v>50</v>
      </c>
      <c r="K141" s="16">
        <v>25</v>
      </c>
      <c r="L141" s="16">
        <v>4</v>
      </c>
      <c r="M141" s="81">
        <v>12.5</v>
      </c>
      <c r="N141" s="96">
        <v>13</v>
      </c>
      <c r="O141" s="64">
        <v>2530</v>
      </c>
      <c r="P141" s="65">
        <f>Table2245789101123456789101112131415161718192021222324252627[[#This Row],[PEMBULATAN]]*O141</f>
        <v>32890</v>
      </c>
    </row>
    <row r="142" spans="1:16" ht="26.25" customHeight="1" x14ac:dyDescent="0.2">
      <c r="A142" s="14"/>
      <c r="B142" s="75"/>
      <c r="C142" s="73" t="s">
        <v>2793</v>
      </c>
      <c r="D142" s="78" t="s">
        <v>127</v>
      </c>
      <c r="E142" s="13">
        <v>44552</v>
      </c>
      <c r="F142" s="76" t="s">
        <v>705</v>
      </c>
      <c r="G142" s="13">
        <v>44557</v>
      </c>
      <c r="H142" s="77" t="s">
        <v>2193</v>
      </c>
      <c r="I142" s="16">
        <v>66</v>
      </c>
      <c r="J142" s="16">
        <v>53</v>
      </c>
      <c r="K142" s="16">
        <v>22</v>
      </c>
      <c r="L142" s="16">
        <v>7</v>
      </c>
      <c r="M142" s="81">
        <v>19.239000000000001</v>
      </c>
      <c r="N142" s="96">
        <v>19.239000000000001</v>
      </c>
      <c r="O142" s="64">
        <v>2530</v>
      </c>
      <c r="P142" s="65">
        <f>Table2245789101123456789101112131415161718192021222324252627[[#This Row],[PEMBULATAN]]*O142</f>
        <v>48674.670000000006</v>
      </c>
    </row>
    <row r="143" spans="1:16" ht="26.25" customHeight="1" x14ac:dyDescent="0.2">
      <c r="A143" s="14"/>
      <c r="B143" s="75"/>
      <c r="C143" s="73" t="s">
        <v>2794</v>
      </c>
      <c r="D143" s="78" t="s">
        <v>127</v>
      </c>
      <c r="E143" s="13">
        <v>44552</v>
      </c>
      <c r="F143" s="76" t="s">
        <v>705</v>
      </c>
      <c r="G143" s="13">
        <v>44557</v>
      </c>
      <c r="H143" s="77" t="s">
        <v>2193</v>
      </c>
      <c r="I143" s="16">
        <v>68</v>
      </c>
      <c r="J143" s="16">
        <v>51</v>
      </c>
      <c r="K143" s="16">
        <v>32</v>
      </c>
      <c r="L143" s="16">
        <v>2</v>
      </c>
      <c r="M143" s="81">
        <v>27.744</v>
      </c>
      <c r="N143" s="96">
        <v>27.744</v>
      </c>
      <c r="O143" s="64">
        <v>2530</v>
      </c>
      <c r="P143" s="65">
        <f>Table2245789101123456789101112131415161718192021222324252627[[#This Row],[PEMBULATAN]]*O143</f>
        <v>70192.319999999992</v>
      </c>
    </row>
    <row r="144" spans="1:16" ht="26.25" customHeight="1" x14ac:dyDescent="0.2">
      <c r="A144" s="14"/>
      <c r="B144" s="75"/>
      <c r="C144" s="73" t="s">
        <v>2795</v>
      </c>
      <c r="D144" s="78" t="s">
        <v>127</v>
      </c>
      <c r="E144" s="13">
        <v>44552</v>
      </c>
      <c r="F144" s="76" t="s">
        <v>705</v>
      </c>
      <c r="G144" s="13">
        <v>44557</v>
      </c>
      <c r="H144" s="77" t="s">
        <v>2193</v>
      </c>
      <c r="I144" s="16">
        <v>36</v>
      </c>
      <c r="J144" s="16">
        <v>51</v>
      </c>
      <c r="K144" s="16">
        <v>32</v>
      </c>
      <c r="L144" s="16">
        <v>1</v>
      </c>
      <c r="M144" s="81">
        <v>14.688000000000001</v>
      </c>
      <c r="N144" s="96">
        <v>14.688000000000001</v>
      </c>
      <c r="O144" s="64">
        <v>2530</v>
      </c>
      <c r="P144" s="65">
        <f>Table2245789101123456789101112131415161718192021222324252627[[#This Row],[PEMBULATAN]]*O144</f>
        <v>37160.639999999999</v>
      </c>
    </row>
    <row r="145" spans="1:16" ht="26.25" customHeight="1" x14ac:dyDescent="0.2">
      <c r="A145" s="14"/>
      <c r="B145" s="75"/>
      <c r="C145" s="73" t="s">
        <v>2796</v>
      </c>
      <c r="D145" s="78" t="s">
        <v>127</v>
      </c>
      <c r="E145" s="13">
        <v>44552</v>
      </c>
      <c r="F145" s="76" t="s">
        <v>705</v>
      </c>
      <c r="G145" s="13">
        <v>44557</v>
      </c>
      <c r="H145" s="77" t="s">
        <v>2193</v>
      </c>
      <c r="I145" s="16">
        <v>78</v>
      </c>
      <c r="J145" s="16">
        <v>32</v>
      </c>
      <c r="K145" s="16">
        <v>15</v>
      </c>
      <c r="L145" s="16">
        <v>10</v>
      </c>
      <c r="M145" s="81">
        <v>9.36</v>
      </c>
      <c r="N145" s="96">
        <v>11</v>
      </c>
      <c r="O145" s="64">
        <v>2530</v>
      </c>
      <c r="P145" s="65">
        <f>Table2245789101123456789101112131415161718192021222324252627[[#This Row],[PEMBULATAN]]*O145</f>
        <v>27830</v>
      </c>
    </row>
    <row r="146" spans="1:16" ht="26.25" customHeight="1" x14ac:dyDescent="0.2">
      <c r="A146" s="14"/>
      <c r="B146" s="75"/>
      <c r="C146" s="73" t="s">
        <v>2797</v>
      </c>
      <c r="D146" s="78" t="s">
        <v>127</v>
      </c>
      <c r="E146" s="13">
        <v>44552</v>
      </c>
      <c r="F146" s="76" t="s">
        <v>705</v>
      </c>
      <c r="G146" s="13">
        <v>44557</v>
      </c>
      <c r="H146" s="77" t="s">
        <v>2193</v>
      </c>
      <c r="I146" s="16">
        <v>75</v>
      </c>
      <c r="J146" s="16">
        <v>21</v>
      </c>
      <c r="K146" s="16">
        <v>13</v>
      </c>
      <c r="L146" s="16">
        <v>2</v>
      </c>
      <c r="M146" s="81">
        <v>5.1187500000000004</v>
      </c>
      <c r="N146" s="96">
        <v>5.1187500000000004</v>
      </c>
      <c r="O146" s="64">
        <v>2530</v>
      </c>
      <c r="P146" s="65">
        <f>Table2245789101123456789101112131415161718192021222324252627[[#This Row],[PEMBULATAN]]*O146</f>
        <v>12950.4375</v>
      </c>
    </row>
    <row r="147" spans="1:16" ht="26.25" customHeight="1" x14ac:dyDescent="0.2">
      <c r="A147" s="14"/>
      <c r="B147" s="75"/>
      <c r="C147" s="73" t="s">
        <v>2798</v>
      </c>
      <c r="D147" s="78" t="s">
        <v>127</v>
      </c>
      <c r="E147" s="13">
        <v>44552</v>
      </c>
      <c r="F147" s="76" t="s">
        <v>705</v>
      </c>
      <c r="G147" s="13">
        <v>44557</v>
      </c>
      <c r="H147" s="77" t="s">
        <v>2193</v>
      </c>
      <c r="I147" s="16">
        <v>35</v>
      </c>
      <c r="J147" s="16">
        <v>52</v>
      </c>
      <c r="K147" s="16">
        <v>23</v>
      </c>
      <c r="L147" s="16">
        <v>4</v>
      </c>
      <c r="M147" s="81">
        <v>10.465</v>
      </c>
      <c r="N147" s="96">
        <v>11</v>
      </c>
      <c r="O147" s="64">
        <v>2530</v>
      </c>
      <c r="P147" s="65">
        <f>Table2245789101123456789101112131415161718192021222324252627[[#This Row],[PEMBULATAN]]*O147</f>
        <v>27830</v>
      </c>
    </row>
    <row r="148" spans="1:16" ht="26.25" customHeight="1" x14ac:dyDescent="0.2">
      <c r="A148" s="14"/>
      <c r="B148" s="75"/>
      <c r="C148" s="73" t="s">
        <v>2799</v>
      </c>
      <c r="D148" s="78" t="s">
        <v>127</v>
      </c>
      <c r="E148" s="13">
        <v>44552</v>
      </c>
      <c r="F148" s="76" t="s">
        <v>705</v>
      </c>
      <c r="G148" s="13">
        <v>44557</v>
      </c>
      <c r="H148" s="77" t="s">
        <v>2193</v>
      </c>
      <c r="I148" s="16">
        <v>45</v>
      </c>
      <c r="J148" s="16">
        <v>41</v>
      </c>
      <c r="K148" s="16">
        <v>10</v>
      </c>
      <c r="L148" s="16">
        <v>10</v>
      </c>
      <c r="M148" s="81">
        <v>4.6124999999999998</v>
      </c>
      <c r="N148" s="96">
        <v>10</v>
      </c>
      <c r="O148" s="64">
        <v>2530</v>
      </c>
      <c r="P148" s="65">
        <f>Table2245789101123456789101112131415161718192021222324252627[[#This Row],[PEMBULATAN]]*O148</f>
        <v>25300</v>
      </c>
    </row>
    <row r="149" spans="1:16" ht="26.25" customHeight="1" x14ac:dyDescent="0.2">
      <c r="A149" s="14"/>
      <c r="B149" s="75"/>
      <c r="C149" s="73" t="s">
        <v>2800</v>
      </c>
      <c r="D149" s="78" t="s">
        <v>127</v>
      </c>
      <c r="E149" s="13">
        <v>44552</v>
      </c>
      <c r="F149" s="76" t="s">
        <v>705</v>
      </c>
      <c r="G149" s="13">
        <v>44557</v>
      </c>
      <c r="H149" s="77" t="s">
        <v>2193</v>
      </c>
      <c r="I149" s="16">
        <v>71</v>
      </c>
      <c r="J149" s="16">
        <v>15</v>
      </c>
      <c r="K149" s="16">
        <v>100</v>
      </c>
      <c r="L149" s="16">
        <v>6</v>
      </c>
      <c r="M149" s="81">
        <v>26.625</v>
      </c>
      <c r="N149" s="96">
        <v>26.625</v>
      </c>
      <c r="O149" s="64">
        <v>2530</v>
      </c>
      <c r="P149" s="65">
        <f>Table2245789101123456789101112131415161718192021222324252627[[#This Row],[PEMBULATAN]]*O149</f>
        <v>67361.25</v>
      </c>
    </row>
    <row r="150" spans="1:16" ht="26.25" customHeight="1" x14ac:dyDescent="0.2">
      <c r="A150" s="14"/>
      <c r="B150" s="75"/>
      <c r="C150" s="73" t="s">
        <v>2801</v>
      </c>
      <c r="D150" s="78" t="s">
        <v>127</v>
      </c>
      <c r="E150" s="13">
        <v>44552</v>
      </c>
      <c r="F150" s="76" t="s">
        <v>705</v>
      </c>
      <c r="G150" s="13">
        <v>44557</v>
      </c>
      <c r="H150" s="77" t="s">
        <v>2193</v>
      </c>
      <c r="I150" s="16">
        <v>61</v>
      </c>
      <c r="J150" s="16">
        <v>42</v>
      </c>
      <c r="K150" s="16">
        <v>34</v>
      </c>
      <c r="L150" s="16">
        <v>4</v>
      </c>
      <c r="M150" s="81">
        <v>21.777000000000001</v>
      </c>
      <c r="N150" s="96">
        <v>21.777000000000001</v>
      </c>
      <c r="O150" s="64">
        <v>2530</v>
      </c>
      <c r="P150" s="65">
        <f>Table2245789101123456789101112131415161718192021222324252627[[#This Row],[PEMBULATAN]]*O150</f>
        <v>55095.810000000005</v>
      </c>
    </row>
    <row r="151" spans="1:16" ht="26.25" customHeight="1" x14ac:dyDescent="0.2">
      <c r="A151" s="14"/>
      <c r="B151" s="75"/>
      <c r="C151" s="73" t="s">
        <v>2802</v>
      </c>
      <c r="D151" s="78" t="s">
        <v>127</v>
      </c>
      <c r="E151" s="13">
        <v>44552</v>
      </c>
      <c r="F151" s="76" t="s">
        <v>705</v>
      </c>
      <c r="G151" s="13">
        <v>44557</v>
      </c>
      <c r="H151" s="77" t="s">
        <v>2193</v>
      </c>
      <c r="I151" s="16">
        <v>53</v>
      </c>
      <c r="J151" s="16">
        <v>50</v>
      </c>
      <c r="K151" s="16">
        <v>35</v>
      </c>
      <c r="L151" s="16">
        <v>6</v>
      </c>
      <c r="M151" s="81">
        <v>23.1875</v>
      </c>
      <c r="N151" s="96">
        <v>23.1875</v>
      </c>
      <c r="O151" s="64">
        <v>2530</v>
      </c>
      <c r="P151" s="65">
        <f>Table2245789101123456789101112131415161718192021222324252627[[#This Row],[PEMBULATAN]]*O151</f>
        <v>58664.375</v>
      </c>
    </row>
    <row r="152" spans="1:16" ht="26.25" customHeight="1" x14ac:dyDescent="0.2">
      <c r="A152" s="14"/>
      <c r="B152" s="75"/>
      <c r="C152" s="73" t="s">
        <v>2803</v>
      </c>
      <c r="D152" s="78" t="s">
        <v>127</v>
      </c>
      <c r="E152" s="13">
        <v>44552</v>
      </c>
      <c r="F152" s="76" t="s">
        <v>705</v>
      </c>
      <c r="G152" s="13">
        <v>44557</v>
      </c>
      <c r="H152" s="77" t="s">
        <v>2193</v>
      </c>
      <c r="I152" s="16">
        <v>50</v>
      </c>
      <c r="J152" s="16">
        <v>40</v>
      </c>
      <c r="K152" s="16">
        <v>40</v>
      </c>
      <c r="L152" s="16">
        <v>10</v>
      </c>
      <c r="M152" s="81">
        <v>20</v>
      </c>
      <c r="N152" s="96">
        <v>20</v>
      </c>
      <c r="O152" s="64">
        <v>2530</v>
      </c>
      <c r="P152" s="65">
        <f>Table2245789101123456789101112131415161718192021222324252627[[#This Row],[PEMBULATAN]]*O152</f>
        <v>50600</v>
      </c>
    </row>
    <row r="153" spans="1:16" ht="26.25" customHeight="1" x14ac:dyDescent="0.2">
      <c r="A153" s="14"/>
      <c r="B153" s="75"/>
      <c r="C153" s="73" t="s">
        <v>2804</v>
      </c>
      <c r="D153" s="78" t="s">
        <v>127</v>
      </c>
      <c r="E153" s="13">
        <v>44552</v>
      </c>
      <c r="F153" s="76" t="s">
        <v>705</v>
      </c>
      <c r="G153" s="13">
        <v>44557</v>
      </c>
      <c r="H153" s="77" t="s">
        <v>2193</v>
      </c>
      <c r="I153" s="16">
        <v>82</v>
      </c>
      <c r="J153" s="16">
        <v>60</v>
      </c>
      <c r="K153" s="16">
        <v>30</v>
      </c>
      <c r="L153" s="16">
        <v>3</v>
      </c>
      <c r="M153" s="81">
        <v>36.9</v>
      </c>
      <c r="N153" s="96">
        <v>36.9</v>
      </c>
      <c r="O153" s="64">
        <v>2530</v>
      </c>
      <c r="P153" s="65">
        <f>Table2245789101123456789101112131415161718192021222324252627[[#This Row],[PEMBULATAN]]*O153</f>
        <v>93357</v>
      </c>
    </row>
    <row r="154" spans="1:16" ht="26.25" customHeight="1" x14ac:dyDescent="0.2">
      <c r="A154" s="14"/>
      <c r="B154" s="75"/>
      <c r="C154" s="73" t="s">
        <v>2805</v>
      </c>
      <c r="D154" s="78" t="s">
        <v>127</v>
      </c>
      <c r="E154" s="13">
        <v>44552</v>
      </c>
      <c r="F154" s="76" t="s">
        <v>705</v>
      </c>
      <c r="G154" s="13">
        <v>44557</v>
      </c>
      <c r="H154" s="77" t="s">
        <v>2193</v>
      </c>
      <c r="I154" s="16">
        <v>105</v>
      </c>
      <c r="J154" s="16">
        <v>65</v>
      </c>
      <c r="K154" s="16">
        <v>22</v>
      </c>
      <c r="L154" s="16">
        <v>1</v>
      </c>
      <c r="M154" s="81">
        <v>37.537500000000001</v>
      </c>
      <c r="N154" s="96">
        <v>37.537500000000001</v>
      </c>
      <c r="O154" s="64">
        <v>2530</v>
      </c>
      <c r="P154" s="65">
        <f>Table2245789101123456789101112131415161718192021222324252627[[#This Row],[PEMBULATAN]]*O154</f>
        <v>94969.875</v>
      </c>
    </row>
    <row r="155" spans="1:16" ht="26.25" customHeight="1" x14ac:dyDescent="0.2">
      <c r="A155" s="14"/>
      <c r="B155" s="75"/>
      <c r="C155" s="73" t="s">
        <v>2806</v>
      </c>
      <c r="D155" s="78" t="s">
        <v>127</v>
      </c>
      <c r="E155" s="13">
        <v>44552</v>
      </c>
      <c r="F155" s="76" t="s">
        <v>705</v>
      </c>
      <c r="G155" s="13">
        <v>44557</v>
      </c>
      <c r="H155" s="77" t="s">
        <v>2193</v>
      </c>
      <c r="I155" s="16">
        <v>100</v>
      </c>
      <c r="J155" s="16">
        <v>24</v>
      </c>
      <c r="K155" s="16">
        <v>15</v>
      </c>
      <c r="L155" s="16">
        <v>3</v>
      </c>
      <c r="M155" s="81">
        <v>9</v>
      </c>
      <c r="N155" s="96">
        <v>9</v>
      </c>
      <c r="O155" s="64">
        <v>2530</v>
      </c>
      <c r="P155" s="65">
        <f>Table2245789101123456789101112131415161718192021222324252627[[#This Row],[PEMBULATAN]]*O155</f>
        <v>22770</v>
      </c>
    </row>
    <row r="156" spans="1:16" ht="26.25" customHeight="1" x14ac:dyDescent="0.2">
      <c r="A156" s="14"/>
      <c r="B156" s="75"/>
      <c r="C156" s="73" t="s">
        <v>2807</v>
      </c>
      <c r="D156" s="78" t="s">
        <v>127</v>
      </c>
      <c r="E156" s="13">
        <v>44552</v>
      </c>
      <c r="F156" s="76" t="s">
        <v>705</v>
      </c>
      <c r="G156" s="13">
        <v>44557</v>
      </c>
      <c r="H156" s="77" t="s">
        <v>2193</v>
      </c>
      <c r="I156" s="16">
        <v>57</v>
      </c>
      <c r="J156" s="16">
        <v>60</v>
      </c>
      <c r="K156" s="16">
        <v>25</v>
      </c>
      <c r="L156" s="16">
        <v>8</v>
      </c>
      <c r="M156" s="81">
        <v>21.375</v>
      </c>
      <c r="N156" s="96">
        <v>22</v>
      </c>
      <c r="O156" s="64">
        <v>2530</v>
      </c>
      <c r="P156" s="65">
        <f>Table2245789101123456789101112131415161718192021222324252627[[#This Row],[PEMBULATAN]]*O156</f>
        <v>55660</v>
      </c>
    </row>
    <row r="157" spans="1:16" ht="26.25" customHeight="1" x14ac:dyDescent="0.2">
      <c r="A157" s="14"/>
      <c r="B157" s="75"/>
      <c r="C157" s="73" t="s">
        <v>2808</v>
      </c>
      <c r="D157" s="78" t="s">
        <v>127</v>
      </c>
      <c r="E157" s="13">
        <v>44552</v>
      </c>
      <c r="F157" s="76" t="s">
        <v>705</v>
      </c>
      <c r="G157" s="13">
        <v>44557</v>
      </c>
      <c r="H157" s="77" t="s">
        <v>2193</v>
      </c>
      <c r="I157" s="16">
        <v>68</v>
      </c>
      <c r="J157" s="16">
        <v>70</v>
      </c>
      <c r="K157" s="16">
        <v>21</v>
      </c>
      <c r="L157" s="16">
        <v>1</v>
      </c>
      <c r="M157" s="81">
        <v>24.99</v>
      </c>
      <c r="N157" s="96">
        <v>24.99</v>
      </c>
      <c r="O157" s="64">
        <v>2530</v>
      </c>
      <c r="P157" s="65">
        <f>Table2245789101123456789101112131415161718192021222324252627[[#This Row],[PEMBULATAN]]*O157</f>
        <v>63224.7</v>
      </c>
    </row>
    <row r="158" spans="1:16" ht="26.25" customHeight="1" x14ac:dyDescent="0.2">
      <c r="A158" s="14"/>
      <c r="B158" s="75"/>
      <c r="C158" s="73" t="s">
        <v>2809</v>
      </c>
      <c r="D158" s="78" t="s">
        <v>127</v>
      </c>
      <c r="E158" s="13">
        <v>44552</v>
      </c>
      <c r="F158" s="76" t="s">
        <v>705</v>
      </c>
      <c r="G158" s="13">
        <v>44557</v>
      </c>
      <c r="H158" s="77" t="s">
        <v>2193</v>
      </c>
      <c r="I158" s="16">
        <v>61</v>
      </c>
      <c r="J158" s="16">
        <v>39</v>
      </c>
      <c r="K158" s="16">
        <v>27</v>
      </c>
      <c r="L158" s="16">
        <v>2</v>
      </c>
      <c r="M158" s="81">
        <v>16.058250000000001</v>
      </c>
      <c r="N158" s="96">
        <v>16.058250000000001</v>
      </c>
      <c r="O158" s="64">
        <v>2530</v>
      </c>
      <c r="P158" s="65">
        <f>Table2245789101123456789101112131415161718192021222324252627[[#This Row],[PEMBULATAN]]*O158</f>
        <v>40627.372500000005</v>
      </c>
    </row>
    <row r="159" spans="1:16" ht="26.25" customHeight="1" x14ac:dyDescent="0.2">
      <c r="A159" s="14"/>
      <c r="B159" s="75"/>
      <c r="C159" s="73" t="s">
        <v>2810</v>
      </c>
      <c r="D159" s="78" t="s">
        <v>127</v>
      </c>
      <c r="E159" s="13">
        <v>44552</v>
      </c>
      <c r="F159" s="76" t="s">
        <v>705</v>
      </c>
      <c r="G159" s="13">
        <v>44557</v>
      </c>
      <c r="H159" s="77" t="s">
        <v>2193</v>
      </c>
      <c r="I159" s="16">
        <v>65</v>
      </c>
      <c r="J159" s="16">
        <v>67</v>
      </c>
      <c r="K159" s="16">
        <v>17</v>
      </c>
      <c r="L159" s="16">
        <v>2</v>
      </c>
      <c r="M159" s="81">
        <v>18.508749999999999</v>
      </c>
      <c r="N159" s="96">
        <v>18.508749999999999</v>
      </c>
      <c r="O159" s="64">
        <v>2530</v>
      </c>
      <c r="P159" s="65">
        <f>Table2245789101123456789101112131415161718192021222324252627[[#This Row],[PEMBULATAN]]*O159</f>
        <v>46827.137499999997</v>
      </c>
    </row>
    <row r="160" spans="1:16" ht="26.25" customHeight="1" x14ac:dyDescent="0.2">
      <c r="A160" s="14"/>
      <c r="B160" s="75"/>
      <c r="C160" s="73" t="s">
        <v>2811</v>
      </c>
      <c r="D160" s="78" t="s">
        <v>127</v>
      </c>
      <c r="E160" s="13">
        <v>44552</v>
      </c>
      <c r="F160" s="76" t="s">
        <v>705</v>
      </c>
      <c r="G160" s="13">
        <v>44557</v>
      </c>
      <c r="H160" s="77" t="s">
        <v>2193</v>
      </c>
      <c r="I160" s="16">
        <v>38</v>
      </c>
      <c r="J160" s="16">
        <v>45</v>
      </c>
      <c r="K160" s="16">
        <v>15</v>
      </c>
      <c r="L160" s="16">
        <v>5</v>
      </c>
      <c r="M160" s="81">
        <v>6.4124999999999996</v>
      </c>
      <c r="N160" s="96">
        <v>7</v>
      </c>
      <c r="O160" s="64">
        <v>2530</v>
      </c>
      <c r="P160" s="65">
        <f>Table2245789101123456789101112131415161718192021222324252627[[#This Row],[PEMBULATAN]]*O160</f>
        <v>17710</v>
      </c>
    </row>
    <row r="161" spans="1:16" ht="26.25" customHeight="1" x14ac:dyDescent="0.2">
      <c r="A161" s="14"/>
      <c r="B161" s="75"/>
      <c r="C161" s="73" t="s">
        <v>2812</v>
      </c>
      <c r="D161" s="78" t="s">
        <v>127</v>
      </c>
      <c r="E161" s="13">
        <v>44552</v>
      </c>
      <c r="F161" s="76" t="s">
        <v>705</v>
      </c>
      <c r="G161" s="13">
        <v>44557</v>
      </c>
      <c r="H161" s="77" t="s">
        <v>2193</v>
      </c>
      <c r="I161" s="16">
        <v>96</v>
      </c>
      <c r="J161" s="16">
        <v>40</v>
      </c>
      <c r="K161" s="16">
        <v>10</v>
      </c>
      <c r="L161" s="16">
        <v>1</v>
      </c>
      <c r="M161" s="81">
        <v>9.6</v>
      </c>
      <c r="N161" s="96">
        <v>9.6</v>
      </c>
      <c r="O161" s="64">
        <v>2530</v>
      </c>
      <c r="P161" s="65">
        <f>Table2245789101123456789101112131415161718192021222324252627[[#This Row],[PEMBULATAN]]*O161</f>
        <v>24288</v>
      </c>
    </row>
    <row r="162" spans="1:16" ht="26.25" customHeight="1" x14ac:dyDescent="0.2">
      <c r="A162" s="14"/>
      <c r="B162" s="75"/>
      <c r="C162" s="73" t="s">
        <v>2813</v>
      </c>
      <c r="D162" s="78" t="s">
        <v>127</v>
      </c>
      <c r="E162" s="13">
        <v>44552</v>
      </c>
      <c r="F162" s="76" t="s">
        <v>705</v>
      </c>
      <c r="G162" s="13">
        <v>44557</v>
      </c>
      <c r="H162" s="77" t="s">
        <v>2193</v>
      </c>
      <c r="I162" s="16">
        <v>36</v>
      </c>
      <c r="J162" s="16">
        <v>30</v>
      </c>
      <c r="K162" s="16">
        <v>20</v>
      </c>
      <c r="L162" s="16">
        <v>1</v>
      </c>
      <c r="M162" s="81">
        <v>5.4</v>
      </c>
      <c r="N162" s="96">
        <v>6</v>
      </c>
      <c r="O162" s="64">
        <v>2530</v>
      </c>
      <c r="P162" s="65">
        <f>Table2245789101123456789101112131415161718192021222324252627[[#This Row],[PEMBULATAN]]*O162</f>
        <v>15180</v>
      </c>
    </row>
    <row r="163" spans="1:16" ht="26.25" customHeight="1" x14ac:dyDescent="0.2">
      <c r="A163" s="14"/>
      <c r="B163" s="75"/>
      <c r="C163" s="73" t="s">
        <v>2814</v>
      </c>
      <c r="D163" s="78" t="s">
        <v>127</v>
      </c>
      <c r="E163" s="13">
        <v>44552</v>
      </c>
      <c r="F163" s="76" t="s">
        <v>705</v>
      </c>
      <c r="G163" s="13">
        <v>44557</v>
      </c>
      <c r="H163" s="77" t="s">
        <v>2193</v>
      </c>
      <c r="I163" s="16">
        <v>71</v>
      </c>
      <c r="J163" s="16">
        <v>40</v>
      </c>
      <c r="K163" s="16">
        <v>10</v>
      </c>
      <c r="L163" s="16">
        <v>7</v>
      </c>
      <c r="M163" s="81">
        <v>7.1</v>
      </c>
      <c r="N163" s="96">
        <v>7.1</v>
      </c>
      <c r="O163" s="64">
        <v>2530</v>
      </c>
      <c r="P163" s="65">
        <f>Table2245789101123456789101112131415161718192021222324252627[[#This Row],[PEMBULATAN]]*O163</f>
        <v>17963</v>
      </c>
    </row>
    <row r="164" spans="1:16" ht="26.25" customHeight="1" x14ac:dyDescent="0.2">
      <c r="A164" s="14"/>
      <c r="B164" s="75"/>
      <c r="C164" s="73" t="s">
        <v>2815</v>
      </c>
      <c r="D164" s="78" t="s">
        <v>127</v>
      </c>
      <c r="E164" s="13">
        <v>44552</v>
      </c>
      <c r="F164" s="76" t="s">
        <v>705</v>
      </c>
      <c r="G164" s="13">
        <v>44557</v>
      </c>
      <c r="H164" s="77" t="s">
        <v>2193</v>
      </c>
      <c r="I164" s="16">
        <v>40</v>
      </c>
      <c r="J164" s="16">
        <v>24</v>
      </c>
      <c r="K164" s="16">
        <v>24</v>
      </c>
      <c r="L164" s="16">
        <v>6</v>
      </c>
      <c r="M164" s="81">
        <v>5.76</v>
      </c>
      <c r="N164" s="96">
        <v>6</v>
      </c>
      <c r="O164" s="64">
        <v>2530</v>
      </c>
      <c r="P164" s="65">
        <f>Table2245789101123456789101112131415161718192021222324252627[[#This Row],[PEMBULATAN]]*O164</f>
        <v>15180</v>
      </c>
    </row>
    <row r="165" spans="1:16" ht="26.25" customHeight="1" x14ac:dyDescent="0.2">
      <c r="A165" s="14"/>
      <c r="B165" s="75"/>
      <c r="C165" s="73" t="s">
        <v>2816</v>
      </c>
      <c r="D165" s="78" t="s">
        <v>127</v>
      </c>
      <c r="E165" s="13">
        <v>44552</v>
      </c>
      <c r="F165" s="76" t="s">
        <v>705</v>
      </c>
      <c r="G165" s="13">
        <v>44557</v>
      </c>
      <c r="H165" s="77" t="s">
        <v>2193</v>
      </c>
      <c r="I165" s="16">
        <v>45</v>
      </c>
      <c r="J165" s="16">
        <v>60</v>
      </c>
      <c r="K165" s="16">
        <v>25</v>
      </c>
      <c r="L165" s="16">
        <v>9</v>
      </c>
      <c r="M165" s="81">
        <v>16.875</v>
      </c>
      <c r="N165" s="96">
        <v>16.875</v>
      </c>
      <c r="O165" s="64">
        <v>2530</v>
      </c>
      <c r="P165" s="65">
        <f>Table2245789101123456789101112131415161718192021222324252627[[#This Row],[PEMBULATAN]]*O165</f>
        <v>42693.75</v>
      </c>
    </row>
    <row r="166" spans="1:16" ht="26.25" customHeight="1" x14ac:dyDescent="0.2">
      <c r="A166" s="14"/>
      <c r="B166" s="75"/>
      <c r="C166" s="73" t="s">
        <v>2817</v>
      </c>
      <c r="D166" s="78" t="s">
        <v>127</v>
      </c>
      <c r="E166" s="13">
        <v>44552</v>
      </c>
      <c r="F166" s="76" t="s">
        <v>705</v>
      </c>
      <c r="G166" s="13">
        <v>44557</v>
      </c>
      <c r="H166" s="77" t="s">
        <v>2193</v>
      </c>
      <c r="I166" s="16">
        <v>83</v>
      </c>
      <c r="J166" s="16">
        <v>22</v>
      </c>
      <c r="K166" s="16">
        <v>10</v>
      </c>
      <c r="L166" s="16">
        <v>11</v>
      </c>
      <c r="M166" s="81">
        <v>4.5650000000000004</v>
      </c>
      <c r="N166" s="96">
        <v>11</v>
      </c>
      <c r="O166" s="64">
        <v>2530</v>
      </c>
      <c r="P166" s="65">
        <f>Table2245789101123456789101112131415161718192021222324252627[[#This Row],[PEMBULATAN]]*O166</f>
        <v>27830</v>
      </c>
    </row>
    <row r="167" spans="1:16" ht="26.25" customHeight="1" x14ac:dyDescent="0.2">
      <c r="A167" s="14"/>
      <c r="B167" s="75"/>
      <c r="C167" s="73" t="s">
        <v>2818</v>
      </c>
      <c r="D167" s="78" t="s">
        <v>127</v>
      </c>
      <c r="E167" s="13">
        <v>44552</v>
      </c>
      <c r="F167" s="76" t="s">
        <v>705</v>
      </c>
      <c r="G167" s="13">
        <v>44557</v>
      </c>
      <c r="H167" s="77" t="s">
        <v>2193</v>
      </c>
      <c r="I167" s="16">
        <v>88</v>
      </c>
      <c r="J167" s="16">
        <v>27</v>
      </c>
      <c r="K167" s="16">
        <v>10</v>
      </c>
      <c r="L167" s="16">
        <v>17</v>
      </c>
      <c r="M167" s="81">
        <v>5.94</v>
      </c>
      <c r="N167" s="96">
        <v>17</v>
      </c>
      <c r="O167" s="64">
        <v>2530</v>
      </c>
      <c r="P167" s="65">
        <f>Table2245789101123456789101112131415161718192021222324252627[[#This Row],[PEMBULATAN]]*O167</f>
        <v>43010</v>
      </c>
    </row>
    <row r="168" spans="1:16" ht="26.25" customHeight="1" x14ac:dyDescent="0.2">
      <c r="A168" s="14"/>
      <c r="B168" s="75"/>
      <c r="C168" s="73" t="s">
        <v>2819</v>
      </c>
      <c r="D168" s="78" t="s">
        <v>127</v>
      </c>
      <c r="E168" s="13">
        <v>44552</v>
      </c>
      <c r="F168" s="76" t="s">
        <v>705</v>
      </c>
      <c r="G168" s="13">
        <v>44557</v>
      </c>
      <c r="H168" s="77" t="s">
        <v>2193</v>
      </c>
      <c r="I168" s="16">
        <v>95</v>
      </c>
      <c r="J168" s="16">
        <v>38</v>
      </c>
      <c r="K168" s="16">
        <v>17</v>
      </c>
      <c r="L168" s="16">
        <v>19</v>
      </c>
      <c r="M168" s="81">
        <v>15.342499999999999</v>
      </c>
      <c r="N168" s="96">
        <v>20</v>
      </c>
      <c r="O168" s="64">
        <v>2530</v>
      </c>
      <c r="P168" s="65">
        <f>Table2245789101123456789101112131415161718192021222324252627[[#This Row],[PEMBULATAN]]*O168</f>
        <v>50600</v>
      </c>
    </row>
    <row r="169" spans="1:16" ht="26.25" customHeight="1" x14ac:dyDescent="0.2">
      <c r="A169" s="14"/>
      <c r="B169" s="75"/>
      <c r="C169" s="73" t="s">
        <v>2820</v>
      </c>
      <c r="D169" s="78" t="s">
        <v>127</v>
      </c>
      <c r="E169" s="13">
        <v>44552</v>
      </c>
      <c r="F169" s="76" t="s">
        <v>705</v>
      </c>
      <c r="G169" s="13">
        <v>44557</v>
      </c>
      <c r="H169" s="77" t="s">
        <v>2193</v>
      </c>
      <c r="I169" s="16">
        <v>80</v>
      </c>
      <c r="J169" s="16">
        <v>40</v>
      </c>
      <c r="K169" s="16">
        <v>22</v>
      </c>
      <c r="L169" s="16">
        <v>4</v>
      </c>
      <c r="M169" s="81">
        <v>17.600000000000001</v>
      </c>
      <c r="N169" s="96">
        <v>17.600000000000001</v>
      </c>
      <c r="O169" s="64">
        <v>2530</v>
      </c>
      <c r="P169" s="65">
        <f>Table2245789101123456789101112131415161718192021222324252627[[#This Row],[PEMBULATAN]]*O169</f>
        <v>44528</v>
      </c>
    </row>
    <row r="170" spans="1:16" ht="26.25" customHeight="1" x14ac:dyDescent="0.2">
      <c r="A170" s="14"/>
      <c r="B170" s="75"/>
      <c r="C170" s="73" t="s">
        <v>2821</v>
      </c>
      <c r="D170" s="78" t="s">
        <v>127</v>
      </c>
      <c r="E170" s="13">
        <v>44552</v>
      </c>
      <c r="F170" s="76" t="s">
        <v>705</v>
      </c>
      <c r="G170" s="13">
        <v>44557</v>
      </c>
      <c r="H170" s="77" t="s">
        <v>2193</v>
      </c>
      <c r="I170" s="16">
        <v>110</v>
      </c>
      <c r="J170" s="16">
        <v>64</v>
      </c>
      <c r="K170" s="16">
        <v>25</v>
      </c>
      <c r="L170" s="16">
        <v>26</v>
      </c>
      <c r="M170" s="81">
        <v>44</v>
      </c>
      <c r="N170" s="96">
        <v>44</v>
      </c>
      <c r="O170" s="64">
        <v>2530</v>
      </c>
      <c r="P170" s="65">
        <f>Table2245789101123456789101112131415161718192021222324252627[[#This Row],[PEMBULATAN]]*O170</f>
        <v>111320</v>
      </c>
    </row>
    <row r="171" spans="1:16" ht="26.25" customHeight="1" x14ac:dyDescent="0.2">
      <c r="A171" s="14"/>
      <c r="B171" s="75"/>
      <c r="C171" s="73" t="s">
        <v>2822</v>
      </c>
      <c r="D171" s="78" t="s">
        <v>127</v>
      </c>
      <c r="E171" s="13">
        <v>44552</v>
      </c>
      <c r="F171" s="76" t="s">
        <v>705</v>
      </c>
      <c r="G171" s="13">
        <v>44557</v>
      </c>
      <c r="H171" s="77" t="s">
        <v>2193</v>
      </c>
      <c r="I171" s="16">
        <v>96</v>
      </c>
      <c r="J171" s="16">
        <v>40</v>
      </c>
      <c r="K171" s="16">
        <v>15</v>
      </c>
      <c r="L171" s="16">
        <v>23</v>
      </c>
      <c r="M171" s="81">
        <v>14.4</v>
      </c>
      <c r="N171" s="96">
        <v>24</v>
      </c>
      <c r="O171" s="64">
        <v>2530</v>
      </c>
      <c r="P171" s="65">
        <f>Table2245789101123456789101112131415161718192021222324252627[[#This Row],[PEMBULATAN]]*O171</f>
        <v>60720</v>
      </c>
    </row>
    <row r="172" spans="1:16" ht="26.25" customHeight="1" x14ac:dyDescent="0.2">
      <c r="A172" s="14"/>
      <c r="B172" s="75"/>
      <c r="C172" s="73" t="s">
        <v>2823</v>
      </c>
      <c r="D172" s="78" t="s">
        <v>127</v>
      </c>
      <c r="E172" s="13">
        <v>44552</v>
      </c>
      <c r="F172" s="76" t="s">
        <v>705</v>
      </c>
      <c r="G172" s="13">
        <v>44557</v>
      </c>
      <c r="H172" s="77" t="s">
        <v>2193</v>
      </c>
      <c r="I172" s="16">
        <v>88</v>
      </c>
      <c r="J172" s="16">
        <v>67</v>
      </c>
      <c r="K172" s="16">
        <v>24</v>
      </c>
      <c r="L172" s="16">
        <v>9</v>
      </c>
      <c r="M172" s="81">
        <v>35.375999999999998</v>
      </c>
      <c r="N172" s="96">
        <v>36</v>
      </c>
      <c r="O172" s="64">
        <v>2530</v>
      </c>
      <c r="P172" s="65">
        <f>Table2245789101123456789101112131415161718192021222324252627[[#This Row],[PEMBULATAN]]*O172</f>
        <v>91080</v>
      </c>
    </row>
    <row r="173" spans="1:16" ht="26.25" customHeight="1" x14ac:dyDescent="0.2">
      <c r="A173" s="14"/>
      <c r="B173" s="75"/>
      <c r="C173" s="73" t="s">
        <v>2824</v>
      </c>
      <c r="D173" s="78" t="s">
        <v>127</v>
      </c>
      <c r="E173" s="13">
        <v>44552</v>
      </c>
      <c r="F173" s="76" t="s">
        <v>705</v>
      </c>
      <c r="G173" s="13">
        <v>44557</v>
      </c>
      <c r="H173" s="77" t="s">
        <v>2193</v>
      </c>
      <c r="I173" s="16">
        <v>102</v>
      </c>
      <c r="J173" s="16">
        <v>27</v>
      </c>
      <c r="K173" s="16">
        <v>24</v>
      </c>
      <c r="L173" s="16">
        <v>12</v>
      </c>
      <c r="M173" s="81">
        <v>16.524000000000001</v>
      </c>
      <c r="N173" s="96">
        <v>16.524000000000001</v>
      </c>
      <c r="O173" s="64">
        <v>2530</v>
      </c>
      <c r="P173" s="65">
        <f>Table2245789101123456789101112131415161718192021222324252627[[#This Row],[PEMBULATAN]]*O173</f>
        <v>41805.72</v>
      </c>
    </row>
    <row r="174" spans="1:16" ht="26.25" customHeight="1" x14ac:dyDescent="0.2">
      <c r="A174" s="14"/>
      <c r="B174" s="75"/>
      <c r="C174" s="73" t="s">
        <v>2825</v>
      </c>
      <c r="D174" s="78" t="s">
        <v>127</v>
      </c>
      <c r="E174" s="13">
        <v>44552</v>
      </c>
      <c r="F174" s="76" t="s">
        <v>705</v>
      </c>
      <c r="G174" s="13">
        <v>44557</v>
      </c>
      <c r="H174" s="77" t="s">
        <v>2193</v>
      </c>
      <c r="I174" s="16">
        <v>35</v>
      </c>
      <c r="J174" s="16">
        <v>23</v>
      </c>
      <c r="K174" s="16">
        <v>20</v>
      </c>
      <c r="L174" s="16">
        <v>1</v>
      </c>
      <c r="M174" s="81">
        <v>4.0250000000000004</v>
      </c>
      <c r="N174" s="96">
        <v>4.0250000000000004</v>
      </c>
      <c r="O174" s="64">
        <v>2530</v>
      </c>
      <c r="P174" s="65">
        <f>Table2245789101123456789101112131415161718192021222324252627[[#This Row],[PEMBULATAN]]*O174</f>
        <v>10183.25</v>
      </c>
    </row>
    <row r="175" spans="1:16" ht="26.25" customHeight="1" x14ac:dyDescent="0.2">
      <c r="A175" s="14"/>
      <c r="B175" s="75"/>
      <c r="C175" s="73" t="s">
        <v>2826</v>
      </c>
      <c r="D175" s="78" t="s">
        <v>127</v>
      </c>
      <c r="E175" s="13">
        <v>44552</v>
      </c>
      <c r="F175" s="76" t="s">
        <v>705</v>
      </c>
      <c r="G175" s="13">
        <v>44557</v>
      </c>
      <c r="H175" s="77" t="s">
        <v>2193</v>
      </c>
      <c r="I175" s="16">
        <v>52</v>
      </c>
      <c r="J175" s="16">
        <v>25</v>
      </c>
      <c r="K175" s="16">
        <v>17</v>
      </c>
      <c r="L175" s="16">
        <v>15</v>
      </c>
      <c r="M175" s="81">
        <v>5.5250000000000004</v>
      </c>
      <c r="N175" s="96">
        <v>15</v>
      </c>
      <c r="O175" s="64">
        <v>2530</v>
      </c>
      <c r="P175" s="65">
        <f>Table2245789101123456789101112131415161718192021222324252627[[#This Row],[PEMBULATAN]]*O175</f>
        <v>37950</v>
      </c>
    </row>
    <row r="176" spans="1:16" ht="26.25" customHeight="1" x14ac:dyDescent="0.2">
      <c r="A176" s="14"/>
      <c r="B176" s="75"/>
      <c r="C176" s="73" t="s">
        <v>2827</v>
      </c>
      <c r="D176" s="78" t="s">
        <v>127</v>
      </c>
      <c r="E176" s="13">
        <v>44552</v>
      </c>
      <c r="F176" s="76" t="s">
        <v>705</v>
      </c>
      <c r="G176" s="13">
        <v>44557</v>
      </c>
      <c r="H176" s="77" t="s">
        <v>2193</v>
      </c>
      <c r="I176" s="16">
        <v>45</v>
      </c>
      <c r="J176" s="16">
        <v>34</v>
      </c>
      <c r="K176" s="16">
        <v>24</v>
      </c>
      <c r="L176" s="16">
        <v>4</v>
      </c>
      <c r="M176" s="81">
        <v>9.18</v>
      </c>
      <c r="N176" s="96">
        <v>9.18</v>
      </c>
      <c r="O176" s="64">
        <v>2530</v>
      </c>
      <c r="P176" s="65">
        <f>Table2245789101123456789101112131415161718192021222324252627[[#This Row],[PEMBULATAN]]*O176</f>
        <v>23225.399999999998</v>
      </c>
    </row>
    <row r="177" spans="1:16" ht="26.25" customHeight="1" x14ac:dyDescent="0.2">
      <c r="A177" s="14"/>
      <c r="B177" s="75"/>
      <c r="C177" s="73" t="s">
        <v>2828</v>
      </c>
      <c r="D177" s="78" t="s">
        <v>127</v>
      </c>
      <c r="E177" s="13">
        <v>44552</v>
      </c>
      <c r="F177" s="76" t="s">
        <v>705</v>
      </c>
      <c r="G177" s="13">
        <v>44557</v>
      </c>
      <c r="H177" s="77" t="s">
        <v>2193</v>
      </c>
      <c r="I177" s="16">
        <v>61</v>
      </c>
      <c r="J177" s="16">
        <v>54</v>
      </c>
      <c r="K177" s="16">
        <v>12</v>
      </c>
      <c r="L177" s="16">
        <v>5</v>
      </c>
      <c r="M177" s="81">
        <v>9.8819999999999997</v>
      </c>
      <c r="N177" s="96">
        <v>9.8819999999999997</v>
      </c>
      <c r="O177" s="64">
        <v>2530</v>
      </c>
      <c r="P177" s="65">
        <f>Table2245789101123456789101112131415161718192021222324252627[[#This Row],[PEMBULATAN]]*O177</f>
        <v>25001.46</v>
      </c>
    </row>
    <row r="178" spans="1:16" ht="26.25" customHeight="1" x14ac:dyDescent="0.2">
      <c r="A178" s="14"/>
      <c r="B178" s="75"/>
      <c r="C178" s="73" t="s">
        <v>2829</v>
      </c>
      <c r="D178" s="78" t="s">
        <v>127</v>
      </c>
      <c r="E178" s="13">
        <v>44552</v>
      </c>
      <c r="F178" s="76" t="s">
        <v>705</v>
      </c>
      <c r="G178" s="13">
        <v>44557</v>
      </c>
      <c r="H178" s="77" t="s">
        <v>2193</v>
      </c>
      <c r="I178" s="16">
        <v>90</v>
      </c>
      <c r="J178" s="16">
        <v>65</v>
      </c>
      <c r="K178" s="16">
        <v>34</v>
      </c>
      <c r="L178" s="16">
        <v>13</v>
      </c>
      <c r="M178" s="81">
        <v>49.725000000000001</v>
      </c>
      <c r="N178" s="96">
        <v>49.725000000000001</v>
      </c>
      <c r="O178" s="64">
        <v>2530</v>
      </c>
      <c r="P178" s="65">
        <f>Table2245789101123456789101112131415161718192021222324252627[[#This Row],[PEMBULATAN]]*O178</f>
        <v>125804.25</v>
      </c>
    </row>
    <row r="179" spans="1:16" ht="26.25" customHeight="1" x14ac:dyDescent="0.2">
      <c r="A179" s="14"/>
      <c r="B179" s="75"/>
      <c r="C179" s="73" t="s">
        <v>2830</v>
      </c>
      <c r="D179" s="78" t="s">
        <v>127</v>
      </c>
      <c r="E179" s="13">
        <v>44552</v>
      </c>
      <c r="F179" s="76" t="s">
        <v>705</v>
      </c>
      <c r="G179" s="13">
        <v>44557</v>
      </c>
      <c r="H179" s="77" t="s">
        <v>2193</v>
      </c>
      <c r="I179" s="16">
        <v>91</v>
      </c>
      <c r="J179" s="16">
        <v>64</v>
      </c>
      <c r="K179" s="16">
        <v>34</v>
      </c>
      <c r="L179" s="16">
        <v>16</v>
      </c>
      <c r="M179" s="81">
        <v>49.503999999999998</v>
      </c>
      <c r="N179" s="96">
        <v>51</v>
      </c>
      <c r="O179" s="64">
        <v>2530</v>
      </c>
      <c r="P179" s="65">
        <f>Table2245789101123456789101112131415161718192021222324252627[[#This Row],[PEMBULATAN]]*O179</f>
        <v>129030</v>
      </c>
    </row>
    <row r="180" spans="1:16" ht="26.25" customHeight="1" x14ac:dyDescent="0.2">
      <c r="A180" s="14"/>
      <c r="B180" s="75"/>
      <c r="C180" s="73" t="s">
        <v>2831</v>
      </c>
      <c r="D180" s="78" t="s">
        <v>127</v>
      </c>
      <c r="E180" s="13">
        <v>44552</v>
      </c>
      <c r="F180" s="76" t="s">
        <v>705</v>
      </c>
      <c r="G180" s="13">
        <v>44557</v>
      </c>
      <c r="H180" s="77" t="s">
        <v>2193</v>
      </c>
      <c r="I180" s="16">
        <v>52</v>
      </c>
      <c r="J180" s="16">
        <v>54</v>
      </c>
      <c r="K180" s="16">
        <v>34</v>
      </c>
      <c r="L180" s="16">
        <v>14</v>
      </c>
      <c r="M180" s="81">
        <v>23.867999999999999</v>
      </c>
      <c r="N180" s="96">
        <v>23.867999999999999</v>
      </c>
      <c r="O180" s="64">
        <v>2530</v>
      </c>
      <c r="P180" s="65">
        <f>Table2245789101123456789101112131415161718192021222324252627[[#This Row],[PEMBULATAN]]*O180</f>
        <v>60386.039999999994</v>
      </c>
    </row>
    <row r="181" spans="1:16" ht="26.25" customHeight="1" x14ac:dyDescent="0.2">
      <c r="A181" s="14"/>
      <c r="B181" s="75"/>
      <c r="C181" s="73" t="s">
        <v>2832</v>
      </c>
      <c r="D181" s="78" t="s">
        <v>127</v>
      </c>
      <c r="E181" s="13">
        <v>44552</v>
      </c>
      <c r="F181" s="76" t="s">
        <v>705</v>
      </c>
      <c r="G181" s="13">
        <v>44557</v>
      </c>
      <c r="H181" s="77" t="s">
        <v>2193</v>
      </c>
      <c r="I181" s="16">
        <v>67</v>
      </c>
      <c r="J181" s="16">
        <v>56</v>
      </c>
      <c r="K181" s="16">
        <v>45</v>
      </c>
      <c r="L181" s="16">
        <v>16</v>
      </c>
      <c r="M181" s="81">
        <v>42.21</v>
      </c>
      <c r="N181" s="96">
        <v>42.21</v>
      </c>
      <c r="O181" s="64">
        <v>2530</v>
      </c>
      <c r="P181" s="65">
        <f>Table2245789101123456789101112131415161718192021222324252627[[#This Row],[PEMBULATAN]]*O181</f>
        <v>106791.3</v>
      </c>
    </row>
    <row r="182" spans="1:16" ht="26.25" customHeight="1" x14ac:dyDescent="0.2">
      <c r="A182" s="14"/>
      <c r="B182" s="75"/>
      <c r="C182" s="73" t="s">
        <v>2833</v>
      </c>
      <c r="D182" s="78" t="s">
        <v>127</v>
      </c>
      <c r="E182" s="13">
        <v>44552</v>
      </c>
      <c r="F182" s="76" t="s">
        <v>705</v>
      </c>
      <c r="G182" s="13">
        <v>44557</v>
      </c>
      <c r="H182" s="77" t="s">
        <v>2193</v>
      </c>
      <c r="I182" s="16">
        <v>61</v>
      </c>
      <c r="J182" s="16">
        <v>45</v>
      </c>
      <c r="K182" s="16">
        <v>23</v>
      </c>
      <c r="L182" s="16">
        <v>2</v>
      </c>
      <c r="M182" s="81">
        <v>15.78375</v>
      </c>
      <c r="N182" s="96">
        <v>15.78375</v>
      </c>
      <c r="O182" s="64">
        <v>2530</v>
      </c>
      <c r="P182" s="65">
        <f>Table2245789101123456789101112131415161718192021222324252627[[#This Row],[PEMBULATAN]]*O182</f>
        <v>39932.887499999997</v>
      </c>
    </row>
    <row r="183" spans="1:16" ht="26.25" customHeight="1" x14ac:dyDescent="0.2">
      <c r="A183" s="14"/>
      <c r="B183" s="75"/>
      <c r="C183" s="73" t="s">
        <v>2834</v>
      </c>
      <c r="D183" s="78" t="s">
        <v>127</v>
      </c>
      <c r="E183" s="13">
        <v>44552</v>
      </c>
      <c r="F183" s="76" t="s">
        <v>705</v>
      </c>
      <c r="G183" s="13">
        <v>44557</v>
      </c>
      <c r="H183" s="77" t="s">
        <v>2193</v>
      </c>
      <c r="I183" s="16">
        <v>103</v>
      </c>
      <c r="J183" s="16">
        <v>65</v>
      </c>
      <c r="K183" s="16">
        <v>35</v>
      </c>
      <c r="L183" s="16">
        <v>26</v>
      </c>
      <c r="M183" s="81">
        <v>58.581249999999997</v>
      </c>
      <c r="N183" s="96">
        <v>58.581249999999997</v>
      </c>
      <c r="O183" s="64">
        <v>2530</v>
      </c>
      <c r="P183" s="65">
        <f>Table2245789101123456789101112131415161718192021222324252627[[#This Row],[PEMBULATAN]]*O183</f>
        <v>148210.5625</v>
      </c>
    </row>
    <row r="184" spans="1:16" ht="26.25" customHeight="1" x14ac:dyDescent="0.2">
      <c r="A184" s="14"/>
      <c r="B184" s="75"/>
      <c r="C184" s="73" t="s">
        <v>2835</v>
      </c>
      <c r="D184" s="78" t="s">
        <v>127</v>
      </c>
      <c r="E184" s="13">
        <v>44552</v>
      </c>
      <c r="F184" s="76" t="s">
        <v>705</v>
      </c>
      <c r="G184" s="13">
        <v>44557</v>
      </c>
      <c r="H184" s="77" t="s">
        <v>2193</v>
      </c>
      <c r="I184" s="16">
        <v>88</v>
      </c>
      <c r="J184" s="16">
        <v>43</v>
      </c>
      <c r="K184" s="16">
        <v>29</v>
      </c>
      <c r="L184" s="16">
        <v>10</v>
      </c>
      <c r="M184" s="81">
        <v>27.434000000000001</v>
      </c>
      <c r="N184" s="96">
        <v>28</v>
      </c>
      <c r="O184" s="64">
        <v>2530</v>
      </c>
      <c r="P184" s="65">
        <f>Table2245789101123456789101112131415161718192021222324252627[[#This Row],[PEMBULATAN]]*O184</f>
        <v>70840</v>
      </c>
    </row>
    <row r="185" spans="1:16" ht="26.25" customHeight="1" x14ac:dyDescent="0.2">
      <c r="A185" s="14"/>
      <c r="B185" s="75"/>
      <c r="C185" s="73" t="s">
        <v>2836</v>
      </c>
      <c r="D185" s="78" t="s">
        <v>127</v>
      </c>
      <c r="E185" s="13">
        <v>44552</v>
      </c>
      <c r="F185" s="76" t="s">
        <v>705</v>
      </c>
      <c r="G185" s="13">
        <v>44557</v>
      </c>
      <c r="H185" s="77" t="s">
        <v>2193</v>
      </c>
      <c r="I185" s="16">
        <v>42</v>
      </c>
      <c r="J185" s="16">
        <v>34</v>
      </c>
      <c r="K185" s="16">
        <v>23</v>
      </c>
      <c r="L185" s="16">
        <v>5</v>
      </c>
      <c r="M185" s="81">
        <v>8.2110000000000003</v>
      </c>
      <c r="N185" s="96">
        <v>8.2110000000000003</v>
      </c>
      <c r="O185" s="64">
        <v>2530</v>
      </c>
      <c r="P185" s="65">
        <f>Table2245789101123456789101112131415161718192021222324252627[[#This Row],[PEMBULATAN]]*O185</f>
        <v>20773.830000000002</v>
      </c>
    </row>
    <row r="186" spans="1:16" ht="26.25" customHeight="1" x14ac:dyDescent="0.2">
      <c r="A186" s="14"/>
      <c r="B186" s="75"/>
      <c r="C186" s="73" t="s">
        <v>2837</v>
      </c>
      <c r="D186" s="78" t="s">
        <v>127</v>
      </c>
      <c r="E186" s="13">
        <v>44552</v>
      </c>
      <c r="F186" s="76" t="s">
        <v>705</v>
      </c>
      <c r="G186" s="13">
        <v>44557</v>
      </c>
      <c r="H186" s="77" t="s">
        <v>2193</v>
      </c>
      <c r="I186" s="16">
        <v>94</v>
      </c>
      <c r="J186" s="16">
        <v>67</v>
      </c>
      <c r="K186" s="16">
        <v>23</v>
      </c>
      <c r="L186" s="16">
        <v>16</v>
      </c>
      <c r="M186" s="81">
        <v>36.213500000000003</v>
      </c>
      <c r="N186" s="96">
        <v>36.213500000000003</v>
      </c>
      <c r="O186" s="64">
        <v>2530</v>
      </c>
      <c r="P186" s="65">
        <f>Table2245789101123456789101112131415161718192021222324252627[[#This Row],[PEMBULATAN]]*O186</f>
        <v>91620.155000000013</v>
      </c>
    </row>
    <row r="187" spans="1:16" ht="26.25" customHeight="1" x14ac:dyDescent="0.2">
      <c r="A187" s="14"/>
      <c r="B187" s="75"/>
      <c r="C187" s="73" t="s">
        <v>2838</v>
      </c>
      <c r="D187" s="78" t="s">
        <v>127</v>
      </c>
      <c r="E187" s="13">
        <v>44552</v>
      </c>
      <c r="F187" s="76" t="s">
        <v>705</v>
      </c>
      <c r="G187" s="13">
        <v>44557</v>
      </c>
      <c r="H187" s="77" t="s">
        <v>2193</v>
      </c>
      <c r="I187" s="16">
        <v>91</v>
      </c>
      <c r="J187" s="16">
        <v>56</v>
      </c>
      <c r="K187" s="16">
        <v>32</v>
      </c>
      <c r="L187" s="16">
        <v>15</v>
      </c>
      <c r="M187" s="81">
        <v>40.768000000000001</v>
      </c>
      <c r="N187" s="96">
        <v>40.768000000000001</v>
      </c>
      <c r="O187" s="64">
        <v>2530</v>
      </c>
      <c r="P187" s="65">
        <f>Table2245789101123456789101112131415161718192021222324252627[[#This Row],[PEMBULATAN]]*O187</f>
        <v>103143.04000000001</v>
      </c>
    </row>
    <row r="188" spans="1:16" ht="26.25" customHeight="1" x14ac:dyDescent="0.2">
      <c r="A188" s="14"/>
      <c r="B188" s="75"/>
      <c r="C188" s="73" t="s">
        <v>2839</v>
      </c>
      <c r="D188" s="78" t="s">
        <v>127</v>
      </c>
      <c r="E188" s="13">
        <v>44552</v>
      </c>
      <c r="F188" s="76" t="s">
        <v>705</v>
      </c>
      <c r="G188" s="13">
        <v>44557</v>
      </c>
      <c r="H188" s="77" t="s">
        <v>2193</v>
      </c>
      <c r="I188" s="16">
        <v>53</v>
      </c>
      <c r="J188" s="16">
        <v>46</v>
      </c>
      <c r="K188" s="16">
        <v>36</v>
      </c>
      <c r="L188" s="16">
        <v>8</v>
      </c>
      <c r="M188" s="81">
        <v>21.942</v>
      </c>
      <c r="N188" s="96">
        <v>21.942</v>
      </c>
      <c r="O188" s="64">
        <v>2530</v>
      </c>
      <c r="P188" s="65">
        <f>Table2245789101123456789101112131415161718192021222324252627[[#This Row],[PEMBULATAN]]*O188</f>
        <v>55513.26</v>
      </c>
    </row>
    <row r="189" spans="1:16" ht="26.25" customHeight="1" x14ac:dyDescent="0.2">
      <c r="A189" s="14"/>
      <c r="B189" s="75"/>
      <c r="C189" s="73" t="s">
        <v>2840</v>
      </c>
      <c r="D189" s="78" t="s">
        <v>127</v>
      </c>
      <c r="E189" s="13">
        <v>44552</v>
      </c>
      <c r="F189" s="76" t="s">
        <v>705</v>
      </c>
      <c r="G189" s="13">
        <v>44557</v>
      </c>
      <c r="H189" s="77" t="s">
        <v>2193</v>
      </c>
      <c r="I189" s="16">
        <v>81</v>
      </c>
      <c r="J189" s="16">
        <v>39</v>
      </c>
      <c r="K189" s="16">
        <v>28</v>
      </c>
      <c r="L189" s="16">
        <v>12</v>
      </c>
      <c r="M189" s="81">
        <v>22.113</v>
      </c>
      <c r="N189" s="96">
        <v>22.113</v>
      </c>
      <c r="O189" s="64">
        <v>2530</v>
      </c>
      <c r="P189" s="65">
        <f>Table2245789101123456789101112131415161718192021222324252627[[#This Row],[PEMBULATAN]]*O189</f>
        <v>55945.89</v>
      </c>
    </row>
    <row r="190" spans="1:16" ht="26.25" customHeight="1" x14ac:dyDescent="0.2">
      <c r="A190" s="14"/>
      <c r="B190" s="75"/>
      <c r="C190" s="73" t="s">
        <v>2841</v>
      </c>
      <c r="D190" s="78" t="s">
        <v>127</v>
      </c>
      <c r="E190" s="13">
        <v>44552</v>
      </c>
      <c r="F190" s="76" t="s">
        <v>705</v>
      </c>
      <c r="G190" s="13">
        <v>44557</v>
      </c>
      <c r="H190" s="77" t="s">
        <v>2193</v>
      </c>
      <c r="I190" s="16">
        <v>101</v>
      </c>
      <c r="J190" s="16">
        <v>65</v>
      </c>
      <c r="K190" s="16">
        <v>27</v>
      </c>
      <c r="L190" s="16">
        <v>21</v>
      </c>
      <c r="M190" s="81">
        <v>44.313749999999999</v>
      </c>
      <c r="N190" s="96">
        <v>45</v>
      </c>
      <c r="O190" s="64">
        <v>2530</v>
      </c>
      <c r="P190" s="65">
        <f>Table2245789101123456789101112131415161718192021222324252627[[#This Row],[PEMBULATAN]]*O190</f>
        <v>113850</v>
      </c>
    </row>
    <row r="191" spans="1:16" ht="26.25" customHeight="1" x14ac:dyDescent="0.2">
      <c r="A191" s="14"/>
      <c r="B191" s="75"/>
      <c r="C191" s="73" t="s">
        <v>2842</v>
      </c>
      <c r="D191" s="78" t="s">
        <v>127</v>
      </c>
      <c r="E191" s="13">
        <v>44552</v>
      </c>
      <c r="F191" s="76" t="s">
        <v>705</v>
      </c>
      <c r="G191" s="13">
        <v>44557</v>
      </c>
      <c r="H191" s="77" t="s">
        <v>2193</v>
      </c>
      <c r="I191" s="16">
        <v>94</v>
      </c>
      <c r="J191" s="16">
        <v>67</v>
      </c>
      <c r="K191" s="16">
        <v>34</v>
      </c>
      <c r="L191" s="16">
        <v>26</v>
      </c>
      <c r="M191" s="81">
        <v>53.533000000000001</v>
      </c>
      <c r="N191" s="96">
        <v>53.533000000000001</v>
      </c>
      <c r="O191" s="64">
        <v>2530</v>
      </c>
      <c r="P191" s="65">
        <f>Table2245789101123456789101112131415161718192021222324252627[[#This Row],[PEMBULATAN]]*O191</f>
        <v>135438.49</v>
      </c>
    </row>
    <row r="192" spans="1:16" ht="26.25" customHeight="1" x14ac:dyDescent="0.2">
      <c r="A192" s="14"/>
      <c r="B192" s="75"/>
      <c r="C192" s="73" t="s">
        <v>2843</v>
      </c>
      <c r="D192" s="78" t="s">
        <v>127</v>
      </c>
      <c r="E192" s="13">
        <v>44552</v>
      </c>
      <c r="F192" s="76" t="s">
        <v>705</v>
      </c>
      <c r="G192" s="13">
        <v>44557</v>
      </c>
      <c r="H192" s="77" t="s">
        <v>2193</v>
      </c>
      <c r="I192" s="16">
        <v>80</v>
      </c>
      <c r="J192" s="16">
        <v>37</v>
      </c>
      <c r="K192" s="16">
        <v>19</v>
      </c>
      <c r="L192" s="16">
        <v>17</v>
      </c>
      <c r="M192" s="81">
        <v>14.06</v>
      </c>
      <c r="N192" s="96">
        <v>17</v>
      </c>
      <c r="O192" s="64">
        <v>2530</v>
      </c>
      <c r="P192" s="65">
        <f>Table2245789101123456789101112131415161718192021222324252627[[#This Row],[PEMBULATAN]]*O192</f>
        <v>43010</v>
      </c>
    </row>
    <row r="193" spans="1:16" ht="26.25" customHeight="1" x14ac:dyDescent="0.2">
      <c r="A193" s="14"/>
      <c r="B193" s="75"/>
      <c r="C193" s="73" t="s">
        <v>2844</v>
      </c>
      <c r="D193" s="78" t="s">
        <v>127</v>
      </c>
      <c r="E193" s="13">
        <v>44552</v>
      </c>
      <c r="F193" s="76" t="s">
        <v>705</v>
      </c>
      <c r="G193" s="13">
        <v>44557</v>
      </c>
      <c r="H193" s="77" t="s">
        <v>2193</v>
      </c>
      <c r="I193" s="16">
        <v>71</v>
      </c>
      <c r="J193" s="16">
        <v>34</v>
      </c>
      <c r="K193" s="16">
        <v>21</v>
      </c>
      <c r="L193" s="16">
        <v>6</v>
      </c>
      <c r="M193" s="81">
        <v>12.673500000000001</v>
      </c>
      <c r="N193" s="96">
        <v>12.673500000000001</v>
      </c>
      <c r="O193" s="64">
        <v>2530</v>
      </c>
      <c r="P193" s="65">
        <f>Table2245789101123456789101112131415161718192021222324252627[[#This Row],[PEMBULATAN]]*O193</f>
        <v>32063.955000000002</v>
      </c>
    </row>
    <row r="194" spans="1:16" ht="26.25" customHeight="1" x14ac:dyDescent="0.2">
      <c r="A194" s="14"/>
      <c r="B194" s="75"/>
      <c r="C194" s="73" t="s">
        <v>2845</v>
      </c>
      <c r="D194" s="78" t="s">
        <v>127</v>
      </c>
      <c r="E194" s="13">
        <v>44552</v>
      </c>
      <c r="F194" s="76" t="s">
        <v>705</v>
      </c>
      <c r="G194" s="13">
        <v>44557</v>
      </c>
      <c r="H194" s="77" t="s">
        <v>2193</v>
      </c>
      <c r="I194" s="16">
        <v>98</v>
      </c>
      <c r="J194" s="16">
        <v>49</v>
      </c>
      <c r="K194" s="16">
        <v>24</v>
      </c>
      <c r="L194" s="16">
        <v>11</v>
      </c>
      <c r="M194" s="81">
        <v>28.812000000000001</v>
      </c>
      <c r="N194" s="96">
        <v>28.812000000000001</v>
      </c>
      <c r="O194" s="64">
        <v>2530</v>
      </c>
      <c r="P194" s="65">
        <f>Table2245789101123456789101112131415161718192021222324252627[[#This Row],[PEMBULATAN]]*O194</f>
        <v>72894.36</v>
      </c>
    </row>
    <row r="195" spans="1:16" ht="26.25" customHeight="1" x14ac:dyDescent="0.2">
      <c r="A195" s="14"/>
      <c r="B195" s="75"/>
      <c r="C195" s="73" t="s">
        <v>2846</v>
      </c>
      <c r="D195" s="78" t="s">
        <v>127</v>
      </c>
      <c r="E195" s="13">
        <v>44552</v>
      </c>
      <c r="F195" s="76" t="s">
        <v>705</v>
      </c>
      <c r="G195" s="13">
        <v>44557</v>
      </c>
      <c r="H195" s="77" t="s">
        <v>2193</v>
      </c>
      <c r="I195" s="16">
        <v>98</v>
      </c>
      <c r="J195" s="16">
        <v>87</v>
      </c>
      <c r="K195" s="16">
        <v>69</v>
      </c>
      <c r="L195" s="16">
        <v>22</v>
      </c>
      <c r="M195" s="81">
        <v>147.0735</v>
      </c>
      <c r="N195" s="96">
        <v>147.0735</v>
      </c>
      <c r="O195" s="64">
        <v>2530</v>
      </c>
      <c r="P195" s="65">
        <f>Table2245789101123456789101112131415161718192021222324252627[[#This Row],[PEMBULATAN]]*O195</f>
        <v>372095.95500000002</v>
      </c>
    </row>
    <row r="196" spans="1:16" ht="26.25" customHeight="1" x14ac:dyDescent="0.2">
      <c r="A196" s="14"/>
      <c r="B196" s="75"/>
      <c r="C196" s="73" t="s">
        <v>2847</v>
      </c>
      <c r="D196" s="78" t="s">
        <v>127</v>
      </c>
      <c r="E196" s="13">
        <v>44552</v>
      </c>
      <c r="F196" s="76" t="s">
        <v>705</v>
      </c>
      <c r="G196" s="13">
        <v>44557</v>
      </c>
      <c r="H196" s="77" t="s">
        <v>2193</v>
      </c>
      <c r="I196" s="16">
        <v>45</v>
      </c>
      <c r="J196" s="16">
        <v>23</v>
      </c>
      <c r="K196" s="16">
        <v>20</v>
      </c>
      <c r="L196" s="16">
        <v>5</v>
      </c>
      <c r="M196" s="81">
        <v>5.1749999999999998</v>
      </c>
      <c r="N196" s="96">
        <v>5.1749999999999998</v>
      </c>
      <c r="O196" s="64">
        <v>2530</v>
      </c>
      <c r="P196" s="65">
        <f>Table2245789101123456789101112131415161718192021222324252627[[#This Row],[PEMBULATAN]]*O196</f>
        <v>13092.75</v>
      </c>
    </row>
    <row r="197" spans="1:16" ht="26.25" customHeight="1" x14ac:dyDescent="0.2">
      <c r="A197" s="14"/>
      <c r="B197" s="75"/>
      <c r="C197" s="73" t="s">
        <v>2848</v>
      </c>
      <c r="D197" s="78" t="s">
        <v>127</v>
      </c>
      <c r="E197" s="13">
        <v>44552</v>
      </c>
      <c r="F197" s="76" t="s">
        <v>705</v>
      </c>
      <c r="G197" s="13">
        <v>44557</v>
      </c>
      <c r="H197" s="77" t="s">
        <v>2193</v>
      </c>
      <c r="I197" s="16">
        <v>42</v>
      </c>
      <c r="J197" s="16">
        <v>25</v>
      </c>
      <c r="K197" s="16">
        <v>17</v>
      </c>
      <c r="L197" s="16">
        <v>4</v>
      </c>
      <c r="M197" s="81">
        <v>4.4625000000000004</v>
      </c>
      <c r="N197" s="96">
        <v>5</v>
      </c>
      <c r="O197" s="64">
        <v>2530</v>
      </c>
      <c r="P197" s="65">
        <f>Table2245789101123456789101112131415161718192021222324252627[[#This Row],[PEMBULATAN]]*O197</f>
        <v>12650</v>
      </c>
    </row>
    <row r="198" spans="1:16" ht="26.25" customHeight="1" x14ac:dyDescent="0.2">
      <c r="A198" s="14"/>
      <c r="B198" s="75"/>
      <c r="C198" s="73" t="s">
        <v>2849</v>
      </c>
      <c r="D198" s="78" t="s">
        <v>127</v>
      </c>
      <c r="E198" s="13">
        <v>44552</v>
      </c>
      <c r="F198" s="76" t="s">
        <v>705</v>
      </c>
      <c r="G198" s="13">
        <v>44557</v>
      </c>
      <c r="H198" s="77" t="s">
        <v>2193</v>
      </c>
      <c r="I198" s="16">
        <v>46</v>
      </c>
      <c r="J198" s="16">
        <v>34</v>
      </c>
      <c r="K198" s="16">
        <v>24</v>
      </c>
      <c r="L198" s="16">
        <v>8</v>
      </c>
      <c r="M198" s="81">
        <v>9.3840000000000003</v>
      </c>
      <c r="N198" s="96">
        <v>10</v>
      </c>
      <c r="O198" s="64">
        <v>2530</v>
      </c>
      <c r="P198" s="65">
        <f>Table2245789101123456789101112131415161718192021222324252627[[#This Row],[PEMBULATAN]]*O198</f>
        <v>25300</v>
      </c>
    </row>
    <row r="199" spans="1:16" ht="26.25" customHeight="1" x14ac:dyDescent="0.2">
      <c r="A199" s="14"/>
      <c r="B199" s="75"/>
      <c r="C199" s="73" t="s">
        <v>2850</v>
      </c>
      <c r="D199" s="78" t="s">
        <v>127</v>
      </c>
      <c r="E199" s="13">
        <v>44552</v>
      </c>
      <c r="F199" s="76" t="s">
        <v>705</v>
      </c>
      <c r="G199" s="13">
        <v>44557</v>
      </c>
      <c r="H199" s="77" t="s">
        <v>2193</v>
      </c>
      <c r="I199" s="16">
        <v>75</v>
      </c>
      <c r="J199" s="16">
        <v>23</v>
      </c>
      <c r="K199" s="16">
        <v>26</v>
      </c>
      <c r="L199" s="16">
        <v>13</v>
      </c>
      <c r="M199" s="81">
        <v>11.2125</v>
      </c>
      <c r="N199" s="96">
        <v>13</v>
      </c>
      <c r="O199" s="64">
        <v>2530</v>
      </c>
      <c r="P199" s="65">
        <f>Table2245789101123456789101112131415161718192021222324252627[[#This Row],[PEMBULATAN]]*O199</f>
        <v>32890</v>
      </c>
    </row>
    <row r="200" spans="1:16" ht="26.25" customHeight="1" x14ac:dyDescent="0.2">
      <c r="A200" s="14"/>
      <c r="B200" s="75"/>
      <c r="C200" s="73" t="s">
        <v>2851</v>
      </c>
      <c r="D200" s="78" t="s">
        <v>127</v>
      </c>
      <c r="E200" s="13">
        <v>44552</v>
      </c>
      <c r="F200" s="76" t="s">
        <v>705</v>
      </c>
      <c r="G200" s="13">
        <v>44557</v>
      </c>
      <c r="H200" s="77" t="s">
        <v>2193</v>
      </c>
      <c r="I200" s="16">
        <v>78</v>
      </c>
      <c r="J200" s="16">
        <v>15</v>
      </c>
      <c r="K200" s="16">
        <v>10</v>
      </c>
      <c r="L200" s="16">
        <v>12</v>
      </c>
      <c r="M200" s="81">
        <v>2.9249999999999998</v>
      </c>
      <c r="N200" s="96">
        <v>12</v>
      </c>
      <c r="O200" s="64">
        <v>2530</v>
      </c>
      <c r="P200" s="65">
        <f>Table2245789101123456789101112131415161718192021222324252627[[#This Row],[PEMBULATAN]]*O200</f>
        <v>30360</v>
      </c>
    </row>
    <row r="201" spans="1:16" ht="26.25" customHeight="1" x14ac:dyDescent="0.2">
      <c r="A201" s="14"/>
      <c r="B201" s="75"/>
      <c r="C201" s="73" t="s">
        <v>2852</v>
      </c>
      <c r="D201" s="78" t="s">
        <v>127</v>
      </c>
      <c r="E201" s="13">
        <v>44552</v>
      </c>
      <c r="F201" s="76" t="s">
        <v>705</v>
      </c>
      <c r="G201" s="13">
        <v>44557</v>
      </c>
      <c r="H201" s="77" t="s">
        <v>2193</v>
      </c>
      <c r="I201" s="16">
        <v>81</v>
      </c>
      <c r="J201" s="16">
        <v>22</v>
      </c>
      <c r="K201" s="16">
        <v>17</v>
      </c>
      <c r="L201" s="16">
        <v>9</v>
      </c>
      <c r="M201" s="81">
        <v>7.5735000000000001</v>
      </c>
      <c r="N201" s="96">
        <v>9</v>
      </c>
      <c r="O201" s="64">
        <v>2530</v>
      </c>
      <c r="P201" s="65">
        <f>Table2245789101123456789101112131415161718192021222324252627[[#This Row],[PEMBULATAN]]*O201</f>
        <v>22770</v>
      </c>
    </row>
    <row r="202" spans="1:16" ht="26.25" customHeight="1" x14ac:dyDescent="0.2">
      <c r="A202" s="14"/>
      <c r="B202" s="75"/>
      <c r="C202" s="73" t="s">
        <v>2853</v>
      </c>
      <c r="D202" s="78" t="s">
        <v>127</v>
      </c>
      <c r="E202" s="13">
        <v>44552</v>
      </c>
      <c r="F202" s="76" t="s">
        <v>705</v>
      </c>
      <c r="G202" s="13">
        <v>44557</v>
      </c>
      <c r="H202" s="77" t="s">
        <v>2193</v>
      </c>
      <c r="I202" s="16">
        <v>85</v>
      </c>
      <c r="J202" s="16">
        <v>22</v>
      </c>
      <c r="K202" s="16">
        <v>12</v>
      </c>
      <c r="L202" s="16">
        <v>11</v>
      </c>
      <c r="M202" s="81">
        <v>5.61</v>
      </c>
      <c r="N202" s="96">
        <v>11</v>
      </c>
      <c r="O202" s="64">
        <v>2530</v>
      </c>
      <c r="P202" s="65">
        <f>Table2245789101123456789101112131415161718192021222324252627[[#This Row],[PEMBULATAN]]*O202</f>
        <v>27830</v>
      </c>
    </row>
    <row r="203" spans="1:16" ht="26.25" customHeight="1" x14ac:dyDescent="0.2">
      <c r="A203" s="14"/>
      <c r="B203" s="75"/>
      <c r="C203" s="73" t="s">
        <v>2854</v>
      </c>
      <c r="D203" s="78" t="s">
        <v>127</v>
      </c>
      <c r="E203" s="13">
        <v>44552</v>
      </c>
      <c r="F203" s="76" t="s">
        <v>705</v>
      </c>
      <c r="G203" s="13">
        <v>44557</v>
      </c>
      <c r="H203" s="77" t="s">
        <v>2193</v>
      </c>
      <c r="I203" s="16">
        <v>68</v>
      </c>
      <c r="J203" s="16">
        <v>60</v>
      </c>
      <c r="K203" s="16">
        <v>39</v>
      </c>
      <c r="L203" s="16">
        <v>7</v>
      </c>
      <c r="M203" s="81">
        <v>39.78</v>
      </c>
      <c r="N203" s="96">
        <v>39.78</v>
      </c>
      <c r="O203" s="64">
        <v>2530</v>
      </c>
      <c r="P203" s="65">
        <f>Table2245789101123456789101112131415161718192021222324252627[[#This Row],[PEMBULATAN]]*O203</f>
        <v>100643.40000000001</v>
      </c>
    </row>
    <row r="204" spans="1:16" ht="26.25" customHeight="1" x14ac:dyDescent="0.2">
      <c r="A204" s="14"/>
      <c r="B204" s="75"/>
      <c r="C204" s="73" t="s">
        <v>2855</v>
      </c>
      <c r="D204" s="78" t="s">
        <v>127</v>
      </c>
      <c r="E204" s="13">
        <v>44552</v>
      </c>
      <c r="F204" s="76" t="s">
        <v>705</v>
      </c>
      <c r="G204" s="13">
        <v>44557</v>
      </c>
      <c r="H204" s="77" t="s">
        <v>2193</v>
      </c>
      <c r="I204" s="16">
        <v>89</v>
      </c>
      <c r="J204" s="16">
        <v>50</v>
      </c>
      <c r="K204" s="16">
        <v>37</v>
      </c>
      <c r="L204" s="16">
        <v>10</v>
      </c>
      <c r="M204" s="81">
        <v>41.162500000000001</v>
      </c>
      <c r="N204" s="96">
        <v>41.162500000000001</v>
      </c>
      <c r="O204" s="64">
        <v>2530</v>
      </c>
      <c r="P204" s="65">
        <f>Table2245789101123456789101112131415161718192021222324252627[[#This Row],[PEMBULATAN]]*O204</f>
        <v>104141.125</v>
      </c>
    </row>
    <row r="205" spans="1:16" ht="26.25" customHeight="1" x14ac:dyDescent="0.2">
      <c r="A205" s="14"/>
      <c r="B205" s="75"/>
      <c r="C205" s="73" t="s">
        <v>2856</v>
      </c>
      <c r="D205" s="78" t="s">
        <v>127</v>
      </c>
      <c r="E205" s="13">
        <v>44552</v>
      </c>
      <c r="F205" s="76" t="s">
        <v>705</v>
      </c>
      <c r="G205" s="13">
        <v>44557</v>
      </c>
      <c r="H205" s="77" t="s">
        <v>2193</v>
      </c>
      <c r="I205" s="16">
        <v>96</v>
      </c>
      <c r="J205" s="16">
        <v>40</v>
      </c>
      <c r="K205" s="16">
        <v>22</v>
      </c>
      <c r="L205" s="16">
        <v>8</v>
      </c>
      <c r="M205" s="81">
        <v>21.12</v>
      </c>
      <c r="N205" s="96">
        <v>21.12</v>
      </c>
      <c r="O205" s="64">
        <v>2530</v>
      </c>
      <c r="P205" s="65">
        <f>Table2245789101123456789101112131415161718192021222324252627[[#This Row],[PEMBULATAN]]*O205</f>
        <v>53433.600000000006</v>
      </c>
    </row>
    <row r="206" spans="1:16" ht="26.25" customHeight="1" x14ac:dyDescent="0.2">
      <c r="A206" s="14"/>
      <c r="B206" s="75"/>
      <c r="C206" s="73" t="s">
        <v>2857</v>
      </c>
      <c r="D206" s="78" t="s">
        <v>127</v>
      </c>
      <c r="E206" s="13">
        <v>44552</v>
      </c>
      <c r="F206" s="76" t="s">
        <v>705</v>
      </c>
      <c r="G206" s="13">
        <v>44557</v>
      </c>
      <c r="H206" s="77" t="s">
        <v>2193</v>
      </c>
      <c r="I206" s="16">
        <v>94</v>
      </c>
      <c r="J206" s="16">
        <v>12</v>
      </c>
      <c r="K206" s="16">
        <v>7</v>
      </c>
      <c r="L206" s="16">
        <v>13</v>
      </c>
      <c r="M206" s="81">
        <v>1.974</v>
      </c>
      <c r="N206" s="96">
        <v>13</v>
      </c>
      <c r="O206" s="64">
        <v>2530</v>
      </c>
      <c r="P206" s="65">
        <f>Table2245789101123456789101112131415161718192021222324252627[[#This Row],[PEMBULATAN]]*O206</f>
        <v>32890</v>
      </c>
    </row>
    <row r="207" spans="1:16" ht="26.25" customHeight="1" x14ac:dyDescent="0.2">
      <c r="A207" s="14"/>
      <c r="B207" s="75"/>
      <c r="C207" s="73" t="s">
        <v>2858</v>
      </c>
      <c r="D207" s="78" t="s">
        <v>127</v>
      </c>
      <c r="E207" s="13">
        <v>44552</v>
      </c>
      <c r="F207" s="76" t="s">
        <v>705</v>
      </c>
      <c r="G207" s="13">
        <v>44557</v>
      </c>
      <c r="H207" s="77" t="s">
        <v>2193</v>
      </c>
      <c r="I207" s="16">
        <v>72</v>
      </c>
      <c r="J207" s="16">
        <v>55</v>
      </c>
      <c r="K207" s="16">
        <v>30</v>
      </c>
      <c r="L207" s="16">
        <v>9</v>
      </c>
      <c r="M207" s="81">
        <v>29.7</v>
      </c>
      <c r="N207" s="96">
        <v>29.7</v>
      </c>
      <c r="O207" s="64">
        <v>2530</v>
      </c>
      <c r="P207" s="65">
        <f>Table2245789101123456789101112131415161718192021222324252627[[#This Row],[PEMBULATAN]]*O207</f>
        <v>75141</v>
      </c>
    </row>
    <row r="208" spans="1:16" ht="26.25" customHeight="1" x14ac:dyDescent="0.2">
      <c r="A208" s="14"/>
      <c r="B208" s="75"/>
      <c r="C208" s="73" t="s">
        <v>2859</v>
      </c>
      <c r="D208" s="78" t="s">
        <v>127</v>
      </c>
      <c r="E208" s="13">
        <v>44552</v>
      </c>
      <c r="F208" s="76" t="s">
        <v>705</v>
      </c>
      <c r="G208" s="13">
        <v>44557</v>
      </c>
      <c r="H208" s="77" t="s">
        <v>2193</v>
      </c>
      <c r="I208" s="16">
        <v>88</v>
      </c>
      <c r="J208" s="16">
        <v>60</v>
      </c>
      <c r="K208" s="16">
        <v>27</v>
      </c>
      <c r="L208" s="16">
        <v>18</v>
      </c>
      <c r="M208" s="81">
        <v>35.64</v>
      </c>
      <c r="N208" s="96">
        <v>35.64</v>
      </c>
      <c r="O208" s="64">
        <v>2530</v>
      </c>
      <c r="P208" s="65">
        <f>Table2245789101123456789101112131415161718192021222324252627[[#This Row],[PEMBULATAN]]*O208</f>
        <v>90169.2</v>
      </c>
    </row>
    <row r="209" spans="1:16" ht="26.25" customHeight="1" x14ac:dyDescent="0.2">
      <c r="A209" s="14"/>
      <c r="B209" s="75"/>
      <c r="C209" s="73" t="s">
        <v>2860</v>
      </c>
      <c r="D209" s="78" t="s">
        <v>127</v>
      </c>
      <c r="E209" s="13">
        <v>44552</v>
      </c>
      <c r="F209" s="76" t="s">
        <v>705</v>
      </c>
      <c r="G209" s="13">
        <v>44557</v>
      </c>
      <c r="H209" s="77" t="s">
        <v>2193</v>
      </c>
      <c r="I209" s="16">
        <v>98</v>
      </c>
      <c r="J209" s="16">
        <v>55</v>
      </c>
      <c r="K209" s="16">
        <v>35</v>
      </c>
      <c r="L209" s="16">
        <v>1</v>
      </c>
      <c r="M209" s="81">
        <v>47.162500000000001</v>
      </c>
      <c r="N209" s="96">
        <v>47.162500000000001</v>
      </c>
      <c r="O209" s="64">
        <v>2530</v>
      </c>
      <c r="P209" s="65">
        <f>Table2245789101123456789101112131415161718192021222324252627[[#This Row],[PEMBULATAN]]*O209</f>
        <v>119321.125</v>
      </c>
    </row>
    <row r="210" spans="1:16" ht="26.25" customHeight="1" x14ac:dyDescent="0.2">
      <c r="A210" s="14"/>
      <c r="B210" s="75"/>
      <c r="C210" s="73" t="s">
        <v>2861</v>
      </c>
      <c r="D210" s="78" t="s">
        <v>127</v>
      </c>
      <c r="E210" s="13">
        <v>44552</v>
      </c>
      <c r="F210" s="76" t="s">
        <v>705</v>
      </c>
      <c r="G210" s="13">
        <v>44557</v>
      </c>
      <c r="H210" s="77" t="s">
        <v>2193</v>
      </c>
      <c r="I210" s="16">
        <v>101</v>
      </c>
      <c r="J210" s="16">
        <v>55</v>
      </c>
      <c r="K210" s="16">
        <v>12</v>
      </c>
      <c r="L210" s="16">
        <v>14</v>
      </c>
      <c r="M210" s="81">
        <v>16.664999999999999</v>
      </c>
      <c r="N210" s="96">
        <v>16.664999999999999</v>
      </c>
      <c r="O210" s="64">
        <v>2530</v>
      </c>
      <c r="P210" s="65">
        <f>Table2245789101123456789101112131415161718192021222324252627[[#This Row],[PEMBULATAN]]*O210</f>
        <v>42162.45</v>
      </c>
    </row>
    <row r="211" spans="1:16" ht="26.25" customHeight="1" x14ac:dyDescent="0.2">
      <c r="A211" s="14"/>
      <c r="B211" s="75"/>
      <c r="C211" s="73" t="s">
        <v>2862</v>
      </c>
      <c r="D211" s="78" t="s">
        <v>127</v>
      </c>
      <c r="E211" s="13">
        <v>44552</v>
      </c>
      <c r="F211" s="76" t="s">
        <v>705</v>
      </c>
      <c r="G211" s="13">
        <v>44557</v>
      </c>
      <c r="H211" s="77" t="s">
        <v>2193</v>
      </c>
      <c r="I211" s="16">
        <v>71</v>
      </c>
      <c r="J211" s="16">
        <v>58</v>
      </c>
      <c r="K211" s="16">
        <v>34</v>
      </c>
      <c r="L211" s="16">
        <v>13</v>
      </c>
      <c r="M211" s="81">
        <v>35.003</v>
      </c>
      <c r="N211" s="96">
        <v>35.003</v>
      </c>
      <c r="O211" s="64">
        <v>2530</v>
      </c>
      <c r="P211" s="65">
        <f>Table2245789101123456789101112131415161718192021222324252627[[#This Row],[PEMBULATAN]]*O211</f>
        <v>88557.59</v>
      </c>
    </row>
    <row r="212" spans="1:16" ht="26.25" customHeight="1" x14ac:dyDescent="0.2">
      <c r="A212" s="14"/>
      <c r="B212" s="75"/>
      <c r="C212" s="73" t="s">
        <v>2863</v>
      </c>
      <c r="D212" s="78" t="s">
        <v>127</v>
      </c>
      <c r="E212" s="13">
        <v>44552</v>
      </c>
      <c r="F212" s="76" t="s">
        <v>705</v>
      </c>
      <c r="G212" s="13">
        <v>44557</v>
      </c>
      <c r="H212" s="77" t="s">
        <v>2193</v>
      </c>
      <c r="I212" s="16">
        <v>92</v>
      </c>
      <c r="J212" s="16">
        <v>30</v>
      </c>
      <c r="K212" s="16">
        <v>15</v>
      </c>
      <c r="L212" s="16">
        <v>18</v>
      </c>
      <c r="M212" s="81">
        <v>10.35</v>
      </c>
      <c r="N212" s="96">
        <v>19</v>
      </c>
      <c r="O212" s="64">
        <v>2530</v>
      </c>
      <c r="P212" s="65">
        <f>Table2245789101123456789101112131415161718192021222324252627[[#This Row],[PEMBULATAN]]*O212</f>
        <v>48070</v>
      </c>
    </row>
    <row r="213" spans="1:16" ht="26.25" customHeight="1" x14ac:dyDescent="0.2">
      <c r="A213" s="14"/>
      <c r="B213" s="75"/>
      <c r="C213" s="73" t="s">
        <v>2864</v>
      </c>
      <c r="D213" s="78" t="s">
        <v>127</v>
      </c>
      <c r="E213" s="13">
        <v>44552</v>
      </c>
      <c r="F213" s="76" t="s">
        <v>705</v>
      </c>
      <c r="G213" s="13">
        <v>44557</v>
      </c>
      <c r="H213" s="77" t="s">
        <v>2193</v>
      </c>
      <c r="I213" s="16">
        <v>92</v>
      </c>
      <c r="J213" s="16">
        <v>14</v>
      </c>
      <c r="K213" s="16">
        <v>10</v>
      </c>
      <c r="L213" s="16">
        <v>14</v>
      </c>
      <c r="M213" s="81">
        <v>3.22</v>
      </c>
      <c r="N213" s="96">
        <v>14</v>
      </c>
      <c r="O213" s="64">
        <v>2530</v>
      </c>
      <c r="P213" s="65">
        <f>Table2245789101123456789101112131415161718192021222324252627[[#This Row],[PEMBULATAN]]*O213</f>
        <v>35420</v>
      </c>
    </row>
    <row r="214" spans="1:16" ht="26.25" customHeight="1" x14ac:dyDescent="0.2">
      <c r="A214" s="14"/>
      <c r="B214" s="75"/>
      <c r="C214" s="73" t="s">
        <v>2865</v>
      </c>
      <c r="D214" s="78" t="s">
        <v>127</v>
      </c>
      <c r="E214" s="13">
        <v>44552</v>
      </c>
      <c r="F214" s="76" t="s">
        <v>705</v>
      </c>
      <c r="G214" s="13">
        <v>44557</v>
      </c>
      <c r="H214" s="77" t="s">
        <v>2193</v>
      </c>
      <c r="I214" s="16">
        <v>89</v>
      </c>
      <c r="J214" s="16">
        <v>10</v>
      </c>
      <c r="K214" s="16">
        <v>10</v>
      </c>
      <c r="L214" s="16">
        <v>13</v>
      </c>
      <c r="M214" s="81">
        <v>2.2250000000000001</v>
      </c>
      <c r="N214" s="96">
        <v>13</v>
      </c>
      <c r="O214" s="64">
        <v>2530</v>
      </c>
      <c r="P214" s="65">
        <f>Table2245789101123456789101112131415161718192021222324252627[[#This Row],[PEMBULATAN]]*O214</f>
        <v>32890</v>
      </c>
    </row>
    <row r="215" spans="1:16" ht="26.25" customHeight="1" x14ac:dyDescent="0.2">
      <c r="A215" s="14"/>
      <c r="B215" s="75"/>
      <c r="C215" s="73" t="s">
        <v>2866</v>
      </c>
      <c r="D215" s="78" t="s">
        <v>127</v>
      </c>
      <c r="E215" s="13">
        <v>44552</v>
      </c>
      <c r="F215" s="76" t="s">
        <v>705</v>
      </c>
      <c r="G215" s="13">
        <v>44557</v>
      </c>
      <c r="H215" s="77" t="s">
        <v>2193</v>
      </c>
      <c r="I215" s="16">
        <v>98</v>
      </c>
      <c r="J215" s="16">
        <v>20</v>
      </c>
      <c r="K215" s="16">
        <v>12</v>
      </c>
      <c r="L215" s="16">
        <v>21</v>
      </c>
      <c r="M215" s="81">
        <v>5.88</v>
      </c>
      <c r="N215" s="96">
        <v>21</v>
      </c>
      <c r="O215" s="64">
        <v>2530</v>
      </c>
      <c r="P215" s="65">
        <f>Table2245789101123456789101112131415161718192021222324252627[[#This Row],[PEMBULATAN]]*O215</f>
        <v>53130</v>
      </c>
    </row>
    <row r="216" spans="1:16" ht="26.25" customHeight="1" x14ac:dyDescent="0.2">
      <c r="A216" s="14"/>
      <c r="B216" s="75"/>
      <c r="C216" s="73" t="s">
        <v>2867</v>
      </c>
      <c r="D216" s="78" t="s">
        <v>127</v>
      </c>
      <c r="E216" s="13">
        <v>44552</v>
      </c>
      <c r="F216" s="76" t="s">
        <v>705</v>
      </c>
      <c r="G216" s="13">
        <v>44557</v>
      </c>
      <c r="H216" s="77" t="s">
        <v>2193</v>
      </c>
      <c r="I216" s="16">
        <v>80</v>
      </c>
      <c r="J216" s="16">
        <v>46</v>
      </c>
      <c r="K216" s="16">
        <v>34</v>
      </c>
      <c r="L216" s="16">
        <v>13</v>
      </c>
      <c r="M216" s="81">
        <v>31.28</v>
      </c>
      <c r="N216" s="96">
        <v>31.28</v>
      </c>
      <c r="O216" s="64">
        <v>2530</v>
      </c>
      <c r="P216" s="65">
        <f>Table2245789101123456789101112131415161718192021222324252627[[#This Row],[PEMBULATAN]]*O216</f>
        <v>79138.400000000009</v>
      </c>
    </row>
    <row r="217" spans="1:16" ht="26.25" customHeight="1" x14ac:dyDescent="0.2">
      <c r="A217" s="14"/>
      <c r="B217" s="75"/>
      <c r="C217" s="73" t="s">
        <v>2868</v>
      </c>
      <c r="D217" s="78" t="s">
        <v>127</v>
      </c>
      <c r="E217" s="13">
        <v>44552</v>
      </c>
      <c r="F217" s="76" t="s">
        <v>705</v>
      </c>
      <c r="G217" s="13">
        <v>44557</v>
      </c>
      <c r="H217" s="77" t="s">
        <v>2193</v>
      </c>
      <c r="I217" s="16">
        <v>91</v>
      </c>
      <c r="J217" s="16">
        <v>60</v>
      </c>
      <c r="K217" s="16">
        <v>17</v>
      </c>
      <c r="L217" s="16">
        <v>13</v>
      </c>
      <c r="M217" s="81">
        <v>23.204999999999998</v>
      </c>
      <c r="N217" s="96">
        <v>23.204999999999998</v>
      </c>
      <c r="O217" s="64">
        <v>2530</v>
      </c>
      <c r="P217" s="65">
        <f>Table2245789101123456789101112131415161718192021222324252627[[#This Row],[PEMBULATAN]]*O217</f>
        <v>58708.649999999994</v>
      </c>
    </row>
    <row r="218" spans="1:16" ht="26.25" customHeight="1" x14ac:dyDescent="0.2">
      <c r="A218" s="14"/>
      <c r="B218" s="75"/>
      <c r="C218" s="73" t="s">
        <v>2869</v>
      </c>
      <c r="D218" s="78" t="s">
        <v>127</v>
      </c>
      <c r="E218" s="13">
        <v>44552</v>
      </c>
      <c r="F218" s="76" t="s">
        <v>705</v>
      </c>
      <c r="G218" s="13">
        <v>44557</v>
      </c>
      <c r="H218" s="77" t="s">
        <v>2193</v>
      </c>
      <c r="I218" s="16">
        <v>80</v>
      </c>
      <c r="J218" s="16">
        <v>60</v>
      </c>
      <c r="K218" s="16">
        <v>30</v>
      </c>
      <c r="L218" s="16">
        <v>18</v>
      </c>
      <c r="M218" s="81">
        <v>36</v>
      </c>
      <c r="N218" s="96">
        <v>36</v>
      </c>
      <c r="O218" s="64">
        <v>2530</v>
      </c>
      <c r="P218" s="65">
        <f>Table2245789101123456789101112131415161718192021222324252627[[#This Row],[PEMBULATAN]]*O218</f>
        <v>91080</v>
      </c>
    </row>
    <row r="219" spans="1:16" ht="26.25" customHeight="1" x14ac:dyDescent="0.2">
      <c r="A219" s="14"/>
      <c r="B219" s="75"/>
      <c r="C219" s="73" t="s">
        <v>2870</v>
      </c>
      <c r="D219" s="78" t="s">
        <v>127</v>
      </c>
      <c r="E219" s="13">
        <v>44552</v>
      </c>
      <c r="F219" s="76" t="s">
        <v>705</v>
      </c>
      <c r="G219" s="13">
        <v>44557</v>
      </c>
      <c r="H219" s="77" t="s">
        <v>2193</v>
      </c>
      <c r="I219" s="16">
        <v>40</v>
      </c>
      <c r="J219" s="16">
        <v>64</v>
      </c>
      <c r="K219" s="16">
        <v>37</v>
      </c>
      <c r="L219" s="16">
        <v>3</v>
      </c>
      <c r="M219" s="81">
        <v>23.68</v>
      </c>
      <c r="N219" s="96">
        <v>23.68</v>
      </c>
      <c r="O219" s="64">
        <v>2530</v>
      </c>
      <c r="P219" s="65">
        <f>Table2245789101123456789101112131415161718192021222324252627[[#This Row],[PEMBULATAN]]*O219</f>
        <v>59910.400000000001</v>
      </c>
    </row>
    <row r="220" spans="1:16" ht="26.25" customHeight="1" x14ac:dyDescent="0.2">
      <c r="A220" s="14"/>
      <c r="B220" s="75"/>
      <c r="C220" s="73" t="s">
        <v>2871</v>
      </c>
      <c r="D220" s="78" t="s">
        <v>127</v>
      </c>
      <c r="E220" s="13">
        <v>44552</v>
      </c>
      <c r="F220" s="76" t="s">
        <v>705</v>
      </c>
      <c r="G220" s="13">
        <v>44557</v>
      </c>
      <c r="H220" s="77" t="s">
        <v>2193</v>
      </c>
      <c r="I220" s="16">
        <v>92</v>
      </c>
      <c r="J220" s="16">
        <v>37</v>
      </c>
      <c r="K220" s="16">
        <v>22</v>
      </c>
      <c r="L220" s="16">
        <v>22</v>
      </c>
      <c r="M220" s="81">
        <v>18.722000000000001</v>
      </c>
      <c r="N220" s="96">
        <v>22</v>
      </c>
      <c r="O220" s="64">
        <v>2530</v>
      </c>
      <c r="P220" s="65">
        <f>Table2245789101123456789101112131415161718192021222324252627[[#This Row],[PEMBULATAN]]*O220</f>
        <v>55660</v>
      </c>
    </row>
    <row r="221" spans="1:16" ht="26.25" customHeight="1" x14ac:dyDescent="0.2">
      <c r="A221" s="14"/>
      <c r="B221" s="75"/>
      <c r="C221" s="73" t="s">
        <v>2872</v>
      </c>
      <c r="D221" s="78" t="s">
        <v>127</v>
      </c>
      <c r="E221" s="13">
        <v>44552</v>
      </c>
      <c r="F221" s="76" t="s">
        <v>705</v>
      </c>
      <c r="G221" s="13">
        <v>44557</v>
      </c>
      <c r="H221" s="77" t="s">
        <v>2193</v>
      </c>
      <c r="I221" s="16">
        <v>55</v>
      </c>
      <c r="J221" s="16">
        <v>60</v>
      </c>
      <c r="K221" s="16">
        <v>22</v>
      </c>
      <c r="L221" s="16">
        <v>8</v>
      </c>
      <c r="M221" s="81">
        <v>18.149999999999999</v>
      </c>
      <c r="N221" s="96">
        <v>18.149999999999999</v>
      </c>
      <c r="O221" s="64">
        <v>2530</v>
      </c>
      <c r="P221" s="65">
        <f>Table2245789101123456789101112131415161718192021222324252627[[#This Row],[PEMBULATAN]]*O221</f>
        <v>45919.5</v>
      </c>
    </row>
    <row r="222" spans="1:16" ht="26.25" customHeight="1" x14ac:dyDescent="0.2">
      <c r="A222" s="14"/>
      <c r="B222" s="75"/>
      <c r="C222" s="73" t="s">
        <v>2873</v>
      </c>
      <c r="D222" s="78" t="s">
        <v>127</v>
      </c>
      <c r="E222" s="13">
        <v>44552</v>
      </c>
      <c r="F222" s="76" t="s">
        <v>705</v>
      </c>
      <c r="G222" s="13">
        <v>44557</v>
      </c>
      <c r="H222" s="77" t="s">
        <v>2193</v>
      </c>
      <c r="I222" s="16">
        <v>81</v>
      </c>
      <c r="J222" s="16">
        <v>30</v>
      </c>
      <c r="K222" s="16">
        <v>22</v>
      </c>
      <c r="L222" s="16">
        <v>11</v>
      </c>
      <c r="M222" s="81">
        <v>13.365</v>
      </c>
      <c r="N222" s="96">
        <v>14</v>
      </c>
      <c r="O222" s="64">
        <v>2530</v>
      </c>
      <c r="P222" s="65">
        <f>Table2245789101123456789101112131415161718192021222324252627[[#This Row],[PEMBULATAN]]*O222</f>
        <v>35420</v>
      </c>
    </row>
    <row r="223" spans="1:16" ht="26.25" customHeight="1" x14ac:dyDescent="0.2">
      <c r="A223" s="14"/>
      <c r="B223" s="75"/>
      <c r="C223" s="73" t="s">
        <v>2874</v>
      </c>
      <c r="D223" s="78" t="s">
        <v>127</v>
      </c>
      <c r="E223" s="13">
        <v>44552</v>
      </c>
      <c r="F223" s="76" t="s">
        <v>705</v>
      </c>
      <c r="G223" s="13">
        <v>44557</v>
      </c>
      <c r="H223" s="77" t="s">
        <v>2193</v>
      </c>
      <c r="I223" s="16">
        <v>61</v>
      </c>
      <c r="J223" s="16">
        <v>33</v>
      </c>
      <c r="K223" s="16">
        <v>38</v>
      </c>
      <c r="L223" s="16">
        <v>5</v>
      </c>
      <c r="M223" s="81">
        <v>19.1235</v>
      </c>
      <c r="N223" s="96">
        <v>19.1235</v>
      </c>
      <c r="O223" s="64">
        <v>2530</v>
      </c>
      <c r="P223" s="65">
        <f>Table2245789101123456789101112131415161718192021222324252627[[#This Row],[PEMBULATAN]]*O223</f>
        <v>48382.455000000002</v>
      </c>
    </row>
    <row r="224" spans="1:16" ht="26.25" customHeight="1" x14ac:dyDescent="0.2">
      <c r="A224" s="14"/>
      <c r="B224" s="75"/>
      <c r="C224" s="73" t="s">
        <v>2875</v>
      </c>
      <c r="D224" s="78" t="s">
        <v>127</v>
      </c>
      <c r="E224" s="13">
        <v>44552</v>
      </c>
      <c r="F224" s="76" t="s">
        <v>705</v>
      </c>
      <c r="G224" s="13">
        <v>44557</v>
      </c>
      <c r="H224" s="77" t="s">
        <v>2193</v>
      </c>
      <c r="I224" s="16">
        <v>80</v>
      </c>
      <c r="J224" s="16">
        <v>32</v>
      </c>
      <c r="K224" s="16">
        <v>22</v>
      </c>
      <c r="L224" s="16">
        <v>9</v>
      </c>
      <c r="M224" s="81">
        <v>14.08</v>
      </c>
      <c r="N224" s="96">
        <v>14.08</v>
      </c>
      <c r="O224" s="64">
        <v>2530</v>
      </c>
      <c r="P224" s="65">
        <f>Table2245789101123456789101112131415161718192021222324252627[[#This Row],[PEMBULATAN]]*O224</f>
        <v>35622.400000000001</v>
      </c>
    </row>
    <row r="225" spans="1:16" ht="26.25" customHeight="1" x14ac:dyDescent="0.2">
      <c r="A225" s="14"/>
      <c r="B225" s="75"/>
      <c r="C225" s="73" t="s">
        <v>2876</v>
      </c>
      <c r="D225" s="78" t="s">
        <v>127</v>
      </c>
      <c r="E225" s="13">
        <v>44552</v>
      </c>
      <c r="F225" s="76" t="s">
        <v>705</v>
      </c>
      <c r="G225" s="13">
        <v>44557</v>
      </c>
      <c r="H225" s="77" t="s">
        <v>2193</v>
      </c>
      <c r="I225" s="16">
        <v>78</v>
      </c>
      <c r="J225" s="16">
        <v>45</v>
      </c>
      <c r="K225" s="16">
        <v>8</v>
      </c>
      <c r="L225" s="16">
        <v>5</v>
      </c>
      <c r="M225" s="81">
        <v>7.02</v>
      </c>
      <c r="N225" s="96">
        <v>7.02</v>
      </c>
      <c r="O225" s="64">
        <v>2530</v>
      </c>
      <c r="P225" s="65">
        <f>Table2245789101123456789101112131415161718192021222324252627[[#This Row],[PEMBULATAN]]*O225</f>
        <v>17760.599999999999</v>
      </c>
    </row>
    <row r="226" spans="1:16" ht="26.25" customHeight="1" x14ac:dyDescent="0.2">
      <c r="A226" s="14"/>
      <c r="B226" s="75"/>
      <c r="C226" s="73" t="s">
        <v>2877</v>
      </c>
      <c r="D226" s="78" t="s">
        <v>127</v>
      </c>
      <c r="E226" s="13">
        <v>44552</v>
      </c>
      <c r="F226" s="76" t="s">
        <v>705</v>
      </c>
      <c r="G226" s="13">
        <v>44557</v>
      </c>
      <c r="H226" s="77" t="s">
        <v>2193</v>
      </c>
      <c r="I226" s="16">
        <v>56</v>
      </c>
      <c r="J226" s="16">
        <v>12</v>
      </c>
      <c r="K226" s="16">
        <v>8</v>
      </c>
      <c r="L226" s="16">
        <v>9</v>
      </c>
      <c r="M226" s="81">
        <v>1.3440000000000001</v>
      </c>
      <c r="N226" s="96">
        <v>10</v>
      </c>
      <c r="O226" s="64">
        <v>2530</v>
      </c>
      <c r="P226" s="65">
        <f>Table2245789101123456789101112131415161718192021222324252627[[#This Row],[PEMBULATAN]]*O226</f>
        <v>25300</v>
      </c>
    </row>
    <row r="227" spans="1:16" ht="26.25" customHeight="1" x14ac:dyDescent="0.2">
      <c r="A227" s="14"/>
      <c r="B227" s="75"/>
      <c r="C227" s="73" t="s">
        <v>2878</v>
      </c>
      <c r="D227" s="78" t="s">
        <v>127</v>
      </c>
      <c r="E227" s="13">
        <v>44552</v>
      </c>
      <c r="F227" s="76" t="s">
        <v>705</v>
      </c>
      <c r="G227" s="13">
        <v>44557</v>
      </c>
      <c r="H227" s="77" t="s">
        <v>2193</v>
      </c>
      <c r="I227" s="16">
        <v>55</v>
      </c>
      <c r="J227" s="16">
        <v>36</v>
      </c>
      <c r="K227" s="16">
        <v>24</v>
      </c>
      <c r="L227" s="16">
        <v>4</v>
      </c>
      <c r="M227" s="81">
        <v>11.88</v>
      </c>
      <c r="N227" s="96">
        <v>11.88</v>
      </c>
      <c r="O227" s="64">
        <v>2530</v>
      </c>
      <c r="P227" s="65">
        <f>Table2245789101123456789101112131415161718192021222324252627[[#This Row],[PEMBULATAN]]*O227</f>
        <v>30056.400000000001</v>
      </c>
    </row>
    <row r="228" spans="1:16" ht="26.25" customHeight="1" x14ac:dyDescent="0.2">
      <c r="A228" s="14"/>
      <c r="B228" s="75"/>
      <c r="C228" s="73" t="s">
        <v>2879</v>
      </c>
      <c r="D228" s="78" t="s">
        <v>127</v>
      </c>
      <c r="E228" s="13">
        <v>44552</v>
      </c>
      <c r="F228" s="76" t="s">
        <v>705</v>
      </c>
      <c r="G228" s="13">
        <v>44557</v>
      </c>
      <c r="H228" s="77" t="s">
        <v>2193</v>
      </c>
      <c r="I228" s="16">
        <v>64</v>
      </c>
      <c r="J228" s="16">
        <v>31</v>
      </c>
      <c r="K228" s="16">
        <v>18</v>
      </c>
      <c r="L228" s="16">
        <v>8</v>
      </c>
      <c r="M228" s="81">
        <v>8.9280000000000008</v>
      </c>
      <c r="N228" s="96">
        <v>8.9280000000000008</v>
      </c>
      <c r="O228" s="64">
        <v>2530</v>
      </c>
      <c r="P228" s="65">
        <f>Table2245789101123456789101112131415161718192021222324252627[[#This Row],[PEMBULATAN]]*O228</f>
        <v>22587.840000000004</v>
      </c>
    </row>
    <row r="229" spans="1:16" ht="26.25" customHeight="1" x14ac:dyDescent="0.2">
      <c r="A229" s="14"/>
      <c r="B229" s="75"/>
      <c r="C229" s="73" t="s">
        <v>2880</v>
      </c>
      <c r="D229" s="78" t="s">
        <v>127</v>
      </c>
      <c r="E229" s="13">
        <v>44552</v>
      </c>
      <c r="F229" s="76" t="s">
        <v>705</v>
      </c>
      <c r="G229" s="13">
        <v>44557</v>
      </c>
      <c r="H229" s="77" t="s">
        <v>2193</v>
      </c>
      <c r="I229" s="16">
        <v>55</v>
      </c>
      <c r="J229" s="16">
        <v>31</v>
      </c>
      <c r="K229" s="16">
        <v>36</v>
      </c>
      <c r="L229" s="16">
        <v>6</v>
      </c>
      <c r="M229" s="81">
        <v>15.345000000000001</v>
      </c>
      <c r="N229" s="96">
        <v>16</v>
      </c>
      <c r="O229" s="64">
        <v>2530</v>
      </c>
      <c r="P229" s="65">
        <f>Table2245789101123456789101112131415161718192021222324252627[[#This Row],[PEMBULATAN]]*O229</f>
        <v>40480</v>
      </c>
    </row>
    <row r="230" spans="1:16" ht="26.25" customHeight="1" x14ac:dyDescent="0.2">
      <c r="A230" s="14"/>
      <c r="B230" s="75"/>
      <c r="C230" s="73" t="s">
        <v>2881</v>
      </c>
      <c r="D230" s="78" t="s">
        <v>127</v>
      </c>
      <c r="E230" s="13">
        <v>44552</v>
      </c>
      <c r="F230" s="76" t="s">
        <v>705</v>
      </c>
      <c r="G230" s="13">
        <v>44557</v>
      </c>
      <c r="H230" s="77" t="s">
        <v>2193</v>
      </c>
      <c r="I230" s="16">
        <v>76</v>
      </c>
      <c r="J230" s="16">
        <v>31</v>
      </c>
      <c r="K230" s="16">
        <v>28</v>
      </c>
      <c r="L230" s="16">
        <v>9</v>
      </c>
      <c r="M230" s="81">
        <v>16.492000000000001</v>
      </c>
      <c r="N230" s="96">
        <v>17</v>
      </c>
      <c r="O230" s="64">
        <v>2530</v>
      </c>
      <c r="P230" s="65">
        <f>Table2245789101123456789101112131415161718192021222324252627[[#This Row],[PEMBULATAN]]*O230</f>
        <v>43010</v>
      </c>
    </row>
    <row r="231" spans="1:16" ht="26.25" customHeight="1" x14ac:dyDescent="0.2">
      <c r="A231" s="14"/>
      <c r="B231" s="75"/>
      <c r="C231" s="73" t="s">
        <v>2882</v>
      </c>
      <c r="D231" s="78" t="s">
        <v>127</v>
      </c>
      <c r="E231" s="13">
        <v>44552</v>
      </c>
      <c r="F231" s="76" t="s">
        <v>705</v>
      </c>
      <c r="G231" s="13">
        <v>44557</v>
      </c>
      <c r="H231" s="77" t="s">
        <v>2193</v>
      </c>
      <c r="I231" s="16">
        <v>35</v>
      </c>
      <c r="J231" s="16">
        <v>42</v>
      </c>
      <c r="K231" s="16">
        <v>13</v>
      </c>
      <c r="L231" s="16">
        <v>3</v>
      </c>
      <c r="M231" s="81">
        <v>4.7774999999999999</v>
      </c>
      <c r="N231" s="96">
        <v>4.7774999999999999</v>
      </c>
      <c r="O231" s="64">
        <v>2530</v>
      </c>
      <c r="P231" s="65">
        <f>Table2245789101123456789101112131415161718192021222324252627[[#This Row],[PEMBULATAN]]*O231</f>
        <v>12087.074999999999</v>
      </c>
    </row>
    <row r="232" spans="1:16" ht="26.25" customHeight="1" x14ac:dyDescent="0.2">
      <c r="A232" s="14"/>
      <c r="B232" s="75"/>
      <c r="C232" s="73" t="s">
        <v>2883</v>
      </c>
      <c r="D232" s="78" t="s">
        <v>127</v>
      </c>
      <c r="E232" s="13">
        <v>44552</v>
      </c>
      <c r="F232" s="76" t="s">
        <v>705</v>
      </c>
      <c r="G232" s="13">
        <v>44557</v>
      </c>
      <c r="H232" s="77" t="s">
        <v>2193</v>
      </c>
      <c r="I232" s="16">
        <v>51</v>
      </c>
      <c r="J232" s="16">
        <v>48</v>
      </c>
      <c r="K232" s="16">
        <v>21</v>
      </c>
      <c r="L232" s="16">
        <v>8</v>
      </c>
      <c r="M232" s="81">
        <v>12.852</v>
      </c>
      <c r="N232" s="96">
        <v>12.852</v>
      </c>
      <c r="O232" s="64">
        <v>2530</v>
      </c>
      <c r="P232" s="65">
        <f>Table2245789101123456789101112131415161718192021222324252627[[#This Row],[PEMBULATAN]]*O232</f>
        <v>32515.56</v>
      </c>
    </row>
    <row r="233" spans="1:16" ht="26.25" customHeight="1" x14ac:dyDescent="0.2">
      <c r="A233" s="14"/>
      <c r="B233" s="75"/>
      <c r="C233" s="73" t="s">
        <v>2884</v>
      </c>
      <c r="D233" s="78" t="s">
        <v>127</v>
      </c>
      <c r="E233" s="13">
        <v>44552</v>
      </c>
      <c r="F233" s="76" t="s">
        <v>705</v>
      </c>
      <c r="G233" s="13">
        <v>44557</v>
      </c>
      <c r="H233" s="77" t="s">
        <v>2193</v>
      </c>
      <c r="I233" s="16">
        <v>81</v>
      </c>
      <c r="J233" s="16">
        <v>56</v>
      </c>
      <c r="K233" s="16">
        <v>24</v>
      </c>
      <c r="L233" s="16">
        <v>4</v>
      </c>
      <c r="M233" s="81">
        <v>27.216000000000001</v>
      </c>
      <c r="N233" s="96">
        <v>27.216000000000001</v>
      </c>
      <c r="O233" s="64">
        <v>2530</v>
      </c>
      <c r="P233" s="65">
        <f>Table2245789101123456789101112131415161718192021222324252627[[#This Row],[PEMBULATAN]]*O233</f>
        <v>68856.479999999996</v>
      </c>
    </row>
    <row r="234" spans="1:16" ht="26.25" customHeight="1" x14ac:dyDescent="0.2">
      <c r="A234" s="14"/>
      <c r="B234" s="75"/>
      <c r="C234" s="73" t="s">
        <v>2885</v>
      </c>
      <c r="D234" s="78" t="s">
        <v>127</v>
      </c>
      <c r="E234" s="13">
        <v>44552</v>
      </c>
      <c r="F234" s="76" t="s">
        <v>705</v>
      </c>
      <c r="G234" s="13">
        <v>44557</v>
      </c>
      <c r="H234" s="77" t="s">
        <v>2193</v>
      </c>
      <c r="I234" s="16">
        <v>88</v>
      </c>
      <c r="J234" s="16">
        <v>44</v>
      </c>
      <c r="K234" s="16">
        <v>25</v>
      </c>
      <c r="L234" s="16">
        <v>10</v>
      </c>
      <c r="M234" s="81">
        <v>24.2</v>
      </c>
      <c r="N234" s="96">
        <v>24.2</v>
      </c>
      <c r="O234" s="64">
        <v>2530</v>
      </c>
      <c r="P234" s="65">
        <f>Table2245789101123456789101112131415161718192021222324252627[[#This Row],[PEMBULATAN]]*O234</f>
        <v>61226</v>
      </c>
    </row>
    <row r="235" spans="1:16" ht="26.25" customHeight="1" x14ac:dyDescent="0.2">
      <c r="A235" s="14"/>
      <c r="B235" s="75"/>
      <c r="C235" s="73" t="s">
        <v>2886</v>
      </c>
      <c r="D235" s="78" t="s">
        <v>127</v>
      </c>
      <c r="E235" s="13">
        <v>44552</v>
      </c>
      <c r="F235" s="76" t="s">
        <v>705</v>
      </c>
      <c r="G235" s="13">
        <v>44557</v>
      </c>
      <c r="H235" s="77" t="s">
        <v>2193</v>
      </c>
      <c r="I235" s="16">
        <v>40</v>
      </c>
      <c r="J235" s="16">
        <v>50</v>
      </c>
      <c r="K235" s="16">
        <v>33</v>
      </c>
      <c r="L235" s="16">
        <v>8</v>
      </c>
      <c r="M235" s="81">
        <v>16.5</v>
      </c>
      <c r="N235" s="96">
        <v>17</v>
      </c>
      <c r="O235" s="64">
        <v>2530</v>
      </c>
      <c r="P235" s="65">
        <f>Table2245789101123456789101112131415161718192021222324252627[[#This Row],[PEMBULATAN]]*O235</f>
        <v>43010</v>
      </c>
    </row>
    <row r="236" spans="1:16" ht="26.25" customHeight="1" x14ac:dyDescent="0.2">
      <c r="A236" s="14"/>
      <c r="B236" s="75"/>
      <c r="C236" s="73" t="s">
        <v>2887</v>
      </c>
      <c r="D236" s="78" t="s">
        <v>127</v>
      </c>
      <c r="E236" s="13">
        <v>44552</v>
      </c>
      <c r="F236" s="76" t="s">
        <v>705</v>
      </c>
      <c r="G236" s="13">
        <v>44557</v>
      </c>
      <c r="H236" s="77" t="s">
        <v>2193</v>
      </c>
      <c r="I236" s="16">
        <v>94</v>
      </c>
      <c r="J236" s="16">
        <v>48</v>
      </c>
      <c r="K236" s="16">
        <v>23</v>
      </c>
      <c r="L236" s="16">
        <v>18</v>
      </c>
      <c r="M236" s="81">
        <v>25.943999999999999</v>
      </c>
      <c r="N236" s="96">
        <v>25.943999999999999</v>
      </c>
      <c r="O236" s="64">
        <v>2530</v>
      </c>
      <c r="P236" s="65">
        <f>Table2245789101123456789101112131415161718192021222324252627[[#This Row],[PEMBULATAN]]*O236</f>
        <v>65638.319999999992</v>
      </c>
    </row>
    <row r="237" spans="1:16" ht="26.25" customHeight="1" x14ac:dyDescent="0.2">
      <c r="A237" s="14"/>
      <c r="B237" s="75"/>
      <c r="C237" s="73" t="s">
        <v>2888</v>
      </c>
      <c r="D237" s="78" t="s">
        <v>127</v>
      </c>
      <c r="E237" s="13">
        <v>44552</v>
      </c>
      <c r="F237" s="76" t="s">
        <v>705</v>
      </c>
      <c r="G237" s="13">
        <v>44557</v>
      </c>
      <c r="H237" s="77" t="s">
        <v>2193</v>
      </c>
      <c r="I237" s="16">
        <v>91</v>
      </c>
      <c r="J237" s="16">
        <v>62</v>
      </c>
      <c r="K237" s="16">
        <v>25</v>
      </c>
      <c r="L237" s="16">
        <v>29</v>
      </c>
      <c r="M237" s="81">
        <v>35.262500000000003</v>
      </c>
      <c r="N237" s="96">
        <v>35.262500000000003</v>
      </c>
      <c r="O237" s="64">
        <v>2530</v>
      </c>
      <c r="P237" s="65">
        <f>Table2245789101123456789101112131415161718192021222324252627[[#This Row],[PEMBULATAN]]*O237</f>
        <v>89214.125</v>
      </c>
    </row>
    <row r="238" spans="1:16" ht="26.25" customHeight="1" x14ac:dyDescent="0.2">
      <c r="A238" s="14"/>
      <c r="B238" s="75"/>
      <c r="C238" s="73" t="s">
        <v>2889</v>
      </c>
      <c r="D238" s="78" t="s">
        <v>127</v>
      </c>
      <c r="E238" s="13">
        <v>44552</v>
      </c>
      <c r="F238" s="76" t="s">
        <v>705</v>
      </c>
      <c r="G238" s="13">
        <v>44557</v>
      </c>
      <c r="H238" s="77" t="s">
        <v>2193</v>
      </c>
      <c r="I238" s="16">
        <v>78</v>
      </c>
      <c r="J238" s="16">
        <v>67</v>
      </c>
      <c r="K238" s="16">
        <v>28</v>
      </c>
      <c r="L238" s="16">
        <v>18</v>
      </c>
      <c r="M238" s="81">
        <v>36.582000000000001</v>
      </c>
      <c r="N238" s="96">
        <v>36.582000000000001</v>
      </c>
      <c r="O238" s="64">
        <v>2530</v>
      </c>
      <c r="P238" s="65">
        <f>Table2245789101123456789101112131415161718192021222324252627[[#This Row],[PEMBULATAN]]*O238</f>
        <v>92552.46</v>
      </c>
    </row>
    <row r="239" spans="1:16" ht="26.25" customHeight="1" x14ac:dyDescent="0.2">
      <c r="A239" s="14"/>
      <c r="B239" s="75"/>
      <c r="C239" s="73" t="s">
        <v>2890</v>
      </c>
      <c r="D239" s="78" t="s">
        <v>127</v>
      </c>
      <c r="E239" s="13">
        <v>44552</v>
      </c>
      <c r="F239" s="76" t="s">
        <v>705</v>
      </c>
      <c r="G239" s="13">
        <v>44557</v>
      </c>
      <c r="H239" s="77" t="s">
        <v>2193</v>
      </c>
      <c r="I239" s="16">
        <v>84</v>
      </c>
      <c r="J239" s="16">
        <v>57</v>
      </c>
      <c r="K239" s="16">
        <v>25</v>
      </c>
      <c r="L239" s="16">
        <v>17</v>
      </c>
      <c r="M239" s="81">
        <v>29.925000000000001</v>
      </c>
      <c r="N239" s="96">
        <v>29.925000000000001</v>
      </c>
      <c r="O239" s="64">
        <v>2530</v>
      </c>
      <c r="P239" s="65">
        <f>Table2245789101123456789101112131415161718192021222324252627[[#This Row],[PEMBULATAN]]*O239</f>
        <v>75710.25</v>
      </c>
    </row>
    <row r="240" spans="1:16" ht="26.25" customHeight="1" x14ac:dyDescent="0.2">
      <c r="A240" s="14"/>
      <c r="B240" s="75"/>
      <c r="C240" s="73" t="s">
        <v>2891</v>
      </c>
      <c r="D240" s="78" t="s">
        <v>127</v>
      </c>
      <c r="E240" s="13">
        <v>44552</v>
      </c>
      <c r="F240" s="76" t="s">
        <v>705</v>
      </c>
      <c r="G240" s="13">
        <v>44557</v>
      </c>
      <c r="H240" s="77" t="s">
        <v>2193</v>
      </c>
      <c r="I240" s="16">
        <v>73</v>
      </c>
      <c r="J240" s="16">
        <v>54</v>
      </c>
      <c r="K240" s="16">
        <v>18</v>
      </c>
      <c r="L240" s="16">
        <v>13</v>
      </c>
      <c r="M240" s="81">
        <v>17.739000000000001</v>
      </c>
      <c r="N240" s="96">
        <v>17.739000000000001</v>
      </c>
      <c r="O240" s="64">
        <v>2530</v>
      </c>
      <c r="P240" s="65">
        <f>Table2245789101123456789101112131415161718192021222324252627[[#This Row],[PEMBULATAN]]*O240</f>
        <v>44879.670000000006</v>
      </c>
    </row>
    <row r="241" spans="1:16" ht="26.25" customHeight="1" x14ac:dyDescent="0.2">
      <c r="A241" s="14"/>
      <c r="B241" s="75"/>
      <c r="C241" s="73" t="s">
        <v>2892</v>
      </c>
      <c r="D241" s="78" t="s">
        <v>127</v>
      </c>
      <c r="E241" s="13">
        <v>44552</v>
      </c>
      <c r="F241" s="76" t="s">
        <v>705</v>
      </c>
      <c r="G241" s="13">
        <v>44557</v>
      </c>
      <c r="H241" s="77" t="s">
        <v>2193</v>
      </c>
      <c r="I241" s="16">
        <v>75</v>
      </c>
      <c r="J241" s="16">
        <v>52</v>
      </c>
      <c r="K241" s="16">
        <v>22</v>
      </c>
      <c r="L241" s="16">
        <v>14</v>
      </c>
      <c r="M241" s="81">
        <v>21.45</v>
      </c>
      <c r="N241" s="96">
        <v>22</v>
      </c>
      <c r="O241" s="64">
        <v>2530</v>
      </c>
      <c r="P241" s="65">
        <f>Table2245789101123456789101112131415161718192021222324252627[[#This Row],[PEMBULATAN]]*O241</f>
        <v>55660</v>
      </c>
    </row>
    <row r="242" spans="1:16" ht="26.25" customHeight="1" x14ac:dyDescent="0.2">
      <c r="A242" s="14"/>
      <c r="B242" s="75"/>
      <c r="C242" s="73" t="s">
        <v>2893</v>
      </c>
      <c r="D242" s="78" t="s">
        <v>127</v>
      </c>
      <c r="E242" s="13">
        <v>44552</v>
      </c>
      <c r="F242" s="76" t="s">
        <v>705</v>
      </c>
      <c r="G242" s="13">
        <v>44557</v>
      </c>
      <c r="H242" s="77" t="s">
        <v>2193</v>
      </c>
      <c r="I242" s="16">
        <v>82</v>
      </c>
      <c r="J242" s="16">
        <v>63</v>
      </c>
      <c r="K242" s="16">
        <v>28</v>
      </c>
      <c r="L242" s="16">
        <v>15</v>
      </c>
      <c r="M242" s="81">
        <v>36.161999999999999</v>
      </c>
      <c r="N242" s="96">
        <v>36.161999999999999</v>
      </c>
      <c r="O242" s="64">
        <v>2530</v>
      </c>
      <c r="P242" s="65">
        <f>Table2245789101123456789101112131415161718192021222324252627[[#This Row],[PEMBULATAN]]*O242</f>
        <v>91489.86</v>
      </c>
    </row>
    <row r="243" spans="1:16" ht="26.25" customHeight="1" x14ac:dyDescent="0.2">
      <c r="A243" s="14"/>
      <c r="B243" s="75"/>
      <c r="C243" s="73" t="s">
        <v>2894</v>
      </c>
      <c r="D243" s="78" t="s">
        <v>127</v>
      </c>
      <c r="E243" s="13">
        <v>44552</v>
      </c>
      <c r="F243" s="76" t="s">
        <v>705</v>
      </c>
      <c r="G243" s="13">
        <v>44557</v>
      </c>
      <c r="H243" s="77" t="s">
        <v>2193</v>
      </c>
      <c r="I243" s="16">
        <v>62</v>
      </c>
      <c r="J243" s="16">
        <v>32</v>
      </c>
      <c r="K243" s="16">
        <v>18</v>
      </c>
      <c r="L243" s="16">
        <v>8</v>
      </c>
      <c r="M243" s="81">
        <v>8.9280000000000008</v>
      </c>
      <c r="N243" s="96">
        <v>8.9280000000000008</v>
      </c>
      <c r="O243" s="64">
        <v>2530</v>
      </c>
      <c r="P243" s="65">
        <f>Table2245789101123456789101112131415161718192021222324252627[[#This Row],[PEMBULATAN]]*O243</f>
        <v>22587.840000000004</v>
      </c>
    </row>
    <row r="244" spans="1:16" ht="26.25" customHeight="1" x14ac:dyDescent="0.2">
      <c r="A244" s="14"/>
      <c r="B244" s="75"/>
      <c r="C244" s="73" t="s">
        <v>2895</v>
      </c>
      <c r="D244" s="78" t="s">
        <v>127</v>
      </c>
      <c r="E244" s="13">
        <v>44552</v>
      </c>
      <c r="F244" s="76" t="s">
        <v>705</v>
      </c>
      <c r="G244" s="13">
        <v>44557</v>
      </c>
      <c r="H244" s="77" t="s">
        <v>2193</v>
      </c>
      <c r="I244" s="16">
        <v>93</v>
      </c>
      <c r="J244" s="16">
        <v>64</v>
      </c>
      <c r="K244" s="16">
        <v>32</v>
      </c>
      <c r="L244" s="16">
        <v>19</v>
      </c>
      <c r="M244" s="81">
        <v>47.616</v>
      </c>
      <c r="N244" s="96">
        <v>47.616</v>
      </c>
      <c r="O244" s="64">
        <v>2530</v>
      </c>
      <c r="P244" s="65">
        <f>Table2245789101123456789101112131415161718192021222324252627[[#This Row],[PEMBULATAN]]*O244</f>
        <v>120468.48</v>
      </c>
    </row>
    <row r="245" spans="1:16" ht="26.25" customHeight="1" x14ac:dyDescent="0.2">
      <c r="A245" s="14"/>
      <c r="B245" s="75"/>
      <c r="C245" s="73" t="s">
        <v>2896</v>
      </c>
      <c r="D245" s="78" t="s">
        <v>127</v>
      </c>
      <c r="E245" s="13">
        <v>44552</v>
      </c>
      <c r="F245" s="76" t="s">
        <v>705</v>
      </c>
      <c r="G245" s="13">
        <v>44557</v>
      </c>
      <c r="H245" s="77" t="s">
        <v>2193</v>
      </c>
      <c r="I245" s="16">
        <v>64</v>
      </c>
      <c r="J245" s="16">
        <v>57</v>
      </c>
      <c r="K245" s="16">
        <v>22</v>
      </c>
      <c r="L245" s="16">
        <v>8</v>
      </c>
      <c r="M245" s="81">
        <v>20.064</v>
      </c>
      <c r="N245" s="96">
        <v>20.064</v>
      </c>
      <c r="O245" s="64">
        <v>2530</v>
      </c>
      <c r="P245" s="65">
        <f>Table2245789101123456789101112131415161718192021222324252627[[#This Row],[PEMBULATAN]]*O245</f>
        <v>50761.919999999998</v>
      </c>
    </row>
    <row r="246" spans="1:16" ht="26.25" customHeight="1" x14ac:dyDescent="0.2">
      <c r="A246" s="14"/>
      <c r="B246" s="75"/>
      <c r="C246" s="73" t="s">
        <v>2897</v>
      </c>
      <c r="D246" s="78" t="s">
        <v>127</v>
      </c>
      <c r="E246" s="13">
        <v>44552</v>
      </c>
      <c r="F246" s="76" t="s">
        <v>705</v>
      </c>
      <c r="G246" s="13">
        <v>44557</v>
      </c>
      <c r="H246" s="77" t="s">
        <v>2193</v>
      </c>
      <c r="I246" s="16">
        <v>64</v>
      </c>
      <c r="J246" s="16">
        <v>30</v>
      </c>
      <c r="K246" s="16">
        <v>17</v>
      </c>
      <c r="L246" s="16">
        <v>9</v>
      </c>
      <c r="M246" s="81">
        <v>8.16</v>
      </c>
      <c r="N246" s="96">
        <v>9</v>
      </c>
      <c r="O246" s="64">
        <v>2530</v>
      </c>
      <c r="P246" s="65">
        <f>Table2245789101123456789101112131415161718192021222324252627[[#This Row],[PEMBULATAN]]*O246</f>
        <v>22770</v>
      </c>
    </row>
    <row r="247" spans="1:16" ht="26.25" customHeight="1" x14ac:dyDescent="0.2">
      <c r="A247" s="14"/>
      <c r="B247" s="75"/>
      <c r="C247" s="73" t="s">
        <v>2898</v>
      </c>
      <c r="D247" s="78" t="s">
        <v>127</v>
      </c>
      <c r="E247" s="13">
        <v>44552</v>
      </c>
      <c r="F247" s="76" t="s">
        <v>705</v>
      </c>
      <c r="G247" s="13">
        <v>44557</v>
      </c>
      <c r="H247" s="77" t="s">
        <v>2193</v>
      </c>
      <c r="I247" s="16">
        <v>84</v>
      </c>
      <c r="J247" s="16">
        <v>54</v>
      </c>
      <c r="K247" s="16">
        <v>16</v>
      </c>
      <c r="L247" s="16">
        <v>17</v>
      </c>
      <c r="M247" s="81">
        <v>18.143999999999998</v>
      </c>
      <c r="N247" s="96">
        <v>18.143999999999998</v>
      </c>
      <c r="O247" s="64">
        <v>2530</v>
      </c>
      <c r="P247" s="65">
        <f>Table2245789101123456789101112131415161718192021222324252627[[#This Row],[PEMBULATAN]]*O247</f>
        <v>45904.319999999992</v>
      </c>
    </row>
    <row r="248" spans="1:16" ht="26.25" customHeight="1" x14ac:dyDescent="0.2">
      <c r="A248" s="14"/>
      <c r="B248" s="75"/>
      <c r="C248" s="73" t="s">
        <v>2899</v>
      </c>
      <c r="D248" s="78" t="s">
        <v>127</v>
      </c>
      <c r="E248" s="13">
        <v>44552</v>
      </c>
      <c r="F248" s="76" t="s">
        <v>705</v>
      </c>
      <c r="G248" s="13">
        <v>44557</v>
      </c>
      <c r="H248" s="77" t="s">
        <v>2193</v>
      </c>
      <c r="I248" s="16">
        <v>85</v>
      </c>
      <c r="J248" s="16">
        <v>38</v>
      </c>
      <c r="K248" s="16">
        <v>13</v>
      </c>
      <c r="L248" s="16">
        <v>8</v>
      </c>
      <c r="M248" s="81">
        <v>10.4975</v>
      </c>
      <c r="N248" s="96">
        <v>11</v>
      </c>
      <c r="O248" s="64">
        <v>2530</v>
      </c>
      <c r="P248" s="65">
        <f>Table2245789101123456789101112131415161718192021222324252627[[#This Row],[PEMBULATAN]]*O248</f>
        <v>27830</v>
      </c>
    </row>
    <row r="249" spans="1:16" ht="26.25" customHeight="1" x14ac:dyDescent="0.2">
      <c r="A249" s="14"/>
      <c r="B249" s="75"/>
      <c r="C249" s="73" t="s">
        <v>2900</v>
      </c>
      <c r="D249" s="78" t="s">
        <v>127</v>
      </c>
      <c r="E249" s="13">
        <v>44552</v>
      </c>
      <c r="F249" s="76" t="s">
        <v>705</v>
      </c>
      <c r="G249" s="13">
        <v>44557</v>
      </c>
      <c r="H249" s="77" t="s">
        <v>2193</v>
      </c>
      <c r="I249" s="16">
        <v>81</v>
      </c>
      <c r="J249" s="16">
        <v>49</v>
      </c>
      <c r="K249" s="16">
        <v>21</v>
      </c>
      <c r="L249" s="16">
        <v>9</v>
      </c>
      <c r="M249" s="81">
        <v>20.837250000000001</v>
      </c>
      <c r="N249" s="96">
        <v>20.837250000000001</v>
      </c>
      <c r="O249" s="64">
        <v>2530</v>
      </c>
      <c r="P249" s="65">
        <f>Table2245789101123456789101112131415161718192021222324252627[[#This Row],[PEMBULATAN]]*O249</f>
        <v>52718.2425</v>
      </c>
    </row>
    <row r="250" spans="1:16" ht="26.25" customHeight="1" x14ac:dyDescent="0.2">
      <c r="A250" s="14"/>
      <c r="B250" s="75"/>
      <c r="C250" s="73" t="s">
        <v>2901</v>
      </c>
      <c r="D250" s="78" t="s">
        <v>127</v>
      </c>
      <c r="E250" s="13">
        <v>44552</v>
      </c>
      <c r="F250" s="76" t="s">
        <v>705</v>
      </c>
      <c r="G250" s="13">
        <v>44557</v>
      </c>
      <c r="H250" s="77" t="s">
        <v>2193</v>
      </c>
      <c r="I250" s="16">
        <v>95</v>
      </c>
      <c r="J250" s="16">
        <v>52</v>
      </c>
      <c r="K250" s="16">
        <v>16</v>
      </c>
      <c r="L250" s="16">
        <v>17</v>
      </c>
      <c r="M250" s="81">
        <v>19.760000000000002</v>
      </c>
      <c r="N250" s="96">
        <v>19.760000000000002</v>
      </c>
      <c r="O250" s="64">
        <v>2530</v>
      </c>
      <c r="P250" s="65">
        <f>Table2245789101123456789101112131415161718192021222324252627[[#This Row],[PEMBULATAN]]*O250</f>
        <v>49992.800000000003</v>
      </c>
    </row>
    <row r="251" spans="1:16" ht="26.25" customHeight="1" x14ac:dyDescent="0.2">
      <c r="A251" s="14"/>
      <c r="B251" s="75"/>
      <c r="C251" s="73" t="s">
        <v>2902</v>
      </c>
      <c r="D251" s="78" t="s">
        <v>127</v>
      </c>
      <c r="E251" s="13">
        <v>44552</v>
      </c>
      <c r="F251" s="76" t="s">
        <v>705</v>
      </c>
      <c r="G251" s="13">
        <v>44557</v>
      </c>
      <c r="H251" s="77" t="s">
        <v>2193</v>
      </c>
      <c r="I251" s="16">
        <v>78</v>
      </c>
      <c r="J251" s="16">
        <v>56</v>
      </c>
      <c r="K251" s="16">
        <v>21</v>
      </c>
      <c r="L251" s="16">
        <v>16</v>
      </c>
      <c r="M251" s="81">
        <v>22.931999999999999</v>
      </c>
      <c r="N251" s="96">
        <v>22.931999999999999</v>
      </c>
      <c r="O251" s="64">
        <v>2530</v>
      </c>
      <c r="P251" s="65">
        <f>Table2245789101123456789101112131415161718192021222324252627[[#This Row],[PEMBULATAN]]*O251</f>
        <v>58017.96</v>
      </c>
    </row>
    <row r="252" spans="1:16" ht="26.25" customHeight="1" x14ac:dyDescent="0.2">
      <c r="A252" s="14"/>
      <c r="B252" s="75"/>
      <c r="C252" s="73" t="s">
        <v>2903</v>
      </c>
      <c r="D252" s="78" t="s">
        <v>127</v>
      </c>
      <c r="E252" s="13">
        <v>44552</v>
      </c>
      <c r="F252" s="76" t="s">
        <v>705</v>
      </c>
      <c r="G252" s="13">
        <v>44557</v>
      </c>
      <c r="H252" s="77" t="s">
        <v>2193</v>
      </c>
      <c r="I252" s="16">
        <v>91</v>
      </c>
      <c r="J252" s="16">
        <v>50</v>
      </c>
      <c r="K252" s="16">
        <v>22</v>
      </c>
      <c r="L252" s="16">
        <v>27</v>
      </c>
      <c r="M252" s="81">
        <v>25.024999999999999</v>
      </c>
      <c r="N252" s="96">
        <v>27</v>
      </c>
      <c r="O252" s="64">
        <v>2530</v>
      </c>
      <c r="P252" s="65">
        <f>Table2245789101123456789101112131415161718192021222324252627[[#This Row],[PEMBULATAN]]*O252</f>
        <v>68310</v>
      </c>
    </row>
    <row r="253" spans="1:16" ht="26.25" customHeight="1" x14ac:dyDescent="0.2">
      <c r="A253" s="14"/>
      <c r="B253" s="75"/>
      <c r="C253" s="73" t="s">
        <v>2904</v>
      </c>
      <c r="D253" s="78" t="s">
        <v>127</v>
      </c>
      <c r="E253" s="13">
        <v>44552</v>
      </c>
      <c r="F253" s="76" t="s">
        <v>705</v>
      </c>
      <c r="G253" s="13">
        <v>44557</v>
      </c>
      <c r="H253" s="77" t="s">
        <v>2193</v>
      </c>
      <c r="I253" s="16">
        <v>100</v>
      </c>
      <c r="J253" s="16">
        <v>40</v>
      </c>
      <c r="K253" s="16">
        <v>32</v>
      </c>
      <c r="L253" s="16">
        <v>21</v>
      </c>
      <c r="M253" s="81">
        <v>32</v>
      </c>
      <c r="N253" s="96">
        <v>32</v>
      </c>
      <c r="O253" s="64">
        <v>2530</v>
      </c>
      <c r="P253" s="65">
        <f>Table2245789101123456789101112131415161718192021222324252627[[#This Row],[PEMBULATAN]]*O253</f>
        <v>80960</v>
      </c>
    </row>
    <row r="254" spans="1:16" ht="26.25" customHeight="1" x14ac:dyDescent="0.2">
      <c r="A254" s="14"/>
      <c r="B254" s="75"/>
      <c r="C254" s="73" t="s">
        <v>2905</v>
      </c>
      <c r="D254" s="78" t="s">
        <v>127</v>
      </c>
      <c r="E254" s="13">
        <v>44552</v>
      </c>
      <c r="F254" s="76" t="s">
        <v>705</v>
      </c>
      <c r="G254" s="13">
        <v>44557</v>
      </c>
      <c r="H254" s="77" t="s">
        <v>2193</v>
      </c>
      <c r="I254" s="16">
        <v>83</v>
      </c>
      <c r="J254" s="16">
        <v>62</v>
      </c>
      <c r="K254" s="16">
        <v>18</v>
      </c>
      <c r="L254" s="16">
        <v>21</v>
      </c>
      <c r="M254" s="81">
        <v>23.157</v>
      </c>
      <c r="N254" s="96">
        <v>23.157</v>
      </c>
      <c r="O254" s="64">
        <v>2530</v>
      </c>
      <c r="P254" s="65">
        <f>Table2245789101123456789101112131415161718192021222324252627[[#This Row],[PEMBULATAN]]*O254</f>
        <v>58587.21</v>
      </c>
    </row>
    <row r="255" spans="1:16" ht="26.25" customHeight="1" x14ac:dyDescent="0.2">
      <c r="A255" s="14"/>
      <c r="B255" s="75"/>
      <c r="C255" s="73" t="s">
        <v>2906</v>
      </c>
      <c r="D255" s="78" t="s">
        <v>127</v>
      </c>
      <c r="E255" s="13">
        <v>44552</v>
      </c>
      <c r="F255" s="76" t="s">
        <v>705</v>
      </c>
      <c r="G255" s="13">
        <v>44557</v>
      </c>
      <c r="H255" s="77" t="s">
        <v>2193</v>
      </c>
      <c r="I255" s="16">
        <v>68</v>
      </c>
      <c r="J255" s="16">
        <v>58</v>
      </c>
      <c r="K255" s="16">
        <v>24</v>
      </c>
      <c r="L255" s="16">
        <v>7</v>
      </c>
      <c r="M255" s="81">
        <v>23.664000000000001</v>
      </c>
      <c r="N255" s="96">
        <v>23.664000000000001</v>
      </c>
      <c r="O255" s="64">
        <v>2530</v>
      </c>
      <c r="P255" s="65">
        <f>Table2245789101123456789101112131415161718192021222324252627[[#This Row],[PEMBULATAN]]*O255</f>
        <v>59869.920000000006</v>
      </c>
    </row>
    <row r="256" spans="1:16" ht="26.25" customHeight="1" x14ac:dyDescent="0.2">
      <c r="A256" s="14"/>
      <c r="B256" s="75"/>
      <c r="C256" s="73" t="s">
        <v>2907</v>
      </c>
      <c r="D256" s="78" t="s">
        <v>127</v>
      </c>
      <c r="E256" s="13">
        <v>44552</v>
      </c>
      <c r="F256" s="76" t="s">
        <v>705</v>
      </c>
      <c r="G256" s="13">
        <v>44557</v>
      </c>
      <c r="H256" s="77" t="s">
        <v>2193</v>
      </c>
      <c r="I256" s="16">
        <v>76</v>
      </c>
      <c r="J256" s="16">
        <v>38</v>
      </c>
      <c r="K256" s="16">
        <v>10</v>
      </c>
      <c r="L256" s="16">
        <v>11</v>
      </c>
      <c r="M256" s="81">
        <v>7.22</v>
      </c>
      <c r="N256" s="96">
        <v>11</v>
      </c>
      <c r="O256" s="64">
        <v>2530</v>
      </c>
      <c r="P256" s="65">
        <f>Table2245789101123456789101112131415161718192021222324252627[[#This Row],[PEMBULATAN]]*O256</f>
        <v>27830</v>
      </c>
    </row>
    <row r="257" spans="1:16" ht="26.25" customHeight="1" x14ac:dyDescent="0.2">
      <c r="A257" s="14"/>
      <c r="B257" s="75"/>
      <c r="C257" s="73" t="s">
        <v>2908</v>
      </c>
      <c r="D257" s="78" t="s">
        <v>127</v>
      </c>
      <c r="E257" s="13">
        <v>44552</v>
      </c>
      <c r="F257" s="76" t="s">
        <v>705</v>
      </c>
      <c r="G257" s="13">
        <v>44557</v>
      </c>
      <c r="H257" s="77" t="s">
        <v>2193</v>
      </c>
      <c r="I257" s="16">
        <v>85</v>
      </c>
      <c r="J257" s="16">
        <v>48</v>
      </c>
      <c r="K257" s="16">
        <v>18</v>
      </c>
      <c r="L257" s="16">
        <v>19</v>
      </c>
      <c r="M257" s="81">
        <v>18.36</v>
      </c>
      <c r="N257" s="96">
        <v>20</v>
      </c>
      <c r="O257" s="64">
        <v>2530</v>
      </c>
      <c r="P257" s="65">
        <f>Table2245789101123456789101112131415161718192021222324252627[[#This Row],[PEMBULATAN]]*O257</f>
        <v>50600</v>
      </c>
    </row>
    <row r="258" spans="1:16" ht="26.25" customHeight="1" x14ac:dyDescent="0.2">
      <c r="A258" s="14"/>
      <c r="B258" s="75"/>
      <c r="C258" s="73" t="s">
        <v>2909</v>
      </c>
      <c r="D258" s="78" t="s">
        <v>127</v>
      </c>
      <c r="E258" s="13">
        <v>44552</v>
      </c>
      <c r="F258" s="76" t="s">
        <v>705</v>
      </c>
      <c r="G258" s="13">
        <v>44557</v>
      </c>
      <c r="H258" s="77" t="s">
        <v>2193</v>
      </c>
      <c r="I258" s="16">
        <v>88</v>
      </c>
      <c r="J258" s="16">
        <v>21</v>
      </c>
      <c r="K258" s="16">
        <v>17</v>
      </c>
      <c r="L258" s="16">
        <v>10</v>
      </c>
      <c r="M258" s="81">
        <v>7.8540000000000001</v>
      </c>
      <c r="N258" s="96">
        <v>10</v>
      </c>
      <c r="O258" s="64">
        <v>2530</v>
      </c>
      <c r="P258" s="65">
        <f>Table2245789101123456789101112131415161718192021222324252627[[#This Row],[PEMBULATAN]]*O258</f>
        <v>25300</v>
      </c>
    </row>
    <row r="259" spans="1:16" ht="26.25" customHeight="1" x14ac:dyDescent="0.2">
      <c r="A259" s="14"/>
      <c r="B259" s="75"/>
      <c r="C259" s="73" t="s">
        <v>2910</v>
      </c>
      <c r="D259" s="78" t="s">
        <v>127</v>
      </c>
      <c r="E259" s="13">
        <v>44552</v>
      </c>
      <c r="F259" s="76" t="s">
        <v>705</v>
      </c>
      <c r="G259" s="13">
        <v>44557</v>
      </c>
      <c r="H259" s="77" t="s">
        <v>2193</v>
      </c>
      <c r="I259" s="16">
        <v>58</v>
      </c>
      <c r="J259" s="16">
        <v>24</v>
      </c>
      <c r="K259" s="16">
        <v>20</v>
      </c>
      <c r="L259" s="16">
        <v>4</v>
      </c>
      <c r="M259" s="81">
        <v>6.96</v>
      </c>
      <c r="N259" s="96">
        <v>6.96</v>
      </c>
      <c r="O259" s="64">
        <v>2530</v>
      </c>
      <c r="P259" s="65">
        <f>Table2245789101123456789101112131415161718192021222324252627[[#This Row],[PEMBULATAN]]*O259</f>
        <v>17608.8</v>
      </c>
    </row>
    <row r="260" spans="1:16" ht="26.25" customHeight="1" x14ac:dyDescent="0.2">
      <c r="A260" s="14"/>
      <c r="B260" s="75"/>
      <c r="C260" s="73" t="s">
        <v>2911</v>
      </c>
      <c r="D260" s="78" t="s">
        <v>127</v>
      </c>
      <c r="E260" s="13">
        <v>44552</v>
      </c>
      <c r="F260" s="76" t="s">
        <v>705</v>
      </c>
      <c r="G260" s="13">
        <v>44557</v>
      </c>
      <c r="H260" s="77" t="s">
        <v>2193</v>
      </c>
      <c r="I260" s="16">
        <v>61</v>
      </c>
      <c r="J260" s="16">
        <v>52</v>
      </c>
      <c r="K260" s="16">
        <v>26</v>
      </c>
      <c r="L260" s="16">
        <v>3</v>
      </c>
      <c r="M260" s="81">
        <v>20.617999999999999</v>
      </c>
      <c r="N260" s="96">
        <v>20.617999999999999</v>
      </c>
      <c r="O260" s="64">
        <v>2530</v>
      </c>
      <c r="P260" s="65">
        <f>Table2245789101123456789101112131415161718192021222324252627[[#This Row],[PEMBULATAN]]*O260</f>
        <v>52163.539999999994</v>
      </c>
    </row>
    <row r="261" spans="1:16" ht="26.25" customHeight="1" x14ac:dyDescent="0.2">
      <c r="A261" s="14"/>
      <c r="B261" s="75"/>
      <c r="C261" s="73" t="s">
        <v>2912</v>
      </c>
      <c r="D261" s="78" t="s">
        <v>127</v>
      </c>
      <c r="E261" s="13">
        <v>44552</v>
      </c>
      <c r="F261" s="76" t="s">
        <v>705</v>
      </c>
      <c r="G261" s="13">
        <v>44557</v>
      </c>
      <c r="H261" s="77" t="s">
        <v>2193</v>
      </c>
      <c r="I261" s="16">
        <v>94</v>
      </c>
      <c r="J261" s="16">
        <v>57</v>
      </c>
      <c r="K261" s="16">
        <v>27</v>
      </c>
      <c r="L261" s="16">
        <v>18</v>
      </c>
      <c r="M261" s="81">
        <v>36.166499999999999</v>
      </c>
      <c r="N261" s="96">
        <v>36.166499999999999</v>
      </c>
      <c r="O261" s="64">
        <v>2530</v>
      </c>
      <c r="P261" s="65">
        <f>Table2245789101123456789101112131415161718192021222324252627[[#This Row],[PEMBULATAN]]*O261</f>
        <v>91501.244999999995</v>
      </c>
    </row>
    <row r="262" spans="1:16" ht="26.25" customHeight="1" x14ac:dyDescent="0.2">
      <c r="A262" s="14"/>
      <c r="B262" s="75"/>
      <c r="C262" s="73" t="s">
        <v>2913</v>
      </c>
      <c r="D262" s="78" t="s">
        <v>127</v>
      </c>
      <c r="E262" s="13">
        <v>44552</v>
      </c>
      <c r="F262" s="76" t="s">
        <v>705</v>
      </c>
      <c r="G262" s="13">
        <v>44557</v>
      </c>
      <c r="H262" s="77" t="s">
        <v>2193</v>
      </c>
      <c r="I262" s="16">
        <v>78</v>
      </c>
      <c r="J262" s="16">
        <v>34</v>
      </c>
      <c r="K262" s="16">
        <v>16</v>
      </c>
      <c r="L262" s="16">
        <v>16</v>
      </c>
      <c r="M262" s="81">
        <v>10.608000000000001</v>
      </c>
      <c r="N262" s="96">
        <v>16</v>
      </c>
      <c r="O262" s="64">
        <v>2530</v>
      </c>
      <c r="P262" s="65">
        <f>Table2245789101123456789101112131415161718192021222324252627[[#This Row],[PEMBULATAN]]*O262</f>
        <v>40480</v>
      </c>
    </row>
    <row r="263" spans="1:16" ht="26.25" customHeight="1" x14ac:dyDescent="0.2">
      <c r="A263" s="14"/>
      <c r="B263" s="75"/>
      <c r="C263" s="73" t="s">
        <v>2914</v>
      </c>
      <c r="D263" s="78" t="s">
        <v>127</v>
      </c>
      <c r="E263" s="13">
        <v>44552</v>
      </c>
      <c r="F263" s="76" t="s">
        <v>705</v>
      </c>
      <c r="G263" s="13">
        <v>44557</v>
      </c>
      <c r="H263" s="77" t="s">
        <v>2193</v>
      </c>
      <c r="I263" s="16">
        <v>71</v>
      </c>
      <c r="J263" s="16">
        <v>46</v>
      </c>
      <c r="K263" s="16">
        <v>10</v>
      </c>
      <c r="L263" s="16">
        <v>16</v>
      </c>
      <c r="M263" s="81">
        <v>8.1649999999999991</v>
      </c>
      <c r="N263" s="96">
        <v>16</v>
      </c>
      <c r="O263" s="64">
        <v>2530</v>
      </c>
      <c r="P263" s="65">
        <f>Table2245789101123456789101112131415161718192021222324252627[[#This Row],[PEMBULATAN]]*O263</f>
        <v>40480</v>
      </c>
    </row>
    <row r="264" spans="1:16" ht="26.25" customHeight="1" x14ac:dyDescent="0.2">
      <c r="A264" s="14"/>
      <c r="B264" s="75"/>
      <c r="C264" s="73" t="s">
        <v>2915</v>
      </c>
      <c r="D264" s="78" t="s">
        <v>127</v>
      </c>
      <c r="E264" s="13">
        <v>44552</v>
      </c>
      <c r="F264" s="76" t="s">
        <v>705</v>
      </c>
      <c r="G264" s="13">
        <v>44557</v>
      </c>
      <c r="H264" s="77" t="s">
        <v>2193</v>
      </c>
      <c r="I264" s="16">
        <v>54</v>
      </c>
      <c r="J264" s="16">
        <v>42</v>
      </c>
      <c r="K264" s="16">
        <v>8</v>
      </c>
      <c r="L264" s="16">
        <v>7</v>
      </c>
      <c r="M264" s="81">
        <v>4.5359999999999996</v>
      </c>
      <c r="N264" s="96">
        <v>7</v>
      </c>
      <c r="O264" s="64">
        <v>2530</v>
      </c>
      <c r="P264" s="65">
        <f>Table2245789101123456789101112131415161718192021222324252627[[#This Row],[PEMBULATAN]]*O264</f>
        <v>17710</v>
      </c>
    </row>
    <row r="265" spans="1:16" ht="26.25" customHeight="1" x14ac:dyDescent="0.2">
      <c r="A265" s="14"/>
      <c r="B265" s="75"/>
      <c r="C265" s="73" t="s">
        <v>2916</v>
      </c>
      <c r="D265" s="78" t="s">
        <v>127</v>
      </c>
      <c r="E265" s="13">
        <v>44552</v>
      </c>
      <c r="F265" s="76" t="s">
        <v>705</v>
      </c>
      <c r="G265" s="13">
        <v>44557</v>
      </c>
      <c r="H265" s="77" t="s">
        <v>2193</v>
      </c>
      <c r="I265" s="16">
        <v>91</v>
      </c>
      <c r="J265" s="16">
        <v>26</v>
      </c>
      <c r="K265" s="16">
        <v>16</v>
      </c>
      <c r="L265" s="16">
        <v>14</v>
      </c>
      <c r="M265" s="81">
        <v>9.4640000000000004</v>
      </c>
      <c r="N265" s="96">
        <v>15</v>
      </c>
      <c r="O265" s="64">
        <v>2530</v>
      </c>
      <c r="P265" s="65">
        <f>Table2245789101123456789101112131415161718192021222324252627[[#This Row],[PEMBULATAN]]*O265</f>
        <v>37950</v>
      </c>
    </row>
    <row r="266" spans="1:16" ht="26.25" customHeight="1" x14ac:dyDescent="0.2">
      <c r="A266" s="14"/>
      <c r="B266" s="75"/>
      <c r="C266" s="73" t="s">
        <v>2917</v>
      </c>
      <c r="D266" s="78" t="s">
        <v>127</v>
      </c>
      <c r="E266" s="13">
        <v>44552</v>
      </c>
      <c r="F266" s="76" t="s">
        <v>705</v>
      </c>
      <c r="G266" s="13">
        <v>44557</v>
      </c>
      <c r="H266" s="77" t="s">
        <v>2193</v>
      </c>
      <c r="I266" s="16">
        <v>98</v>
      </c>
      <c r="J266" s="16">
        <v>10</v>
      </c>
      <c r="K266" s="16">
        <v>8</v>
      </c>
      <c r="L266" s="16">
        <v>17</v>
      </c>
      <c r="M266" s="81">
        <v>1.96</v>
      </c>
      <c r="N266" s="96">
        <v>17</v>
      </c>
      <c r="O266" s="64">
        <v>2530</v>
      </c>
      <c r="P266" s="65">
        <f>Table2245789101123456789101112131415161718192021222324252627[[#This Row],[PEMBULATAN]]*O266</f>
        <v>43010</v>
      </c>
    </row>
    <row r="267" spans="1:16" ht="26.25" customHeight="1" x14ac:dyDescent="0.2">
      <c r="A267" s="14"/>
      <c r="B267" s="75"/>
      <c r="C267" s="73" t="s">
        <v>2918</v>
      </c>
      <c r="D267" s="78" t="s">
        <v>127</v>
      </c>
      <c r="E267" s="13">
        <v>44552</v>
      </c>
      <c r="F267" s="76" t="s">
        <v>705</v>
      </c>
      <c r="G267" s="13">
        <v>44557</v>
      </c>
      <c r="H267" s="77" t="s">
        <v>2193</v>
      </c>
      <c r="I267" s="16">
        <v>51</v>
      </c>
      <c r="J267" s="16">
        <v>21</v>
      </c>
      <c r="K267" s="16">
        <v>10</v>
      </c>
      <c r="L267" s="16">
        <v>5</v>
      </c>
      <c r="M267" s="81">
        <v>2.6775000000000002</v>
      </c>
      <c r="N267" s="96">
        <v>5</v>
      </c>
      <c r="O267" s="64">
        <v>2530</v>
      </c>
      <c r="P267" s="65">
        <f>Table2245789101123456789101112131415161718192021222324252627[[#This Row],[PEMBULATAN]]*O267</f>
        <v>12650</v>
      </c>
    </row>
    <row r="268" spans="1:16" ht="26.25" customHeight="1" x14ac:dyDescent="0.2">
      <c r="A268" s="14"/>
      <c r="B268" s="75"/>
      <c r="C268" s="73" t="s">
        <v>2919</v>
      </c>
      <c r="D268" s="78" t="s">
        <v>127</v>
      </c>
      <c r="E268" s="13">
        <v>44552</v>
      </c>
      <c r="F268" s="76" t="s">
        <v>705</v>
      </c>
      <c r="G268" s="13">
        <v>44557</v>
      </c>
      <c r="H268" s="77" t="s">
        <v>2193</v>
      </c>
      <c r="I268" s="16">
        <v>56</v>
      </c>
      <c r="J268" s="16">
        <v>21</v>
      </c>
      <c r="K268" s="16">
        <v>18</v>
      </c>
      <c r="L268" s="16">
        <v>4</v>
      </c>
      <c r="M268" s="81">
        <v>5.2919999999999998</v>
      </c>
      <c r="N268" s="96">
        <v>5.2919999999999998</v>
      </c>
      <c r="O268" s="64">
        <v>2530</v>
      </c>
      <c r="P268" s="65">
        <f>Table2245789101123456789101112131415161718192021222324252627[[#This Row],[PEMBULATAN]]*O268</f>
        <v>13388.76</v>
      </c>
    </row>
    <row r="269" spans="1:16" ht="26.25" customHeight="1" x14ac:dyDescent="0.2">
      <c r="A269" s="14"/>
      <c r="B269" s="75"/>
      <c r="C269" s="73" t="s">
        <v>2920</v>
      </c>
      <c r="D269" s="78" t="s">
        <v>127</v>
      </c>
      <c r="E269" s="13">
        <v>44552</v>
      </c>
      <c r="F269" s="76" t="s">
        <v>705</v>
      </c>
      <c r="G269" s="13">
        <v>44557</v>
      </c>
      <c r="H269" s="77" t="s">
        <v>2193</v>
      </c>
      <c r="I269" s="16">
        <v>154</v>
      </c>
      <c r="J269" s="16">
        <v>18</v>
      </c>
      <c r="K269" s="16">
        <v>10</v>
      </c>
      <c r="L269" s="16">
        <v>2</v>
      </c>
      <c r="M269" s="81">
        <v>6.93</v>
      </c>
      <c r="N269" s="96">
        <v>6.93</v>
      </c>
      <c r="O269" s="64">
        <v>2530</v>
      </c>
      <c r="P269" s="65">
        <f>Table2245789101123456789101112131415161718192021222324252627[[#This Row],[PEMBULATAN]]*O269</f>
        <v>17532.899999999998</v>
      </c>
    </row>
    <row r="270" spans="1:16" ht="26.25" customHeight="1" x14ac:dyDescent="0.2">
      <c r="A270" s="14"/>
      <c r="B270" s="75"/>
      <c r="C270" s="73" t="s">
        <v>2921</v>
      </c>
      <c r="D270" s="78" t="s">
        <v>127</v>
      </c>
      <c r="E270" s="13">
        <v>44552</v>
      </c>
      <c r="F270" s="76" t="s">
        <v>705</v>
      </c>
      <c r="G270" s="13">
        <v>44557</v>
      </c>
      <c r="H270" s="77" t="s">
        <v>2193</v>
      </c>
      <c r="I270" s="16">
        <v>64</v>
      </c>
      <c r="J270" s="16">
        <v>41</v>
      </c>
      <c r="K270" s="16">
        <v>17</v>
      </c>
      <c r="L270" s="16">
        <v>3</v>
      </c>
      <c r="M270" s="81">
        <v>11.151999999999999</v>
      </c>
      <c r="N270" s="96">
        <v>11.151999999999999</v>
      </c>
      <c r="O270" s="64">
        <v>2530</v>
      </c>
      <c r="P270" s="65">
        <f>Table2245789101123456789101112131415161718192021222324252627[[#This Row],[PEMBULATAN]]*O270</f>
        <v>28214.559999999998</v>
      </c>
    </row>
    <row r="271" spans="1:16" ht="26.25" customHeight="1" x14ac:dyDescent="0.2">
      <c r="A271" s="14"/>
      <c r="B271" s="75"/>
      <c r="C271" s="73" t="s">
        <v>2922</v>
      </c>
      <c r="D271" s="78" t="s">
        <v>127</v>
      </c>
      <c r="E271" s="13">
        <v>44552</v>
      </c>
      <c r="F271" s="76" t="s">
        <v>705</v>
      </c>
      <c r="G271" s="13">
        <v>44557</v>
      </c>
      <c r="H271" s="77" t="s">
        <v>2193</v>
      </c>
      <c r="I271" s="16">
        <v>112</v>
      </c>
      <c r="J271" s="16">
        <v>68</v>
      </c>
      <c r="K271" s="16">
        <v>36</v>
      </c>
      <c r="L271" s="16">
        <v>2</v>
      </c>
      <c r="M271" s="81">
        <v>68.543999999999997</v>
      </c>
      <c r="N271" s="96">
        <v>68.543999999999997</v>
      </c>
      <c r="O271" s="64">
        <v>2530</v>
      </c>
      <c r="P271" s="65">
        <f>Table2245789101123456789101112131415161718192021222324252627[[#This Row],[PEMBULATAN]]*O271</f>
        <v>173416.31999999998</v>
      </c>
    </row>
    <row r="272" spans="1:16" ht="26.25" customHeight="1" x14ac:dyDescent="0.2">
      <c r="A272" s="14"/>
      <c r="B272" s="75"/>
      <c r="C272" s="73" t="s">
        <v>2923</v>
      </c>
      <c r="D272" s="78" t="s">
        <v>127</v>
      </c>
      <c r="E272" s="13">
        <v>44552</v>
      </c>
      <c r="F272" s="76" t="s">
        <v>705</v>
      </c>
      <c r="G272" s="13">
        <v>44557</v>
      </c>
      <c r="H272" s="77" t="s">
        <v>2193</v>
      </c>
      <c r="I272" s="16">
        <v>72</v>
      </c>
      <c r="J272" s="16">
        <v>25</v>
      </c>
      <c r="K272" s="16">
        <v>24</v>
      </c>
      <c r="L272" s="16">
        <v>6</v>
      </c>
      <c r="M272" s="81">
        <v>10.8</v>
      </c>
      <c r="N272" s="96">
        <v>10.8</v>
      </c>
      <c r="O272" s="64">
        <v>2530</v>
      </c>
      <c r="P272" s="65">
        <f>Table2245789101123456789101112131415161718192021222324252627[[#This Row],[PEMBULATAN]]*O272</f>
        <v>27324</v>
      </c>
    </row>
    <row r="273" spans="1:16" ht="26.25" customHeight="1" x14ac:dyDescent="0.2">
      <c r="A273" s="14"/>
      <c r="B273" s="75"/>
      <c r="C273" s="73" t="s">
        <v>2924</v>
      </c>
      <c r="D273" s="78" t="s">
        <v>127</v>
      </c>
      <c r="E273" s="13">
        <v>44552</v>
      </c>
      <c r="F273" s="76" t="s">
        <v>705</v>
      </c>
      <c r="G273" s="13">
        <v>44557</v>
      </c>
      <c r="H273" s="77" t="s">
        <v>2193</v>
      </c>
      <c r="I273" s="16">
        <v>92</v>
      </c>
      <c r="J273" s="16">
        <v>45</v>
      </c>
      <c r="K273" s="16">
        <v>17</v>
      </c>
      <c r="L273" s="16">
        <v>31</v>
      </c>
      <c r="M273" s="81">
        <v>17.594999999999999</v>
      </c>
      <c r="N273" s="96">
        <v>31</v>
      </c>
      <c r="O273" s="64">
        <v>2530</v>
      </c>
      <c r="P273" s="65">
        <f>Table2245789101123456789101112131415161718192021222324252627[[#This Row],[PEMBULATAN]]*O273</f>
        <v>78430</v>
      </c>
    </row>
    <row r="274" spans="1:16" ht="26.25" customHeight="1" x14ac:dyDescent="0.2">
      <c r="A274" s="14"/>
      <c r="B274" s="75"/>
      <c r="C274" s="73" t="s">
        <v>2925</v>
      </c>
      <c r="D274" s="78" t="s">
        <v>127</v>
      </c>
      <c r="E274" s="13">
        <v>44552</v>
      </c>
      <c r="F274" s="76" t="s">
        <v>705</v>
      </c>
      <c r="G274" s="13">
        <v>44557</v>
      </c>
      <c r="H274" s="77" t="s">
        <v>2193</v>
      </c>
      <c r="I274" s="16">
        <v>91</v>
      </c>
      <c r="J274" s="16">
        <v>31</v>
      </c>
      <c r="K274" s="16">
        <v>4</v>
      </c>
      <c r="L274" s="16">
        <v>16</v>
      </c>
      <c r="M274" s="81">
        <v>2.8210000000000002</v>
      </c>
      <c r="N274" s="96">
        <v>16</v>
      </c>
      <c r="O274" s="64">
        <v>2530</v>
      </c>
      <c r="P274" s="65">
        <f>Table2245789101123456789101112131415161718192021222324252627[[#This Row],[PEMBULATAN]]*O274</f>
        <v>40480</v>
      </c>
    </row>
    <row r="275" spans="1:16" ht="26.25" customHeight="1" x14ac:dyDescent="0.2">
      <c r="A275" s="14"/>
      <c r="B275" s="75"/>
      <c r="C275" s="73" t="s">
        <v>2926</v>
      </c>
      <c r="D275" s="78" t="s">
        <v>127</v>
      </c>
      <c r="E275" s="13">
        <v>44552</v>
      </c>
      <c r="F275" s="76" t="s">
        <v>705</v>
      </c>
      <c r="G275" s="13">
        <v>44557</v>
      </c>
      <c r="H275" s="77" t="s">
        <v>2193</v>
      </c>
      <c r="I275" s="16">
        <v>66</v>
      </c>
      <c r="J275" s="16">
        <v>36</v>
      </c>
      <c r="K275" s="16">
        <v>26</v>
      </c>
      <c r="L275" s="16">
        <v>7</v>
      </c>
      <c r="M275" s="81">
        <v>15.444000000000001</v>
      </c>
      <c r="N275" s="96">
        <v>16</v>
      </c>
      <c r="O275" s="64">
        <v>2530</v>
      </c>
      <c r="P275" s="65">
        <f>Table2245789101123456789101112131415161718192021222324252627[[#This Row],[PEMBULATAN]]*O275</f>
        <v>40480</v>
      </c>
    </row>
    <row r="276" spans="1:16" ht="26.25" customHeight="1" x14ac:dyDescent="0.2">
      <c r="A276" s="14"/>
      <c r="B276" s="75"/>
      <c r="C276" s="73" t="s">
        <v>2927</v>
      </c>
      <c r="D276" s="78" t="s">
        <v>127</v>
      </c>
      <c r="E276" s="13">
        <v>44552</v>
      </c>
      <c r="F276" s="76" t="s">
        <v>705</v>
      </c>
      <c r="G276" s="13">
        <v>44557</v>
      </c>
      <c r="H276" s="77" t="s">
        <v>2193</v>
      </c>
      <c r="I276" s="16">
        <v>31</v>
      </c>
      <c r="J276" s="16">
        <v>30</v>
      </c>
      <c r="K276" s="16">
        <v>31</v>
      </c>
      <c r="L276" s="16">
        <v>2</v>
      </c>
      <c r="M276" s="81">
        <v>7.2074999999999996</v>
      </c>
      <c r="N276" s="96">
        <v>7.2074999999999996</v>
      </c>
      <c r="O276" s="64">
        <v>2530</v>
      </c>
      <c r="P276" s="65">
        <f>Table2245789101123456789101112131415161718192021222324252627[[#This Row],[PEMBULATAN]]*O276</f>
        <v>18234.974999999999</v>
      </c>
    </row>
    <row r="277" spans="1:16" ht="26.25" customHeight="1" x14ac:dyDescent="0.2">
      <c r="A277" s="14"/>
      <c r="B277" s="75"/>
      <c r="C277" s="73" t="s">
        <v>2928</v>
      </c>
      <c r="D277" s="78" t="s">
        <v>127</v>
      </c>
      <c r="E277" s="13">
        <v>44552</v>
      </c>
      <c r="F277" s="76" t="s">
        <v>705</v>
      </c>
      <c r="G277" s="13">
        <v>44557</v>
      </c>
      <c r="H277" s="77" t="s">
        <v>2193</v>
      </c>
      <c r="I277" s="16">
        <v>65</v>
      </c>
      <c r="J277" s="16">
        <v>38</v>
      </c>
      <c r="K277" s="16">
        <v>37</v>
      </c>
      <c r="L277" s="16">
        <v>5</v>
      </c>
      <c r="M277" s="81">
        <v>22.8475</v>
      </c>
      <c r="N277" s="96">
        <v>22.8475</v>
      </c>
      <c r="O277" s="64">
        <v>2530</v>
      </c>
      <c r="P277" s="65">
        <f>Table2245789101123456789101112131415161718192021222324252627[[#This Row],[PEMBULATAN]]*O277</f>
        <v>57804.175000000003</v>
      </c>
    </row>
    <row r="278" spans="1:16" ht="26.25" customHeight="1" x14ac:dyDescent="0.2">
      <c r="A278" s="14"/>
      <c r="B278" s="75"/>
      <c r="C278" s="73" t="s">
        <v>2929</v>
      </c>
      <c r="D278" s="78" t="s">
        <v>127</v>
      </c>
      <c r="E278" s="13">
        <v>44552</v>
      </c>
      <c r="F278" s="76" t="s">
        <v>705</v>
      </c>
      <c r="G278" s="13">
        <v>44557</v>
      </c>
      <c r="H278" s="77" t="s">
        <v>2193</v>
      </c>
      <c r="I278" s="16">
        <v>80</v>
      </c>
      <c r="J278" s="16">
        <v>32</v>
      </c>
      <c r="K278" s="16">
        <v>45</v>
      </c>
      <c r="L278" s="16">
        <v>12</v>
      </c>
      <c r="M278" s="81">
        <v>28.8</v>
      </c>
      <c r="N278" s="96">
        <v>28.8</v>
      </c>
      <c r="O278" s="64">
        <v>2530</v>
      </c>
      <c r="P278" s="65">
        <f>Table2245789101123456789101112131415161718192021222324252627[[#This Row],[PEMBULATAN]]*O278</f>
        <v>72864</v>
      </c>
    </row>
    <row r="279" spans="1:16" ht="26.25" customHeight="1" x14ac:dyDescent="0.2">
      <c r="A279" s="14"/>
      <c r="B279" s="75"/>
      <c r="C279" s="73" t="s">
        <v>2930</v>
      </c>
      <c r="D279" s="78" t="s">
        <v>127</v>
      </c>
      <c r="E279" s="13">
        <v>44552</v>
      </c>
      <c r="F279" s="76" t="s">
        <v>705</v>
      </c>
      <c r="G279" s="13">
        <v>44557</v>
      </c>
      <c r="H279" s="77" t="s">
        <v>2193</v>
      </c>
      <c r="I279" s="16">
        <v>43</v>
      </c>
      <c r="J279" s="16">
        <v>38</v>
      </c>
      <c r="K279" s="16">
        <v>17</v>
      </c>
      <c r="L279" s="16">
        <v>5</v>
      </c>
      <c r="M279" s="81">
        <v>6.9444999999999997</v>
      </c>
      <c r="N279" s="96">
        <v>6.9444999999999997</v>
      </c>
      <c r="O279" s="64">
        <v>2530</v>
      </c>
      <c r="P279" s="65">
        <f>Table2245789101123456789101112131415161718192021222324252627[[#This Row],[PEMBULATAN]]*O279</f>
        <v>17569.584999999999</v>
      </c>
    </row>
    <row r="280" spans="1:16" ht="26.25" customHeight="1" x14ac:dyDescent="0.2">
      <c r="A280" s="14"/>
      <c r="B280" s="75"/>
      <c r="C280" s="73" t="s">
        <v>2931</v>
      </c>
      <c r="D280" s="78" t="s">
        <v>127</v>
      </c>
      <c r="E280" s="13">
        <v>44552</v>
      </c>
      <c r="F280" s="76" t="s">
        <v>705</v>
      </c>
      <c r="G280" s="13">
        <v>44557</v>
      </c>
      <c r="H280" s="77" t="s">
        <v>2193</v>
      </c>
      <c r="I280" s="16">
        <v>53</v>
      </c>
      <c r="J280" s="16">
        <v>58</v>
      </c>
      <c r="K280" s="16">
        <v>18</v>
      </c>
      <c r="L280" s="16">
        <v>5</v>
      </c>
      <c r="M280" s="81">
        <v>13.833</v>
      </c>
      <c r="N280" s="96">
        <v>13.833</v>
      </c>
      <c r="O280" s="64">
        <v>2530</v>
      </c>
      <c r="P280" s="65">
        <f>Table2245789101123456789101112131415161718192021222324252627[[#This Row],[PEMBULATAN]]*O280</f>
        <v>34997.49</v>
      </c>
    </row>
    <row r="281" spans="1:16" ht="26.25" customHeight="1" x14ac:dyDescent="0.2">
      <c r="A281" s="14"/>
      <c r="B281" s="75"/>
      <c r="C281" s="73" t="s">
        <v>2932</v>
      </c>
      <c r="D281" s="78" t="s">
        <v>127</v>
      </c>
      <c r="E281" s="13">
        <v>44552</v>
      </c>
      <c r="F281" s="76" t="s">
        <v>705</v>
      </c>
      <c r="G281" s="13">
        <v>44557</v>
      </c>
      <c r="H281" s="77" t="s">
        <v>2193</v>
      </c>
      <c r="I281" s="16">
        <v>34</v>
      </c>
      <c r="J281" s="16">
        <v>34</v>
      </c>
      <c r="K281" s="16">
        <v>10</v>
      </c>
      <c r="L281" s="16">
        <v>6</v>
      </c>
      <c r="M281" s="81">
        <v>2.89</v>
      </c>
      <c r="N281" s="96">
        <v>6</v>
      </c>
      <c r="O281" s="64">
        <v>2530</v>
      </c>
      <c r="P281" s="65">
        <f>Table2245789101123456789101112131415161718192021222324252627[[#This Row],[PEMBULATAN]]*O281</f>
        <v>15180</v>
      </c>
    </row>
    <row r="282" spans="1:16" ht="26.25" customHeight="1" x14ac:dyDescent="0.2">
      <c r="A282" s="14"/>
      <c r="B282" s="75"/>
      <c r="C282" s="73" t="s">
        <v>2933</v>
      </c>
      <c r="D282" s="78" t="s">
        <v>127</v>
      </c>
      <c r="E282" s="13">
        <v>44552</v>
      </c>
      <c r="F282" s="76" t="s">
        <v>705</v>
      </c>
      <c r="G282" s="13">
        <v>44557</v>
      </c>
      <c r="H282" s="77" t="s">
        <v>2193</v>
      </c>
      <c r="I282" s="16">
        <v>38</v>
      </c>
      <c r="J282" s="16">
        <v>15</v>
      </c>
      <c r="K282" s="16">
        <v>15</v>
      </c>
      <c r="L282" s="16">
        <v>5</v>
      </c>
      <c r="M282" s="81">
        <v>2.1375000000000002</v>
      </c>
      <c r="N282" s="96">
        <v>5</v>
      </c>
      <c r="O282" s="64">
        <v>2530</v>
      </c>
      <c r="P282" s="65">
        <f>Table2245789101123456789101112131415161718192021222324252627[[#This Row],[PEMBULATAN]]*O282</f>
        <v>12650</v>
      </c>
    </row>
    <row r="283" spans="1:16" ht="26.25" customHeight="1" x14ac:dyDescent="0.2">
      <c r="A283" s="14"/>
      <c r="B283" s="75"/>
      <c r="C283" s="73" t="s">
        <v>2934</v>
      </c>
      <c r="D283" s="78" t="s">
        <v>127</v>
      </c>
      <c r="E283" s="13">
        <v>44552</v>
      </c>
      <c r="F283" s="76" t="s">
        <v>705</v>
      </c>
      <c r="G283" s="13">
        <v>44557</v>
      </c>
      <c r="H283" s="77" t="s">
        <v>2193</v>
      </c>
      <c r="I283" s="16">
        <v>71</v>
      </c>
      <c r="J283" s="16">
        <v>15</v>
      </c>
      <c r="K283" s="16">
        <v>13</v>
      </c>
      <c r="L283" s="16">
        <v>6</v>
      </c>
      <c r="M283" s="81">
        <v>3.4612500000000002</v>
      </c>
      <c r="N283" s="96">
        <v>7</v>
      </c>
      <c r="O283" s="64">
        <v>2530</v>
      </c>
      <c r="P283" s="65">
        <f>Table2245789101123456789101112131415161718192021222324252627[[#This Row],[PEMBULATAN]]*O283</f>
        <v>17710</v>
      </c>
    </row>
    <row r="284" spans="1:16" ht="26.25" customHeight="1" x14ac:dyDescent="0.2">
      <c r="A284" s="14"/>
      <c r="B284" s="75"/>
      <c r="C284" s="73" t="s">
        <v>2935</v>
      </c>
      <c r="D284" s="78" t="s">
        <v>127</v>
      </c>
      <c r="E284" s="13">
        <v>44552</v>
      </c>
      <c r="F284" s="76" t="s">
        <v>705</v>
      </c>
      <c r="G284" s="13">
        <v>44557</v>
      </c>
      <c r="H284" s="77" t="s">
        <v>2193</v>
      </c>
      <c r="I284" s="16">
        <v>48</v>
      </c>
      <c r="J284" s="16">
        <v>28</v>
      </c>
      <c r="K284" s="16">
        <v>25</v>
      </c>
      <c r="L284" s="16">
        <v>3</v>
      </c>
      <c r="M284" s="81">
        <v>8.4</v>
      </c>
      <c r="N284" s="96">
        <v>9</v>
      </c>
      <c r="O284" s="64">
        <v>2530</v>
      </c>
      <c r="P284" s="65">
        <f>Table2245789101123456789101112131415161718192021222324252627[[#This Row],[PEMBULATAN]]*O284</f>
        <v>22770</v>
      </c>
    </row>
    <row r="285" spans="1:16" ht="26.25" customHeight="1" x14ac:dyDescent="0.2">
      <c r="A285" s="14"/>
      <c r="B285" s="75"/>
      <c r="C285" s="73" t="s">
        <v>2936</v>
      </c>
      <c r="D285" s="78" t="s">
        <v>127</v>
      </c>
      <c r="E285" s="13">
        <v>44552</v>
      </c>
      <c r="F285" s="76" t="s">
        <v>705</v>
      </c>
      <c r="G285" s="13">
        <v>44557</v>
      </c>
      <c r="H285" s="77" t="s">
        <v>2193</v>
      </c>
      <c r="I285" s="16">
        <v>56</v>
      </c>
      <c r="J285" s="16">
        <v>38</v>
      </c>
      <c r="K285" s="16">
        <v>38</v>
      </c>
      <c r="L285" s="16">
        <v>6</v>
      </c>
      <c r="M285" s="81">
        <v>20.216000000000001</v>
      </c>
      <c r="N285" s="96">
        <v>20.216000000000001</v>
      </c>
      <c r="O285" s="64">
        <v>2530</v>
      </c>
      <c r="P285" s="65">
        <f>Table2245789101123456789101112131415161718192021222324252627[[#This Row],[PEMBULATAN]]*O285</f>
        <v>51146.48</v>
      </c>
    </row>
    <row r="286" spans="1:16" ht="26.25" customHeight="1" x14ac:dyDescent="0.2">
      <c r="A286" s="14"/>
      <c r="B286" s="75"/>
      <c r="C286" s="73" t="s">
        <v>2937</v>
      </c>
      <c r="D286" s="78" t="s">
        <v>127</v>
      </c>
      <c r="E286" s="13">
        <v>44552</v>
      </c>
      <c r="F286" s="76" t="s">
        <v>705</v>
      </c>
      <c r="G286" s="13">
        <v>44557</v>
      </c>
      <c r="H286" s="77" t="s">
        <v>2193</v>
      </c>
      <c r="I286" s="16">
        <v>84</v>
      </c>
      <c r="J286" s="16">
        <v>31</v>
      </c>
      <c r="K286" s="16">
        <v>25</v>
      </c>
      <c r="L286" s="16">
        <v>9</v>
      </c>
      <c r="M286" s="81">
        <v>16.274999999999999</v>
      </c>
      <c r="N286" s="96">
        <v>16.274999999999999</v>
      </c>
      <c r="O286" s="64">
        <v>2530</v>
      </c>
      <c r="P286" s="65">
        <f>Table2245789101123456789101112131415161718192021222324252627[[#This Row],[PEMBULATAN]]*O286</f>
        <v>41175.75</v>
      </c>
    </row>
    <row r="287" spans="1:16" ht="26.25" customHeight="1" x14ac:dyDescent="0.2">
      <c r="A287" s="14"/>
      <c r="B287" s="75"/>
      <c r="C287" s="73" t="s">
        <v>2938</v>
      </c>
      <c r="D287" s="78" t="s">
        <v>127</v>
      </c>
      <c r="E287" s="13">
        <v>44552</v>
      </c>
      <c r="F287" s="76" t="s">
        <v>705</v>
      </c>
      <c r="G287" s="13">
        <v>44557</v>
      </c>
      <c r="H287" s="77" t="s">
        <v>2193</v>
      </c>
      <c r="I287" s="16">
        <v>67</v>
      </c>
      <c r="J287" s="16">
        <v>88</v>
      </c>
      <c r="K287" s="16">
        <v>4</v>
      </c>
      <c r="L287" s="16">
        <v>8</v>
      </c>
      <c r="M287" s="81">
        <v>5.8959999999999999</v>
      </c>
      <c r="N287" s="96">
        <v>8</v>
      </c>
      <c r="O287" s="64">
        <v>2530</v>
      </c>
      <c r="P287" s="65">
        <f>Table2245789101123456789101112131415161718192021222324252627[[#This Row],[PEMBULATAN]]*O287</f>
        <v>20240</v>
      </c>
    </row>
    <row r="288" spans="1:16" ht="26.25" customHeight="1" x14ac:dyDescent="0.2">
      <c r="A288" s="14"/>
      <c r="B288" s="75"/>
      <c r="C288" s="73" t="s">
        <v>2939</v>
      </c>
      <c r="D288" s="78" t="s">
        <v>127</v>
      </c>
      <c r="E288" s="13">
        <v>44552</v>
      </c>
      <c r="F288" s="76" t="s">
        <v>705</v>
      </c>
      <c r="G288" s="13">
        <v>44557</v>
      </c>
      <c r="H288" s="77" t="s">
        <v>2193</v>
      </c>
      <c r="I288" s="16">
        <v>93</v>
      </c>
      <c r="J288" s="16">
        <v>35</v>
      </c>
      <c r="K288" s="16">
        <v>28</v>
      </c>
      <c r="L288" s="16">
        <v>11</v>
      </c>
      <c r="M288" s="81">
        <v>22.785</v>
      </c>
      <c r="N288" s="96">
        <v>22.785</v>
      </c>
      <c r="O288" s="64">
        <v>2530</v>
      </c>
      <c r="P288" s="65">
        <f>Table2245789101123456789101112131415161718192021222324252627[[#This Row],[PEMBULATAN]]*O288</f>
        <v>57646.05</v>
      </c>
    </row>
    <row r="289" spans="1:16" ht="26.25" customHeight="1" x14ac:dyDescent="0.2">
      <c r="A289" s="14"/>
      <c r="B289" s="75"/>
      <c r="C289" s="73" t="s">
        <v>2940</v>
      </c>
      <c r="D289" s="78" t="s">
        <v>127</v>
      </c>
      <c r="E289" s="13">
        <v>44552</v>
      </c>
      <c r="F289" s="76" t="s">
        <v>705</v>
      </c>
      <c r="G289" s="13">
        <v>44557</v>
      </c>
      <c r="H289" s="77" t="s">
        <v>2193</v>
      </c>
      <c r="I289" s="16">
        <v>82</v>
      </c>
      <c r="J289" s="16">
        <v>50</v>
      </c>
      <c r="K289" s="16">
        <v>12</v>
      </c>
      <c r="L289" s="16">
        <v>11</v>
      </c>
      <c r="M289" s="81">
        <v>12.3</v>
      </c>
      <c r="N289" s="96">
        <v>13</v>
      </c>
      <c r="O289" s="64">
        <v>2530</v>
      </c>
      <c r="P289" s="65">
        <f>Table2245789101123456789101112131415161718192021222324252627[[#This Row],[PEMBULATAN]]*O289</f>
        <v>32890</v>
      </c>
    </row>
    <row r="290" spans="1:16" ht="26.25" customHeight="1" x14ac:dyDescent="0.2">
      <c r="A290" s="14"/>
      <c r="B290" s="75"/>
      <c r="C290" s="73" t="s">
        <v>2941</v>
      </c>
      <c r="D290" s="78" t="s">
        <v>127</v>
      </c>
      <c r="E290" s="13">
        <v>44552</v>
      </c>
      <c r="F290" s="76" t="s">
        <v>705</v>
      </c>
      <c r="G290" s="13">
        <v>44557</v>
      </c>
      <c r="H290" s="77" t="s">
        <v>2193</v>
      </c>
      <c r="I290" s="16">
        <v>25</v>
      </c>
      <c r="J290" s="16">
        <v>51</v>
      </c>
      <c r="K290" s="16">
        <v>36</v>
      </c>
      <c r="L290" s="16">
        <v>1</v>
      </c>
      <c r="M290" s="81">
        <v>11.475</v>
      </c>
      <c r="N290" s="96">
        <v>12</v>
      </c>
      <c r="O290" s="64">
        <v>2530</v>
      </c>
      <c r="P290" s="65">
        <f>Table2245789101123456789101112131415161718192021222324252627[[#This Row],[PEMBULATAN]]*O290</f>
        <v>30360</v>
      </c>
    </row>
    <row r="291" spans="1:16" ht="26.25" customHeight="1" x14ac:dyDescent="0.2">
      <c r="A291" s="14"/>
      <c r="B291" s="75"/>
      <c r="C291" s="73" t="s">
        <v>2942</v>
      </c>
      <c r="D291" s="78" t="s">
        <v>127</v>
      </c>
      <c r="E291" s="13">
        <v>44552</v>
      </c>
      <c r="F291" s="76" t="s">
        <v>705</v>
      </c>
      <c r="G291" s="13">
        <v>44557</v>
      </c>
      <c r="H291" s="77" t="s">
        <v>2193</v>
      </c>
      <c r="I291" s="16">
        <v>66</v>
      </c>
      <c r="J291" s="16">
        <v>15</v>
      </c>
      <c r="K291" s="16">
        <v>12</v>
      </c>
      <c r="L291" s="16">
        <v>5</v>
      </c>
      <c r="M291" s="81">
        <v>2.97</v>
      </c>
      <c r="N291" s="96">
        <v>5</v>
      </c>
      <c r="O291" s="64">
        <v>2530</v>
      </c>
      <c r="P291" s="65">
        <f>Table2245789101123456789101112131415161718192021222324252627[[#This Row],[PEMBULATAN]]*O291</f>
        <v>12650</v>
      </c>
    </row>
    <row r="292" spans="1:16" ht="26.25" customHeight="1" x14ac:dyDescent="0.2">
      <c r="A292" s="14"/>
      <c r="B292" s="75"/>
      <c r="C292" s="73" t="s">
        <v>2943</v>
      </c>
      <c r="D292" s="78" t="s">
        <v>127</v>
      </c>
      <c r="E292" s="13">
        <v>44552</v>
      </c>
      <c r="F292" s="76" t="s">
        <v>705</v>
      </c>
      <c r="G292" s="13">
        <v>44557</v>
      </c>
      <c r="H292" s="77" t="s">
        <v>2193</v>
      </c>
      <c r="I292" s="16">
        <v>33</v>
      </c>
      <c r="J292" s="16">
        <v>48</v>
      </c>
      <c r="K292" s="16">
        <v>28</v>
      </c>
      <c r="L292" s="16">
        <v>4</v>
      </c>
      <c r="M292" s="81">
        <v>11.087999999999999</v>
      </c>
      <c r="N292" s="96">
        <v>11.087999999999999</v>
      </c>
      <c r="O292" s="64">
        <v>2530</v>
      </c>
      <c r="P292" s="65">
        <f>Table2245789101123456789101112131415161718192021222324252627[[#This Row],[PEMBULATAN]]*O292</f>
        <v>28052.639999999999</v>
      </c>
    </row>
    <row r="293" spans="1:16" ht="26.25" customHeight="1" x14ac:dyDescent="0.2">
      <c r="A293" s="14"/>
      <c r="B293" s="75"/>
      <c r="C293" s="73" t="s">
        <v>2944</v>
      </c>
      <c r="D293" s="78" t="s">
        <v>127</v>
      </c>
      <c r="E293" s="13">
        <v>44552</v>
      </c>
      <c r="F293" s="76" t="s">
        <v>705</v>
      </c>
      <c r="G293" s="13">
        <v>44557</v>
      </c>
      <c r="H293" s="77" t="s">
        <v>2193</v>
      </c>
      <c r="I293" s="16">
        <v>88</v>
      </c>
      <c r="J293" s="16">
        <v>48</v>
      </c>
      <c r="K293" s="16">
        <v>35</v>
      </c>
      <c r="L293" s="16">
        <v>1</v>
      </c>
      <c r="M293" s="81">
        <v>36.96</v>
      </c>
      <c r="N293" s="96">
        <v>36.96</v>
      </c>
      <c r="O293" s="64">
        <v>2530</v>
      </c>
      <c r="P293" s="65">
        <f>Table2245789101123456789101112131415161718192021222324252627[[#This Row],[PEMBULATAN]]*O293</f>
        <v>93508.800000000003</v>
      </c>
    </row>
    <row r="294" spans="1:16" ht="26.25" customHeight="1" x14ac:dyDescent="0.2">
      <c r="A294" s="14"/>
      <c r="B294" s="75"/>
      <c r="C294" s="73" t="s">
        <v>2945</v>
      </c>
      <c r="D294" s="78" t="s">
        <v>127</v>
      </c>
      <c r="E294" s="13">
        <v>44552</v>
      </c>
      <c r="F294" s="76" t="s">
        <v>705</v>
      </c>
      <c r="G294" s="13">
        <v>44557</v>
      </c>
      <c r="H294" s="77" t="s">
        <v>2193</v>
      </c>
      <c r="I294" s="16">
        <v>101</v>
      </c>
      <c r="J294" s="16">
        <v>45</v>
      </c>
      <c r="K294" s="16">
        <v>16</v>
      </c>
      <c r="L294" s="16">
        <v>2</v>
      </c>
      <c r="M294" s="81">
        <v>18.18</v>
      </c>
      <c r="N294" s="96">
        <v>18.18</v>
      </c>
      <c r="O294" s="64">
        <v>2530</v>
      </c>
      <c r="P294" s="65">
        <f>Table2245789101123456789101112131415161718192021222324252627[[#This Row],[PEMBULATAN]]*O294</f>
        <v>45995.4</v>
      </c>
    </row>
    <row r="295" spans="1:16" ht="26.25" customHeight="1" x14ac:dyDescent="0.2">
      <c r="A295" s="14"/>
      <c r="B295" s="75"/>
      <c r="C295" s="73" t="s">
        <v>2946</v>
      </c>
      <c r="D295" s="78" t="s">
        <v>127</v>
      </c>
      <c r="E295" s="13">
        <v>44552</v>
      </c>
      <c r="F295" s="76" t="s">
        <v>705</v>
      </c>
      <c r="G295" s="13">
        <v>44557</v>
      </c>
      <c r="H295" s="77" t="s">
        <v>2193</v>
      </c>
      <c r="I295" s="16">
        <v>95</v>
      </c>
      <c r="J295" s="16">
        <v>51</v>
      </c>
      <c r="K295" s="16">
        <v>18</v>
      </c>
      <c r="L295" s="16">
        <v>14</v>
      </c>
      <c r="M295" s="81">
        <v>21.802499999999998</v>
      </c>
      <c r="N295" s="96">
        <v>21.802499999999998</v>
      </c>
      <c r="O295" s="64">
        <v>2530</v>
      </c>
      <c r="P295" s="65">
        <f>Table2245789101123456789101112131415161718192021222324252627[[#This Row],[PEMBULATAN]]*O295</f>
        <v>55160.324999999997</v>
      </c>
    </row>
    <row r="296" spans="1:16" ht="26.25" customHeight="1" x14ac:dyDescent="0.2">
      <c r="A296" s="14"/>
      <c r="B296" s="75"/>
      <c r="C296" s="73" t="s">
        <v>2947</v>
      </c>
      <c r="D296" s="78" t="s">
        <v>127</v>
      </c>
      <c r="E296" s="13">
        <v>44552</v>
      </c>
      <c r="F296" s="76" t="s">
        <v>705</v>
      </c>
      <c r="G296" s="13">
        <v>44557</v>
      </c>
      <c r="H296" s="77" t="s">
        <v>2193</v>
      </c>
      <c r="I296" s="16">
        <v>80</v>
      </c>
      <c r="J296" s="16">
        <v>15</v>
      </c>
      <c r="K296" s="16">
        <v>10</v>
      </c>
      <c r="L296" s="16">
        <v>10</v>
      </c>
      <c r="M296" s="81">
        <v>3</v>
      </c>
      <c r="N296" s="96">
        <v>10</v>
      </c>
      <c r="O296" s="64">
        <v>2530</v>
      </c>
      <c r="P296" s="65">
        <f>Table2245789101123456789101112131415161718192021222324252627[[#This Row],[PEMBULATAN]]*O296</f>
        <v>25300</v>
      </c>
    </row>
    <row r="297" spans="1:16" ht="26.25" customHeight="1" x14ac:dyDescent="0.2">
      <c r="A297" s="14"/>
      <c r="B297" s="75"/>
      <c r="C297" s="73" t="s">
        <v>2948</v>
      </c>
      <c r="D297" s="78" t="s">
        <v>127</v>
      </c>
      <c r="E297" s="13">
        <v>44552</v>
      </c>
      <c r="F297" s="76" t="s">
        <v>705</v>
      </c>
      <c r="G297" s="13">
        <v>44557</v>
      </c>
      <c r="H297" s="77" t="s">
        <v>2193</v>
      </c>
      <c r="I297" s="16">
        <v>61</v>
      </c>
      <c r="J297" s="16">
        <v>17</v>
      </c>
      <c r="K297" s="16">
        <v>10</v>
      </c>
      <c r="L297" s="16">
        <v>7</v>
      </c>
      <c r="M297" s="81">
        <v>2.5924999999999998</v>
      </c>
      <c r="N297" s="96">
        <v>7</v>
      </c>
      <c r="O297" s="64">
        <v>2530</v>
      </c>
      <c r="P297" s="65">
        <f>Table2245789101123456789101112131415161718192021222324252627[[#This Row],[PEMBULATAN]]*O297</f>
        <v>17710</v>
      </c>
    </row>
    <row r="298" spans="1:16" ht="26.25" customHeight="1" x14ac:dyDescent="0.2">
      <c r="A298" s="14"/>
      <c r="B298" s="75"/>
      <c r="C298" s="73" t="s">
        <v>2949</v>
      </c>
      <c r="D298" s="78" t="s">
        <v>127</v>
      </c>
      <c r="E298" s="13">
        <v>44552</v>
      </c>
      <c r="F298" s="76" t="s">
        <v>705</v>
      </c>
      <c r="G298" s="13">
        <v>44557</v>
      </c>
      <c r="H298" s="77" t="s">
        <v>2193</v>
      </c>
      <c r="I298" s="16">
        <v>48</v>
      </c>
      <c r="J298" s="16">
        <v>60</v>
      </c>
      <c r="K298" s="16">
        <v>30</v>
      </c>
      <c r="L298" s="16">
        <v>6</v>
      </c>
      <c r="M298" s="81">
        <v>21.6</v>
      </c>
      <c r="N298" s="96">
        <v>21.6</v>
      </c>
      <c r="O298" s="64">
        <v>2530</v>
      </c>
      <c r="P298" s="65">
        <f>Table2245789101123456789101112131415161718192021222324252627[[#This Row],[PEMBULATAN]]*O298</f>
        <v>54648</v>
      </c>
    </row>
    <row r="299" spans="1:16" ht="26.25" customHeight="1" x14ac:dyDescent="0.2">
      <c r="A299" s="14"/>
      <c r="B299" s="75"/>
      <c r="C299" s="73" t="s">
        <v>2950</v>
      </c>
      <c r="D299" s="78" t="s">
        <v>127</v>
      </c>
      <c r="E299" s="13">
        <v>44552</v>
      </c>
      <c r="F299" s="76" t="s">
        <v>705</v>
      </c>
      <c r="G299" s="13">
        <v>44557</v>
      </c>
      <c r="H299" s="77" t="s">
        <v>2193</v>
      </c>
      <c r="I299" s="16">
        <v>99</v>
      </c>
      <c r="J299" s="16">
        <v>54</v>
      </c>
      <c r="K299" s="16">
        <v>27</v>
      </c>
      <c r="L299" s="16">
        <v>28</v>
      </c>
      <c r="M299" s="81">
        <v>36.085500000000003</v>
      </c>
      <c r="N299" s="96">
        <v>36.085500000000003</v>
      </c>
      <c r="O299" s="64">
        <v>2530</v>
      </c>
      <c r="P299" s="65">
        <f>Table2245789101123456789101112131415161718192021222324252627[[#This Row],[PEMBULATAN]]*O299</f>
        <v>91296.315000000002</v>
      </c>
    </row>
    <row r="300" spans="1:16" ht="26.25" customHeight="1" x14ac:dyDescent="0.2">
      <c r="A300" s="14"/>
      <c r="B300" s="75"/>
      <c r="C300" s="73" t="s">
        <v>2951</v>
      </c>
      <c r="D300" s="78" t="s">
        <v>127</v>
      </c>
      <c r="E300" s="13">
        <v>44552</v>
      </c>
      <c r="F300" s="76" t="s">
        <v>705</v>
      </c>
      <c r="G300" s="13">
        <v>44557</v>
      </c>
      <c r="H300" s="77" t="s">
        <v>2193</v>
      </c>
      <c r="I300" s="16">
        <v>81</v>
      </c>
      <c r="J300" s="16">
        <v>17</v>
      </c>
      <c r="K300" s="16">
        <v>34</v>
      </c>
      <c r="L300" s="16">
        <v>16</v>
      </c>
      <c r="M300" s="81">
        <v>11.704499999999999</v>
      </c>
      <c r="N300" s="96">
        <v>16</v>
      </c>
      <c r="O300" s="64">
        <v>2530</v>
      </c>
      <c r="P300" s="65">
        <f>Table2245789101123456789101112131415161718192021222324252627[[#This Row],[PEMBULATAN]]*O300</f>
        <v>40480</v>
      </c>
    </row>
    <row r="301" spans="1:16" ht="26.25" customHeight="1" x14ac:dyDescent="0.2">
      <c r="A301" s="14"/>
      <c r="B301" s="75"/>
      <c r="C301" s="73" t="s">
        <v>2952</v>
      </c>
      <c r="D301" s="78" t="s">
        <v>127</v>
      </c>
      <c r="E301" s="13">
        <v>44552</v>
      </c>
      <c r="F301" s="76" t="s">
        <v>705</v>
      </c>
      <c r="G301" s="13">
        <v>44557</v>
      </c>
      <c r="H301" s="77" t="s">
        <v>2193</v>
      </c>
      <c r="I301" s="16">
        <v>50</v>
      </c>
      <c r="J301" s="16">
        <v>60</v>
      </c>
      <c r="K301" s="16">
        <v>28</v>
      </c>
      <c r="L301" s="16">
        <v>1</v>
      </c>
      <c r="M301" s="81">
        <v>21</v>
      </c>
      <c r="N301" s="96">
        <v>21</v>
      </c>
      <c r="O301" s="64">
        <v>2530</v>
      </c>
      <c r="P301" s="65">
        <f>Table2245789101123456789101112131415161718192021222324252627[[#This Row],[PEMBULATAN]]*O301</f>
        <v>53130</v>
      </c>
    </row>
    <row r="302" spans="1:16" ht="26.25" customHeight="1" x14ac:dyDescent="0.2">
      <c r="A302" s="14"/>
      <c r="B302" s="75"/>
      <c r="C302" s="73" t="s">
        <v>2953</v>
      </c>
      <c r="D302" s="78" t="s">
        <v>127</v>
      </c>
      <c r="E302" s="13">
        <v>44552</v>
      </c>
      <c r="F302" s="76" t="s">
        <v>705</v>
      </c>
      <c r="G302" s="13">
        <v>44557</v>
      </c>
      <c r="H302" s="77" t="s">
        <v>2193</v>
      </c>
      <c r="I302" s="16">
        <v>61</v>
      </c>
      <c r="J302" s="16">
        <v>50</v>
      </c>
      <c r="K302" s="16">
        <v>40</v>
      </c>
      <c r="L302" s="16">
        <v>20</v>
      </c>
      <c r="M302" s="81">
        <v>30.5</v>
      </c>
      <c r="N302" s="96">
        <v>31</v>
      </c>
      <c r="O302" s="64">
        <v>2530</v>
      </c>
      <c r="P302" s="65">
        <f>Table2245789101123456789101112131415161718192021222324252627[[#This Row],[PEMBULATAN]]*O302</f>
        <v>78430</v>
      </c>
    </row>
    <row r="303" spans="1:16" ht="26.25" customHeight="1" x14ac:dyDescent="0.2">
      <c r="A303" s="14"/>
      <c r="B303" s="75"/>
      <c r="C303" s="73" t="s">
        <v>2954</v>
      </c>
      <c r="D303" s="78" t="s">
        <v>127</v>
      </c>
      <c r="E303" s="13">
        <v>44552</v>
      </c>
      <c r="F303" s="76" t="s">
        <v>705</v>
      </c>
      <c r="G303" s="13">
        <v>44557</v>
      </c>
      <c r="H303" s="77" t="s">
        <v>2193</v>
      </c>
      <c r="I303" s="16">
        <v>55</v>
      </c>
      <c r="J303" s="16">
        <v>50</v>
      </c>
      <c r="K303" s="16">
        <v>22</v>
      </c>
      <c r="L303" s="16">
        <v>21</v>
      </c>
      <c r="M303" s="81">
        <v>15.125</v>
      </c>
      <c r="N303" s="96">
        <v>21</v>
      </c>
      <c r="O303" s="64">
        <v>2530</v>
      </c>
      <c r="P303" s="65">
        <f>Table2245789101123456789101112131415161718192021222324252627[[#This Row],[PEMBULATAN]]*O303</f>
        <v>53130</v>
      </c>
    </row>
    <row r="304" spans="1:16" ht="26.25" customHeight="1" x14ac:dyDescent="0.2">
      <c r="A304" s="14"/>
      <c r="B304" s="75"/>
      <c r="C304" s="73" t="s">
        <v>2955</v>
      </c>
      <c r="D304" s="78" t="s">
        <v>127</v>
      </c>
      <c r="E304" s="13">
        <v>44552</v>
      </c>
      <c r="F304" s="76" t="s">
        <v>705</v>
      </c>
      <c r="G304" s="13">
        <v>44557</v>
      </c>
      <c r="H304" s="77" t="s">
        <v>2193</v>
      </c>
      <c r="I304" s="16">
        <v>44</v>
      </c>
      <c r="J304" s="16">
        <v>60</v>
      </c>
      <c r="K304" s="16">
        <v>30</v>
      </c>
      <c r="L304" s="16">
        <v>10</v>
      </c>
      <c r="M304" s="81">
        <v>19.8</v>
      </c>
      <c r="N304" s="96">
        <v>19.8</v>
      </c>
      <c r="O304" s="64">
        <v>2530</v>
      </c>
      <c r="P304" s="65">
        <f>Table2245789101123456789101112131415161718192021222324252627[[#This Row],[PEMBULATAN]]*O304</f>
        <v>50094</v>
      </c>
    </row>
    <row r="305" spans="1:16" ht="26.25" customHeight="1" x14ac:dyDescent="0.2">
      <c r="A305" s="14"/>
      <c r="B305" s="75"/>
      <c r="C305" s="73" t="s">
        <v>2956</v>
      </c>
      <c r="D305" s="78" t="s">
        <v>127</v>
      </c>
      <c r="E305" s="13">
        <v>44552</v>
      </c>
      <c r="F305" s="76" t="s">
        <v>705</v>
      </c>
      <c r="G305" s="13">
        <v>44557</v>
      </c>
      <c r="H305" s="77" t="s">
        <v>2193</v>
      </c>
      <c r="I305" s="16">
        <v>38</v>
      </c>
      <c r="J305" s="16">
        <v>60</v>
      </c>
      <c r="K305" s="16">
        <v>25</v>
      </c>
      <c r="L305" s="16">
        <v>13</v>
      </c>
      <c r="M305" s="81">
        <v>14.25</v>
      </c>
      <c r="N305" s="96">
        <v>14.25</v>
      </c>
      <c r="O305" s="64">
        <v>2530</v>
      </c>
      <c r="P305" s="65">
        <f>Table2245789101123456789101112131415161718192021222324252627[[#This Row],[PEMBULATAN]]*O305</f>
        <v>36052.5</v>
      </c>
    </row>
    <row r="306" spans="1:16" ht="26.25" customHeight="1" x14ac:dyDescent="0.2">
      <c r="A306" s="14"/>
      <c r="B306" s="75"/>
      <c r="C306" s="73" t="s">
        <v>2957</v>
      </c>
      <c r="D306" s="78" t="s">
        <v>127</v>
      </c>
      <c r="E306" s="13">
        <v>44552</v>
      </c>
      <c r="F306" s="76" t="s">
        <v>705</v>
      </c>
      <c r="G306" s="13">
        <v>44557</v>
      </c>
      <c r="H306" s="77" t="s">
        <v>2193</v>
      </c>
      <c r="I306" s="16">
        <v>35</v>
      </c>
      <c r="J306" s="16">
        <v>57</v>
      </c>
      <c r="K306" s="16">
        <v>25</v>
      </c>
      <c r="L306" s="16">
        <v>6</v>
      </c>
      <c r="M306" s="81">
        <v>12.46875</v>
      </c>
      <c r="N306" s="96">
        <v>13</v>
      </c>
      <c r="O306" s="64">
        <v>2530</v>
      </c>
      <c r="P306" s="65">
        <f>Table2245789101123456789101112131415161718192021222324252627[[#This Row],[PEMBULATAN]]*O306</f>
        <v>32890</v>
      </c>
    </row>
    <row r="307" spans="1:16" ht="26.25" customHeight="1" x14ac:dyDescent="0.2">
      <c r="A307" s="14"/>
      <c r="B307" s="75"/>
      <c r="C307" s="73" t="s">
        <v>2958</v>
      </c>
      <c r="D307" s="78" t="s">
        <v>127</v>
      </c>
      <c r="E307" s="13">
        <v>44552</v>
      </c>
      <c r="F307" s="76" t="s">
        <v>705</v>
      </c>
      <c r="G307" s="13">
        <v>44557</v>
      </c>
      <c r="H307" s="77" t="s">
        <v>2193</v>
      </c>
      <c r="I307" s="16">
        <v>77</v>
      </c>
      <c r="J307" s="16">
        <v>62</v>
      </c>
      <c r="K307" s="16">
        <v>30</v>
      </c>
      <c r="L307" s="16">
        <v>16</v>
      </c>
      <c r="M307" s="81">
        <v>35.805</v>
      </c>
      <c r="N307" s="96">
        <v>35.805</v>
      </c>
      <c r="O307" s="64">
        <v>2530</v>
      </c>
      <c r="P307" s="65">
        <f>Table2245789101123456789101112131415161718192021222324252627[[#This Row],[PEMBULATAN]]*O307</f>
        <v>90586.65</v>
      </c>
    </row>
    <row r="308" spans="1:16" ht="26.25" customHeight="1" x14ac:dyDescent="0.2">
      <c r="A308" s="14"/>
      <c r="B308" s="75"/>
      <c r="C308" s="73" t="s">
        <v>2959</v>
      </c>
      <c r="D308" s="78" t="s">
        <v>127</v>
      </c>
      <c r="E308" s="13">
        <v>44552</v>
      </c>
      <c r="F308" s="76" t="s">
        <v>705</v>
      </c>
      <c r="G308" s="13">
        <v>44557</v>
      </c>
      <c r="H308" s="77" t="s">
        <v>2193</v>
      </c>
      <c r="I308" s="16">
        <v>75</v>
      </c>
      <c r="J308" s="16">
        <v>50</v>
      </c>
      <c r="K308" s="16">
        <v>27</v>
      </c>
      <c r="L308" s="16">
        <v>9</v>
      </c>
      <c r="M308" s="81">
        <v>25.3125</v>
      </c>
      <c r="N308" s="96">
        <v>25.3125</v>
      </c>
      <c r="O308" s="64">
        <v>2530</v>
      </c>
      <c r="P308" s="65">
        <f>Table2245789101123456789101112131415161718192021222324252627[[#This Row],[PEMBULATAN]]*O308</f>
        <v>64040.625</v>
      </c>
    </row>
    <row r="309" spans="1:16" ht="26.25" customHeight="1" x14ac:dyDescent="0.2">
      <c r="A309" s="14"/>
      <c r="B309" s="75"/>
      <c r="C309" s="73" t="s">
        <v>2960</v>
      </c>
      <c r="D309" s="78" t="s">
        <v>127</v>
      </c>
      <c r="E309" s="13">
        <v>44552</v>
      </c>
      <c r="F309" s="76" t="s">
        <v>705</v>
      </c>
      <c r="G309" s="13">
        <v>44557</v>
      </c>
      <c r="H309" s="77" t="s">
        <v>2193</v>
      </c>
      <c r="I309" s="16">
        <v>71</v>
      </c>
      <c r="J309" s="16">
        <v>20</v>
      </c>
      <c r="K309" s="16">
        <v>10</v>
      </c>
      <c r="L309" s="16">
        <v>13</v>
      </c>
      <c r="M309" s="81">
        <v>3.55</v>
      </c>
      <c r="N309" s="96">
        <v>13</v>
      </c>
      <c r="O309" s="64">
        <v>2530</v>
      </c>
      <c r="P309" s="65">
        <f>Table2245789101123456789101112131415161718192021222324252627[[#This Row],[PEMBULATAN]]*O309</f>
        <v>32890</v>
      </c>
    </row>
    <row r="310" spans="1:16" ht="26.25" customHeight="1" x14ac:dyDescent="0.2">
      <c r="A310" s="14"/>
      <c r="B310" s="75"/>
      <c r="C310" s="73" t="s">
        <v>2961</v>
      </c>
      <c r="D310" s="78" t="s">
        <v>127</v>
      </c>
      <c r="E310" s="13">
        <v>44552</v>
      </c>
      <c r="F310" s="76" t="s">
        <v>705</v>
      </c>
      <c r="G310" s="13">
        <v>44557</v>
      </c>
      <c r="H310" s="77" t="s">
        <v>2193</v>
      </c>
      <c r="I310" s="16">
        <v>86</v>
      </c>
      <c r="J310" s="16">
        <v>12</v>
      </c>
      <c r="K310" s="16">
        <v>10</v>
      </c>
      <c r="L310" s="16">
        <v>15</v>
      </c>
      <c r="M310" s="81">
        <v>2.58</v>
      </c>
      <c r="N310" s="96">
        <v>15</v>
      </c>
      <c r="O310" s="64">
        <v>2530</v>
      </c>
      <c r="P310" s="65">
        <f>Table2245789101123456789101112131415161718192021222324252627[[#This Row],[PEMBULATAN]]*O310</f>
        <v>37950</v>
      </c>
    </row>
    <row r="311" spans="1:16" ht="26.25" customHeight="1" x14ac:dyDescent="0.2">
      <c r="A311" s="14"/>
      <c r="B311" s="75"/>
      <c r="C311" s="73" t="s">
        <v>2962</v>
      </c>
      <c r="D311" s="78" t="s">
        <v>127</v>
      </c>
      <c r="E311" s="13">
        <v>44552</v>
      </c>
      <c r="F311" s="76" t="s">
        <v>705</v>
      </c>
      <c r="G311" s="13">
        <v>44557</v>
      </c>
      <c r="H311" s="77" t="s">
        <v>2193</v>
      </c>
      <c r="I311" s="16">
        <v>65</v>
      </c>
      <c r="J311" s="16">
        <v>12</v>
      </c>
      <c r="K311" s="16">
        <v>12</v>
      </c>
      <c r="L311" s="16">
        <v>12</v>
      </c>
      <c r="M311" s="81">
        <v>2.34</v>
      </c>
      <c r="N311" s="96">
        <v>13</v>
      </c>
      <c r="O311" s="64">
        <v>2530</v>
      </c>
      <c r="P311" s="65">
        <f>Table2245789101123456789101112131415161718192021222324252627[[#This Row],[PEMBULATAN]]*O311</f>
        <v>32890</v>
      </c>
    </row>
    <row r="312" spans="1:16" ht="26.25" customHeight="1" x14ac:dyDescent="0.2">
      <c r="A312" s="14"/>
      <c r="B312" s="75"/>
      <c r="C312" s="73" t="s">
        <v>2963</v>
      </c>
      <c r="D312" s="78" t="s">
        <v>127</v>
      </c>
      <c r="E312" s="13">
        <v>44552</v>
      </c>
      <c r="F312" s="76" t="s">
        <v>705</v>
      </c>
      <c r="G312" s="13">
        <v>44557</v>
      </c>
      <c r="H312" s="77" t="s">
        <v>2193</v>
      </c>
      <c r="I312" s="16">
        <v>90</v>
      </c>
      <c r="J312" s="16">
        <v>35</v>
      </c>
      <c r="K312" s="16">
        <v>14</v>
      </c>
      <c r="L312" s="16">
        <v>18</v>
      </c>
      <c r="M312" s="81">
        <v>11.025</v>
      </c>
      <c r="N312" s="96">
        <v>18</v>
      </c>
      <c r="O312" s="64">
        <v>2530</v>
      </c>
      <c r="P312" s="65">
        <f>Table2245789101123456789101112131415161718192021222324252627[[#This Row],[PEMBULATAN]]*O312</f>
        <v>45540</v>
      </c>
    </row>
    <row r="313" spans="1:16" ht="26.25" customHeight="1" x14ac:dyDescent="0.2">
      <c r="A313" s="14"/>
      <c r="B313" s="75"/>
      <c r="C313" s="73" t="s">
        <v>2964</v>
      </c>
      <c r="D313" s="78" t="s">
        <v>127</v>
      </c>
      <c r="E313" s="13">
        <v>44552</v>
      </c>
      <c r="F313" s="76" t="s">
        <v>705</v>
      </c>
      <c r="G313" s="13">
        <v>44557</v>
      </c>
      <c r="H313" s="77" t="s">
        <v>2193</v>
      </c>
      <c r="I313" s="16">
        <v>50</v>
      </c>
      <c r="J313" s="16">
        <v>55</v>
      </c>
      <c r="K313" s="16">
        <v>22</v>
      </c>
      <c r="L313" s="16">
        <v>6</v>
      </c>
      <c r="M313" s="81">
        <v>15.125</v>
      </c>
      <c r="N313" s="96">
        <v>15.125</v>
      </c>
      <c r="O313" s="64">
        <v>2530</v>
      </c>
      <c r="P313" s="65">
        <f>Table2245789101123456789101112131415161718192021222324252627[[#This Row],[PEMBULATAN]]*O313</f>
        <v>38266.25</v>
      </c>
    </row>
    <row r="314" spans="1:16" ht="26.25" customHeight="1" x14ac:dyDescent="0.2">
      <c r="A314" s="14"/>
      <c r="B314" s="75"/>
      <c r="C314" s="73" t="s">
        <v>2965</v>
      </c>
      <c r="D314" s="78" t="s">
        <v>127</v>
      </c>
      <c r="E314" s="13">
        <v>44552</v>
      </c>
      <c r="F314" s="76" t="s">
        <v>705</v>
      </c>
      <c r="G314" s="13">
        <v>44557</v>
      </c>
      <c r="H314" s="77" t="s">
        <v>2193</v>
      </c>
      <c r="I314" s="16">
        <v>78</v>
      </c>
      <c r="J314" s="16">
        <v>57</v>
      </c>
      <c r="K314" s="16">
        <v>22</v>
      </c>
      <c r="L314" s="16">
        <v>18</v>
      </c>
      <c r="M314" s="81">
        <v>24.452999999999999</v>
      </c>
      <c r="N314" s="96">
        <v>25</v>
      </c>
      <c r="O314" s="64">
        <v>2530</v>
      </c>
      <c r="P314" s="65">
        <f>Table2245789101123456789101112131415161718192021222324252627[[#This Row],[PEMBULATAN]]*O314</f>
        <v>63250</v>
      </c>
    </row>
    <row r="315" spans="1:16" ht="26.25" customHeight="1" x14ac:dyDescent="0.2">
      <c r="A315" s="14"/>
      <c r="B315" s="75"/>
      <c r="C315" s="73" t="s">
        <v>2966</v>
      </c>
      <c r="D315" s="78" t="s">
        <v>127</v>
      </c>
      <c r="E315" s="13">
        <v>44552</v>
      </c>
      <c r="F315" s="76" t="s">
        <v>705</v>
      </c>
      <c r="G315" s="13">
        <v>44557</v>
      </c>
      <c r="H315" s="77" t="s">
        <v>2193</v>
      </c>
      <c r="I315" s="16">
        <v>92</v>
      </c>
      <c r="J315" s="16">
        <v>44</v>
      </c>
      <c r="K315" s="16">
        <v>36</v>
      </c>
      <c r="L315" s="16">
        <v>20</v>
      </c>
      <c r="M315" s="81">
        <v>36.432000000000002</v>
      </c>
      <c r="N315" s="96">
        <v>37</v>
      </c>
      <c r="O315" s="64">
        <v>2530</v>
      </c>
      <c r="P315" s="65">
        <f>Table2245789101123456789101112131415161718192021222324252627[[#This Row],[PEMBULATAN]]*O315</f>
        <v>93610</v>
      </c>
    </row>
    <row r="316" spans="1:16" ht="26.25" customHeight="1" x14ac:dyDescent="0.2">
      <c r="A316" s="14"/>
      <c r="B316" s="75"/>
      <c r="C316" s="73" t="s">
        <v>2967</v>
      </c>
      <c r="D316" s="78" t="s">
        <v>127</v>
      </c>
      <c r="E316" s="13">
        <v>44552</v>
      </c>
      <c r="F316" s="76" t="s">
        <v>705</v>
      </c>
      <c r="G316" s="13">
        <v>44557</v>
      </c>
      <c r="H316" s="77" t="s">
        <v>2193</v>
      </c>
      <c r="I316" s="16">
        <v>41</v>
      </c>
      <c r="J316" s="16">
        <v>56</v>
      </c>
      <c r="K316" s="16">
        <v>38</v>
      </c>
      <c r="L316" s="16">
        <v>3</v>
      </c>
      <c r="M316" s="81">
        <v>21.812000000000001</v>
      </c>
      <c r="N316" s="96">
        <v>21.812000000000001</v>
      </c>
      <c r="O316" s="64">
        <v>2530</v>
      </c>
      <c r="P316" s="65">
        <f>Table2245789101123456789101112131415161718192021222324252627[[#This Row],[PEMBULATAN]]*O316</f>
        <v>55184.36</v>
      </c>
    </row>
    <row r="317" spans="1:16" ht="26.25" customHeight="1" x14ac:dyDescent="0.2">
      <c r="A317" s="14"/>
      <c r="B317" s="75"/>
      <c r="C317" s="73" t="s">
        <v>2968</v>
      </c>
      <c r="D317" s="78" t="s">
        <v>127</v>
      </c>
      <c r="E317" s="13">
        <v>44552</v>
      </c>
      <c r="F317" s="76" t="s">
        <v>705</v>
      </c>
      <c r="G317" s="13">
        <v>44557</v>
      </c>
      <c r="H317" s="77" t="s">
        <v>2193</v>
      </c>
      <c r="I317" s="16">
        <v>50</v>
      </c>
      <c r="J317" s="16">
        <v>54</v>
      </c>
      <c r="K317" s="16">
        <v>23</v>
      </c>
      <c r="L317" s="16">
        <v>5</v>
      </c>
      <c r="M317" s="81">
        <v>15.525</v>
      </c>
      <c r="N317" s="96">
        <v>15.525</v>
      </c>
      <c r="O317" s="64">
        <v>2530</v>
      </c>
      <c r="P317" s="65">
        <f>Table2245789101123456789101112131415161718192021222324252627[[#This Row],[PEMBULATAN]]*O317</f>
        <v>39278.25</v>
      </c>
    </row>
    <row r="318" spans="1:16" ht="26.25" customHeight="1" x14ac:dyDescent="0.2">
      <c r="A318" s="14"/>
      <c r="B318" s="75"/>
      <c r="C318" s="73" t="s">
        <v>2969</v>
      </c>
      <c r="D318" s="78" t="s">
        <v>127</v>
      </c>
      <c r="E318" s="13">
        <v>44552</v>
      </c>
      <c r="F318" s="76" t="s">
        <v>705</v>
      </c>
      <c r="G318" s="13">
        <v>44557</v>
      </c>
      <c r="H318" s="77" t="s">
        <v>2193</v>
      </c>
      <c r="I318" s="16">
        <v>61</v>
      </c>
      <c r="J318" s="16">
        <v>55</v>
      </c>
      <c r="K318" s="16">
        <v>33</v>
      </c>
      <c r="L318" s="16">
        <v>20</v>
      </c>
      <c r="M318" s="81">
        <v>27.678750000000001</v>
      </c>
      <c r="N318" s="96">
        <v>27.678750000000001</v>
      </c>
      <c r="O318" s="64">
        <v>2530</v>
      </c>
      <c r="P318" s="65">
        <f>Table2245789101123456789101112131415161718192021222324252627[[#This Row],[PEMBULATAN]]*O318</f>
        <v>70027.237500000003</v>
      </c>
    </row>
    <row r="319" spans="1:16" ht="26.25" customHeight="1" x14ac:dyDescent="0.2">
      <c r="A319" s="14"/>
      <c r="B319" s="75"/>
      <c r="C319" s="9" t="s">
        <v>2970</v>
      </c>
      <c r="D319" s="76" t="s">
        <v>127</v>
      </c>
      <c r="E319" s="13">
        <v>44552</v>
      </c>
      <c r="F319" s="76" t="s">
        <v>705</v>
      </c>
      <c r="G319" s="13">
        <v>44557</v>
      </c>
      <c r="H319" s="10" t="s">
        <v>2193</v>
      </c>
      <c r="I319" s="1">
        <v>46</v>
      </c>
      <c r="J319" s="1">
        <v>62</v>
      </c>
      <c r="K319" s="1">
        <v>18</v>
      </c>
      <c r="L319" s="1">
        <v>20</v>
      </c>
      <c r="M319" s="80">
        <v>12.834</v>
      </c>
      <c r="N319" s="96">
        <v>20</v>
      </c>
      <c r="O319" s="64">
        <v>2530</v>
      </c>
      <c r="P319" s="65">
        <f>Table2245789101123456789101112131415161718192021222324252627[[#This Row],[PEMBULATAN]]*O319</f>
        <v>50600</v>
      </c>
    </row>
    <row r="320" spans="1:16" ht="26.25" customHeight="1" x14ac:dyDescent="0.2">
      <c r="A320" s="14"/>
      <c r="B320" s="100"/>
      <c r="C320" s="9" t="s">
        <v>2971</v>
      </c>
      <c r="D320" s="76" t="s">
        <v>127</v>
      </c>
      <c r="E320" s="13">
        <v>44552</v>
      </c>
      <c r="F320" s="76" t="s">
        <v>705</v>
      </c>
      <c r="G320" s="13">
        <v>44557</v>
      </c>
      <c r="H320" s="10" t="s">
        <v>2193</v>
      </c>
      <c r="I320" s="1">
        <v>100</v>
      </c>
      <c r="J320" s="1">
        <v>37</v>
      </c>
      <c r="K320" s="1">
        <v>22</v>
      </c>
      <c r="L320" s="1">
        <v>20</v>
      </c>
      <c r="M320" s="80">
        <v>20.350000000000001</v>
      </c>
      <c r="N320" s="96">
        <v>21</v>
      </c>
      <c r="O320" s="64">
        <v>2530</v>
      </c>
      <c r="P320" s="65">
        <f>Table2245789101123456789101112131415161718192021222324252627[[#This Row],[PEMBULATAN]]*O320</f>
        <v>53130</v>
      </c>
    </row>
    <row r="321" spans="1:16" ht="26.25" customHeight="1" x14ac:dyDescent="0.2">
      <c r="A321" s="14"/>
      <c r="B321" s="14" t="s">
        <v>2972</v>
      </c>
      <c r="C321" s="73" t="s">
        <v>2973</v>
      </c>
      <c r="D321" s="78" t="s">
        <v>127</v>
      </c>
      <c r="E321" s="13">
        <v>44552</v>
      </c>
      <c r="F321" s="76" t="s">
        <v>705</v>
      </c>
      <c r="G321" s="13">
        <v>44557</v>
      </c>
      <c r="H321" s="77" t="s">
        <v>2193</v>
      </c>
      <c r="I321" s="16">
        <v>48</v>
      </c>
      <c r="J321" s="16">
        <v>36</v>
      </c>
      <c r="K321" s="16">
        <v>49</v>
      </c>
      <c r="L321" s="16">
        <v>20</v>
      </c>
      <c r="M321" s="81">
        <v>21.167999999999999</v>
      </c>
      <c r="N321" s="96">
        <v>21.167999999999999</v>
      </c>
      <c r="O321" s="64">
        <v>2530</v>
      </c>
      <c r="P321" s="65">
        <f>Table2245789101123456789101112131415161718192021222324252627[[#This Row],[PEMBULATAN]]*O321</f>
        <v>53555.040000000001</v>
      </c>
    </row>
    <row r="322" spans="1:16" ht="26.25" customHeight="1" x14ac:dyDescent="0.2">
      <c r="A322" s="14"/>
      <c r="B322" s="14"/>
      <c r="C322" s="73" t="s">
        <v>2974</v>
      </c>
      <c r="D322" s="78" t="s">
        <v>127</v>
      </c>
      <c r="E322" s="13">
        <v>44552</v>
      </c>
      <c r="F322" s="76" t="s">
        <v>705</v>
      </c>
      <c r="G322" s="13">
        <v>44557</v>
      </c>
      <c r="H322" s="77" t="s">
        <v>2193</v>
      </c>
      <c r="I322" s="16">
        <v>25</v>
      </c>
      <c r="J322" s="16">
        <v>13</v>
      </c>
      <c r="K322" s="16">
        <v>6</v>
      </c>
      <c r="L322" s="16">
        <v>1</v>
      </c>
      <c r="M322" s="81">
        <v>0.48749999999999999</v>
      </c>
      <c r="N322" s="96">
        <v>2</v>
      </c>
      <c r="O322" s="64">
        <v>2530</v>
      </c>
      <c r="P322" s="65">
        <f>Table2245789101123456789101112131415161718192021222324252627[[#This Row],[PEMBULATAN]]*O322</f>
        <v>5060</v>
      </c>
    </row>
    <row r="323" spans="1:16" ht="26.25" customHeight="1" x14ac:dyDescent="0.2">
      <c r="A323" s="14"/>
      <c r="B323" s="14"/>
      <c r="C323" s="73" t="s">
        <v>2975</v>
      </c>
      <c r="D323" s="78" t="s">
        <v>127</v>
      </c>
      <c r="E323" s="13">
        <v>44552</v>
      </c>
      <c r="F323" s="76" t="s">
        <v>705</v>
      </c>
      <c r="G323" s="13">
        <v>44557</v>
      </c>
      <c r="H323" s="77" t="s">
        <v>2193</v>
      </c>
      <c r="I323" s="16">
        <v>20</v>
      </c>
      <c r="J323" s="16">
        <v>15</v>
      </c>
      <c r="K323" s="16">
        <v>3</v>
      </c>
      <c r="L323" s="16">
        <v>1</v>
      </c>
      <c r="M323" s="81">
        <v>0.22500000000000001</v>
      </c>
      <c r="N323" s="96">
        <v>1</v>
      </c>
      <c r="O323" s="64">
        <v>2530</v>
      </c>
      <c r="P323" s="65">
        <f>Table2245789101123456789101112131415161718192021222324252627[[#This Row],[PEMBULATAN]]*O323</f>
        <v>2530</v>
      </c>
    </row>
    <row r="324" spans="1:16" ht="26.25" customHeight="1" x14ac:dyDescent="0.2">
      <c r="A324" s="14"/>
      <c r="B324" s="14"/>
      <c r="C324" s="73" t="s">
        <v>2976</v>
      </c>
      <c r="D324" s="78" t="s">
        <v>127</v>
      </c>
      <c r="E324" s="13">
        <v>44552</v>
      </c>
      <c r="F324" s="76" t="s">
        <v>705</v>
      </c>
      <c r="G324" s="13">
        <v>44557</v>
      </c>
      <c r="H324" s="77" t="s">
        <v>2193</v>
      </c>
      <c r="I324" s="16">
        <v>82</v>
      </c>
      <c r="J324" s="16">
        <v>61</v>
      </c>
      <c r="K324" s="16">
        <v>32</v>
      </c>
      <c r="L324" s="16">
        <v>20</v>
      </c>
      <c r="M324" s="81">
        <v>40.015999999999998</v>
      </c>
      <c r="N324" s="96">
        <v>40.015999999999998</v>
      </c>
      <c r="O324" s="64">
        <v>2530</v>
      </c>
      <c r="P324" s="65">
        <f>Table2245789101123456789101112131415161718192021222324252627[[#This Row],[PEMBULATAN]]*O324</f>
        <v>101240.48</v>
      </c>
    </row>
    <row r="325" spans="1:16" ht="26.25" customHeight="1" x14ac:dyDescent="0.2">
      <c r="A325" s="14"/>
      <c r="B325" s="14"/>
      <c r="C325" s="73" t="s">
        <v>2977</v>
      </c>
      <c r="D325" s="78" t="s">
        <v>127</v>
      </c>
      <c r="E325" s="13">
        <v>44552</v>
      </c>
      <c r="F325" s="76" t="s">
        <v>705</v>
      </c>
      <c r="G325" s="13">
        <v>44557</v>
      </c>
      <c r="H325" s="77" t="s">
        <v>2193</v>
      </c>
      <c r="I325" s="16">
        <v>51</v>
      </c>
      <c r="J325" s="16">
        <v>26</v>
      </c>
      <c r="K325" s="16">
        <v>6</v>
      </c>
      <c r="L325" s="16">
        <v>2</v>
      </c>
      <c r="M325" s="81">
        <v>1.9890000000000001</v>
      </c>
      <c r="N325" s="96">
        <v>2</v>
      </c>
      <c r="O325" s="64">
        <v>2530</v>
      </c>
      <c r="P325" s="65">
        <f>Table2245789101123456789101112131415161718192021222324252627[[#This Row],[PEMBULATAN]]*O325</f>
        <v>5060</v>
      </c>
    </row>
    <row r="326" spans="1:16" ht="26.25" customHeight="1" x14ac:dyDescent="0.2">
      <c r="A326" s="14"/>
      <c r="B326" s="14"/>
      <c r="C326" s="73" t="s">
        <v>2978</v>
      </c>
      <c r="D326" s="78" t="s">
        <v>127</v>
      </c>
      <c r="E326" s="13">
        <v>44552</v>
      </c>
      <c r="F326" s="76" t="s">
        <v>705</v>
      </c>
      <c r="G326" s="13">
        <v>44557</v>
      </c>
      <c r="H326" s="77" t="s">
        <v>2193</v>
      </c>
      <c r="I326" s="16">
        <v>21</v>
      </c>
      <c r="J326" s="16">
        <v>20</v>
      </c>
      <c r="K326" s="16">
        <v>16</v>
      </c>
      <c r="L326" s="16">
        <v>1</v>
      </c>
      <c r="M326" s="81">
        <v>1.68</v>
      </c>
      <c r="N326" s="96">
        <v>1.68</v>
      </c>
      <c r="O326" s="64">
        <v>2530</v>
      </c>
      <c r="P326" s="65">
        <f>Table2245789101123456789101112131415161718192021222324252627[[#This Row],[PEMBULATAN]]*O326</f>
        <v>4250.3999999999996</v>
      </c>
    </row>
    <row r="327" spans="1:16" ht="26.25" customHeight="1" x14ac:dyDescent="0.2">
      <c r="A327" s="14"/>
      <c r="B327" s="14"/>
      <c r="C327" s="73" t="s">
        <v>2979</v>
      </c>
      <c r="D327" s="78" t="s">
        <v>127</v>
      </c>
      <c r="E327" s="13">
        <v>44552</v>
      </c>
      <c r="F327" s="76" t="s">
        <v>705</v>
      </c>
      <c r="G327" s="13">
        <v>44557</v>
      </c>
      <c r="H327" s="77" t="s">
        <v>2193</v>
      </c>
      <c r="I327" s="16">
        <v>34</v>
      </c>
      <c r="J327" s="16">
        <v>27</v>
      </c>
      <c r="K327" s="16">
        <v>26</v>
      </c>
      <c r="L327" s="16">
        <v>3</v>
      </c>
      <c r="M327" s="81">
        <v>5.9669999999999996</v>
      </c>
      <c r="N327" s="96">
        <v>5.9669999999999996</v>
      </c>
      <c r="O327" s="64">
        <v>2530</v>
      </c>
      <c r="P327" s="65">
        <f>Table2245789101123456789101112131415161718192021222324252627[[#This Row],[PEMBULATAN]]*O327</f>
        <v>15096.509999999998</v>
      </c>
    </row>
    <row r="328" spans="1:16" ht="26.25" customHeight="1" x14ac:dyDescent="0.2">
      <c r="A328" s="14"/>
      <c r="B328" s="14"/>
      <c r="C328" s="73" t="s">
        <v>2980</v>
      </c>
      <c r="D328" s="78" t="s">
        <v>127</v>
      </c>
      <c r="E328" s="13">
        <v>44552</v>
      </c>
      <c r="F328" s="76" t="s">
        <v>705</v>
      </c>
      <c r="G328" s="13">
        <v>44557</v>
      </c>
      <c r="H328" s="77" t="s">
        <v>2193</v>
      </c>
      <c r="I328" s="16">
        <v>81</v>
      </c>
      <c r="J328" s="16">
        <v>55</v>
      </c>
      <c r="K328" s="16">
        <v>26</v>
      </c>
      <c r="L328" s="16">
        <v>14</v>
      </c>
      <c r="M328" s="81">
        <v>28.9575</v>
      </c>
      <c r="N328" s="96">
        <v>28.9575</v>
      </c>
      <c r="O328" s="64">
        <v>2530</v>
      </c>
      <c r="P328" s="65">
        <f>Table2245789101123456789101112131415161718192021222324252627[[#This Row],[PEMBULATAN]]*O328</f>
        <v>73262.475000000006</v>
      </c>
    </row>
    <row r="329" spans="1:16" ht="26.25" customHeight="1" x14ac:dyDescent="0.2">
      <c r="A329" s="14"/>
      <c r="B329" s="14"/>
      <c r="C329" s="73" t="s">
        <v>2981</v>
      </c>
      <c r="D329" s="78" t="s">
        <v>127</v>
      </c>
      <c r="E329" s="13">
        <v>44552</v>
      </c>
      <c r="F329" s="76" t="s">
        <v>705</v>
      </c>
      <c r="G329" s="13">
        <v>44557</v>
      </c>
      <c r="H329" s="77" t="s">
        <v>2193</v>
      </c>
      <c r="I329" s="16">
        <v>74</v>
      </c>
      <c r="J329" s="16">
        <v>64</v>
      </c>
      <c r="K329" s="16">
        <v>18</v>
      </c>
      <c r="L329" s="16">
        <v>6</v>
      </c>
      <c r="M329" s="81">
        <v>21.312000000000001</v>
      </c>
      <c r="N329" s="96">
        <v>22</v>
      </c>
      <c r="O329" s="64">
        <v>2530</v>
      </c>
      <c r="P329" s="65">
        <f>Table2245789101123456789101112131415161718192021222324252627[[#This Row],[PEMBULATAN]]*O329</f>
        <v>55660</v>
      </c>
    </row>
    <row r="330" spans="1:16" ht="26.25" customHeight="1" x14ac:dyDescent="0.2">
      <c r="A330" s="14"/>
      <c r="B330" s="14"/>
      <c r="C330" s="73" t="s">
        <v>2982</v>
      </c>
      <c r="D330" s="78" t="s">
        <v>127</v>
      </c>
      <c r="E330" s="13">
        <v>44552</v>
      </c>
      <c r="F330" s="76" t="s">
        <v>705</v>
      </c>
      <c r="G330" s="13">
        <v>44557</v>
      </c>
      <c r="H330" s="77" t="s">
        <v>2193</v>
      </c>
      <c r="I330" s="16">
        <v>64</v>
      </c>
      <c r="J330" s="16">
        <v>66</v>
      </c>
      <c r="K330" s="16">
        <v>26</v>
      </c>
      <c r="L330" s="16">
        <v>12</v>
      </c>
      <c r="M330" s="81">
        <v>27.456</v>
      </c>
      <c r="N330" s="96">
        <v>28</v>
      </c>
      <c r="O330" s="64">
        <v>2530</v>
      </c>
      <c r="P330" s="65">
        <f>Table2245789101123456789101112131415161718192021222324252627[[#This Row],[PEMBULATAN]]*O330</f>
        <v>70840</v>
      </c>
    </row>
    <row r="331" spans="1:16" ht="26.25" customHeight="1" x14ac:dyDescent="0.2">
      <c r="A331" s="14"/>
      <c r="B331" s="14"/>
      <c r="C331" s="73" t="s">
        <v>2983</v>
      </c>
      <c r="D331" s="78" t="s">
        <v>127</v>
      </c>
      <c r="E331" s="13">
        <v>44552</v>
      </c>
      <c r="F331" s="76" t="s">
        <v>705</v>
      </c>
      <c r="G331" s="13">
        <v>44557</v>
      </c>
      <c r="H331" s="77" t="s">
        <v>2193</v>
      </c>
      <c r="I331" s="16">
        <v>57</v>
      </c>
      <c r="J331" s="16">
        <v>54</v>
      </c>
      <c r="K331" s="16">
        <v>30</v>
      </c>
      <c r="L331" s="16">
        <v>18</v>
      </c>
      <c r="M331" s="81">
        <v>23.085000000000001</v>
      </c>
      <c r="N331" s="96">
        <v>23.085000000000001</v>
      </c>
      <c r="O331" s="64">
        <v>2530</v>
      </c>
      <c r="P331" s="65">
        <f>Table2245789101123456789101112131415161718192021222324252627[[#This Row],[PEMBULATAN]]*O331</f>
        <v>58405.05</v>
      </c>
    </row>
    <row r="332" spans="1:16" ht="26.25" customHeight="1" x14ac:dyDescent="0.2">
      <c r="A332" s="14"/>
      <c r="B332" s="14"/>
      <c r="C332" s="73" t="s">
        <v>2984</v>
      </c>
      <c r="D332" s="78" t="s">
        <v>127</v>
      </c>
      <c r="E332" s="13">
        <v>44552</v>
      </c>
      <c r="F332" s="76" t="s">
        <v>705</v>
      </c>
      <c r="G332" s="13">
        <v>44557</v>
      </c>
      <c r="H332" s="77" t="s">
        <v>2193</v>
      </c>
      <c r="I332" s="16">
        <v>41</v>
      </c>
      <c r="J332" s="16">
        <v>35</v>
      </c>
      <c r="K332" s="16">
        <v>21</v>
      </c>
      <c r="L332" s="16">
        <v>6</v>
      </c>
      <c r="M332" s="81">
        <v>7.5337500000000004</v>
      </c>
      <c r="N332" s="96">
        <v>7.5337500000000004</v>
      </c>
      <c r="O332" s="64">
        <v>2530</v>
      </c>
      <c r="P332" s="65">
        <f>Table2245789101123456789101112131415161718192021222324252627[[#This Row],[PEMBULATAN]]*O332</f>
        <v>19060.387500000001</v>
      </c>
    </row>
    <row r="333" spans="1:16" ht="26.25" customHeight="1" x14ac:dyDescent="0.2">
      <c r="A333" s="14"/>
      <c r="B333" s="14"/>
      <c r="C333" s="73" t="s">
        <v>2985</v>
      </c>
      <c r="D333" s="78" t="s">
        <v>127</v>
      </c>
      <c r="E333" s="13">
        <v>44552</v>
      </c>
      <c r="F333" s="76" t="s">
        <v>705</v>
      </c>
      <c r="G333" s="13">
        <v>44557</v>
      </c>
      <c r="H333" s="77" t="s">
        <v>2193</v>
      </c>
      <c r="I333" s="16">
        <v>64</v>
      </c>
      <c r="J333" s="16">
        <v>46</v>
      </c>
      <c r="K333" s="16">
        <v>23</v>
      </c>
      <c r="L333" s="16">
        <v>11</v>
      </c>
      <c r="M333" s="81">
        <v>16.928000000000001</v>
      </c>
      <c r="N333" s="96">
        <v>16.928000000000001</v>
      </c>
      <c r="O333" s="64">
        <v>2530</v>
      </c>
      <c r="P333" s="65">
        <f>Table2245789101123456789101112131415161718192021222324252627[[#This Row],[PEMBULATAN]]*O333</f>
        <v>42827.840000000004</v>
      </c>
    </row>
    <row r="334" spans="1:16" ht="26.25" customHeight="1" x14ac:dyDescent="0.2">
      <c r="A334" s="14"/>
      <c r="B334" s="14"/>
      <c r="C334" s="73" t="s">
        <v>2986</v>
      </c>
      <c r="D334" s="78" t="s">
        <v>127</v>
      </c>
      <c r="E334" s="13">
        <v>44552</v>
      </c>
      <c r="F334" s="76" t="s">
        <v>705</v>
      </c>
      <c r="G334" s="13">
        <v>44557</v>
      </c>
      <c r="H334" s="77" t="s">
        <v>2193</v>
      </c>
      <c r="I334" s="16">
        <v>58</v>
      </c>
      <c r="J334" s="16">
        <v>50</v>
      </c>
      <c r="K334" s="16">
        <v>16</v>
      </c>
      <c r="L334" s="16">
        <v>4</v>
      </c>
      <c r="M334" s="81">
        <v>11.6</v>
      </c>
      <c r="N334" s="96">
        <v>11.6</v>
      </c>
      <c r="O334" s="64">
        <v>2530</v>
      </c>
      <c r="P334" s="65">
        <f>Table2245789101123456789101112131415161718192021222324252627[[#This Row],[PEMBULATAN]]*O334</f>
        <v>29348</v>
      </c>
    </row>
    <row r="335" spans="1:16" ht="22.5" customHeight="1" x14ac:dyDescent="0.2">
      <c r="A335" s="123" t="s">
        <v>30</v>
      </c>
      <c r="B335" s="124"/>
      <c r="C335" s="124"/>
      <c r="D335" s="124"/>
      <c r="E335" s="124"/>
      <c r="F335" s="124"/>
      <c r="G335" s="124"/>
      <c r="H335" s="124"/>
      <c r="I335" s="124"/>
      <c r="J335" s="124"/>
      <c r="K335" s="124"/>
      <c r="L335" s="125"/>
      <c r="M335" s="79">
        <f>SUBTOTAL(109,Table2245789101123456789101112131415161718192021222324252627[KG VOLUME])</f>
        <v>6894.686750000008</v>
      </c>
      <c r="N335" s="68">
        <f>SUM(N3:N334)</f>
        <v>7304.304750000003</v>
      </c>
      <c r="O335" s="126">
        <f>SUM(P3:P334)</f>
        <v>18479891.017500009</v>
      </c>
      <c r="P335" s="127"/>
    </row>
    <row r="336" spans="1:16" ht="18" customHeight="1" x14ac:dyDescent="0.2">
      <c r="A336" s="86"/>
      <c r="B336" s="56" t="s">
        <v>42</v>
      </c>
      <c r="C336" s="55"/>
      <c r="D336" s="57" t="s">
        <v>43</v>
      </c>
      <c r="E336" s="86"/>
      <c r="F336" s="86"/>
      <c r="G336" s="86"/>
      <c r="H336" s="86"/>
      <c r="I336" s="86"/>
      <c r="J336" s="86"/>
      <c r="K336" s="86"/>
      <c r="L336" s="86"/>
      <c r="M336" s="87"/>
      <c r="N336" s="88" t="s">
        <v>51</v>
      </c>
      <c r="O336" s="89"/>
      <c r="P336" s="89">
        <f>O335*10%</f>
        <v>1847989.1017500011</v>
      </c>
    </row>
    <row r="337" spans="1:16" ht="18" customHeight="1" thickBot="1" x14ac:dyDescent="0.25">
      <c r="A337" s="86"/>
      <c r="B337" s="56"/>
      <c r="C337" s="55"/>
      <c r="D337" s="57"/>
      <c r="E337" s="86"/>
      <c r="F337" s="86"/>
      <c r="G337" s="86"/>
      <c r="H337" s="86"/>
      <c r="I337" s="86"/>
      <c r="J337" s="86"/>
      <c r="K337" s="86"/>
      <c r="L337" s="86"/>
      <c r="M337" s="87"/>
      <c r="N337" s="90" t="s">
        <v>52</v>
      </c>
      <c r="O337" s="91"/>
      <c r="P337" s="91">
        <f>O335-P336</f>
        <v>16631901.915750008</v>
      </c>
    </row>
    <row r="338" spans="1:16" ht="18" customHeight="1" x14ac:dyDescent="0.2">
      <c r="A338" s="11"/>
      <c r="H338" s="63"/>
      <c r="N338" s="62" t="s">
        <v>31</v>
      </c>
      <c r="P338" s="69">
        <f>P337*1%</f>
        <v>166319.01915750009</v>
      </c>
    </row>
    <row r="339" spans="1:16" ht="18" customHeight="1" thickBot="1" x14ac:dyDescent="0.25">
      <c r="A339" s="11"/>
      <c r="H339" s="63"/>
      <c r="N339" s="62" t="s">
        <v>53</v>
      </c>
      <c r="P339" s="71">
        <f>P337*2%</f>
        <v>332638.03831500019</v>
      </c>
    </row>
    <row r="340" spans="1:16" ht="18" customHeight="1" x14ac:dyDescent="0.2">
      <c r="A340" s="11"/>
      <c r="H340" s="63"/>
      <c r="N340" s="66" t="s">
        <v>32</v>
      </c>
      <c r="O340" s="67"/>
      <c r="P340" s="70">
        <f>P337+P338-P339</f>
        <v>16465582.896592507</v>
      </c>
    </row>
    <row r="342" spans="1:16" x14ac:dyDescent="0.2">
      <c r="A342" s="11"/>
      <c r="H342" s="63"/>
      <c r="P342" s="71"/>
    </row>
    <row r="343" spans="1:16" x14ac:dyDescent="0.2">
      <c r="A343" s="11"/>
      <c r="H343" s="63"/>
      <c r="O343" s="58"/>
      <c r="P343" s="71"/>
    </row>
    <row r="344" spans="1:16" s="3" customFormat="1" x14ac:dyDescent="0.25">
      <c r="A344" s="11"/>
      <c r="B344" s="2"/>
      <c r="C344" s="2"/>
      <c r="E344" s="12"/>
      <c r="H344" s="63"/>
      <c r="N344" s="15"/>
      <c r="O344" s="15"/>
      <c r="P344" s="15"/>
    </row>
    <row r="345" spans="1:16" s="3" customFormat="1" x14ac:dyDescent="0.25">
      <c r="A345" s="11"/>
      <c r="B345" s="2"/>
      <c r="C345" s="2"/>
      <c r="E345" s="12"/>
      <c r="H345" s="63"/>
      <c r="N345" s="15"/>
      <c r="O345" s="15"/>
      <c r="P345" s="15"/>
    </row>
    <row r="346" spans="1:16" s="3" customFormat="1" x14ac:dyDescent="0.25">
      <c r="A346" s="11"/>
      <c r="B346" s="2"/>
      <c r="C346" s="2"/>
      <c r="E346" s="12"/>
      <c r="H346" s="63"/>
      <c r="N346" s="15"/>
      <c r="O346" s="15"/>
      <c r="P346" s="15"/>
    </row>
    <row r="347" spans="1:16" s="3" customFormat="1" x14ac:dyDescent="0.25">
      <c r="A347" s="11"/>
      <c r="B347" s="2"/>
      <c r="C347" s="2"/>
      <c r="E347" s="12"/>
      <c r="H347" s="63"/>
      <c r="N347" s="15"/>
      <c r="O347" s="15"/>
      <c r="P347" s="15"/>
    </row>
    <row r="348" spans="1:16" s="3" customFormat="1" x14ac:dyDescent="0.25">
      <c r="A348" s="11"/>
      <c r="B348" s="2"/>
      <c r="C348" s="2"/>
      <c r="E348" s="12"/>
      <c r="H348" s="63"/>
      <c r="N348" s="15"/>
      <c r="O348" s="15"/>
      <c r="P348" s="15"/>
    </row>
    <row r="349" spans="1:16" s="3" customFormat="1" x14ac:dyDescent="0.25">
      <c r="A349" s="11"/>
      <c r="B349" s="2"/>
      <c r="C349" s="2"/>
      <c r="E349" s="12"/>
      <c r="H349" s="63"/>
      <c r="N349" s="15"/>
      <c r="O349" s="15"/>
      <c r="P349" s="15"/>
    </row>
    <row r="350" spans="1:16" s="3" customFormat="1" x14ac:dyDescent="0.25">
      <c r="A350" s="11"/>
      <c r="B350" s="2"/>
      <c r="C350" s="2"/>
      <c r="E350" s="12"/>
      <c r="H350" s="63"/>
      <c r="N350" s="15"/>
      <c r="O350" s="15"/>
      <c r="P350" s="15"/>
    </row>
    <row r="351" spans="1:16" s="3" customFormat="1" x14ac:dyDescent="0.25">
      <c r="A351" s="11"/>
      <c r="B351" s="2"/>
      <c r="C351" s="2"/>
      <c r="E351" s="12"/>
      <c r="H351" s="63"/>
      <c r="N351" s="15"/>
      <c r="O351" s="15"/>
      <c r="P351" s="15"/>
    </row>
    <row r="352" spans="1:16" s="3" customFormat="1" x14ac:dyDescent="0.25">
      <c r="A352" s="11"/>
      <c r="B352" s="2"/>
      <c r="C352" s="2"/>
      <c r="E352" s="12"/>
      <c r="H352" s="63"/>
      <c r="N352" s="15"/>
      <c r="O352" s="15"/>
      <c r="P352" s="15"/>
    </row>
    <row r="353" spans="1:16" s="3" customFormat="1" x14ac:dyDescent="0.25">
      <c r="A353" s="11"/>
      <c r="B353" s="2"/>
      <c r="C353" s="2"/>
      <c r="E353" s="12"/>
      <c r="H353" s="63"/>
      <c r="N353" s="15"/>
      <c r="O353" s="15"/>
      <c r="P353" s="15"/>
    </row>
    <row r="354" spans="1:16" s="3" customFormat="1" x14ac:dyDescent="0.25">
      <c r="A354" s="11"/>
      <c r="B354" s="2"/>
      <c r="C354" s="2"/>
      <c r="E354" s="12"/>
      <c r="H354" s="63"/>
      <c r="N354" s="15"/>
      <c r="O354" s="15"/>
      <c r="P354" s="15"/>
    </row>
    <row r="355" spans="1:16" s="3" customFormat="1" x14ac:dyDescent="0.25">
      <c r="A355" s="11"/>
      <c r="B355" s="2"/>
      <c r="C355" s="2"/>
      <c r="E355" s="12"/>
      <c r="H355" s="63"/>
      <c r="N355" s="15"/>
      <c r="O355" s="15"/>
      <c r="P355" s="15"/>
    </row>
  </sheetData>
  <mergeCells count="2">
    <mergeCell ref="A335:L335"/>
    <mergeCell ref="O335:P335"/>
  </mergeCells>
  <conditionalFormatting sqref="B3:B318">
    <cfRule type="duplicateValues" dxfId="497" priority="2"/>
  </conditionalFormatting>
  <conditionalFormatting sqref="B319">
    <cfRule type="duplicateValues" dxfId="496" priority="1"/>
  </conditionalFormatting>
  <conditionalFormatting sqref="B320:B334">
    <cfRule type="duplicateValues" dxfId="495" priority="54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tabColor rgb="FF92D050"/>
  </sheetPr>
  <dimension ref="A1:P109"/>
  <sheetViews>
    <sheetView zoomScale="110" zoomScaleNormal="110" workbookViewId="0">
      <pane xSplit="3" ySplit="2" topLeftCell="D84" activePane="bottomRight" state="frozen"/>
      <selection pane="topRight" activeCell="B1" sqref="B1"/>
      <selection pane="bottomLeft" activeCell="A3" sqref="A3"/>
      <selection pane="bottomRight" activeCell="B88" sqref="B88"/>
    </sheetView>
  </sheetViews>
  <sheetFormatPr defaultRowHeight="15" x14ac:dyDescent="0.2"/>
  <cols>
    <col min="1" max="1" width="8" style="4" customWidth="1"/>
    <col min="2" max="2" width="19.5703125" style="2" customWidth="1"/>
    <col min="3" max="3" width="14.5703125" style="2" customWidth="1"/>
    <col min="4" max="4" width="10.7109375" style="3" customWidth="1"/>
    <col min="5" max="5" width="8" style="12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5" customWidth="1"/>
    <col min="15" max="15" width="8.140625" style="15" customWidth="1"/>
    <col min="16" max="16" width="12.28515625" style="15" customWidth="1"/>
    <col min="17" max="16384" width="9.140625" style="4"/>
  </cols>
  <sheetData>
    <row r="1" spans="1:16" x14ac:dyDescent="0.2">
      <c r="H1" s="5"/>
    </row>
    <row r="2" spans="1:16" ht="25.5" x14ac:dyDescent="0.2">
      <c r="A2" s="59" t="s">
        <v>44</v>
      </c>
      <c r="B2" s="7" t="s">
        <v>7</v>
      </c>
      <c r="C2" s="7" t="s">
        <v>0</v>
      </c>
      <c r="D2" s="7" t="s">
        <v>1</v>
      </c>
      <c r="E2" s="60" t="s">
        <v>4</v>
      </c>
      <c r="F2" s="7" t="s">
        <v>3</v>
      </c>
      <c r="G2" s="7" t="s">
        <v>5</v>
      </c>
      <c r="H2" s="60" t="s">
        <v>2</v>
      </c>
      <c r="I2" s="7" t="s">
        <v>39</v>
      </c>
      <c r="J2" s="7" t="s">
        <v>40</v>
      </c>
      <c r="K2" s="7" t="s">
        <v>41</v>
      </c>
      <c r="L2" s="61" t="s">
        <v>45</v>
      </c>
      <c r="M2" s="61" t="s">
        <v>46</v>
      </c>
      <c r="N2" s="61" t="s">
        <v>6</v>
      </c>
      <c r="O2" s="61" t="s">
        <v>47</v>
      </c>
      <c r="P2" s="61" t="s">
        <v>48</v>
      </c>
    </row>
    <row r="3" spans="1:16" ht="26.25" customHeight="1" x14ac:dyDescent="0.2">
      <c r="A3" s="83">
        <v>403984</v>
      </c>
      <c r="B3" s="74" t="s">
        <v>2987</v>
      </c>
      <c r="C3" s="9" t="s">
        <v>2988</v>
      </c>
      <c r="D3" s="76" t="s">
        <v>127</v>
      </c>
      <c r="E3" s="13">
        <v>44553</v>
      </c>
      <c r="F3" s="76" t="s">
        <v>705</v>
      </c>
      <c r="G3" s="13">
        <v>44557</v>
      </c>
      <c r="H3" s="10" t="s">
        <v>2193</v>
      </c>
      <c r="I3" s="1">
        <v>120</v>
      </c>
      <c r="J3" s="1">
        <v>50</v>
      </c>
      <c r="K3" s="1">
        <v>4</v>
      </c>
      <c r="L3" s="1">
        <v>3</v>
      </c>
      <c r="M3" s="80">
        <v>6</v>
      </c>
      <c r="N3" s="8">
        <v>6</v>
      </c>
      <c r="O3" s="64">
        <v>2530</v>
      </c>
      <c r="P3" s="65">
        <f>Table224578910112345678910111213141516171819202122232425262728[[#This Row],[PEMBULATAN]]*O3</f>
        <v>15180</v>
      </c>
    </row>
    <row r="4" spans="1:16" ht="26.25" customHeight="1" x14ac:dyDescent="0.2">
      <c r="A4" s="14"/>
      <c r="B4" s="75"/>
      <c r="C4" s="73" t="s">
        <v>2989</v>
      </c>
      <c r="D4" s="78" t="s">
        <v>127</v>
      </c>
      <c r="E4" s="13">
        <v>44553</v>
      </c>
      <c r="F4" s="76" t="s">
        <v>705</v>
      </c>
      <c r="G4" s="13">
        <v>44557</v>
      </c>
      <c r="H4" s="77" t="s">
        <v>2193</v>
      </c>
      <c r="I4" s="16">
        <v>70</v>
      </c>
      <c r="J4" s="16">
        <v>22</v>
      </c>
      <c r="K4" s="16">
        <v>22</v>
      </c>
      <c r="L4" s="16">
        <v>1</v>
      </c>
      <c r="M4" s="81">
        <v>8.4700000000000006</v>
      </c>
      <c r="N4" s="72">
        <v>9</v>
      </c>
      <c r="O4" s="64">
        <v>2530</v>
      </c>
      <c r="P4" s="65">
        <f>Table224578910112345678910111213141516171819202122232425262728[[#This Row],[PEMBULATAN]]*O4</f>
        <v>22770</v>
      </c>
    </row>
    <row r="5" spans="1:16" ht="26.25" customHeight="1" x14ac:dyDescent="0.2">
      <c r="A5" s="14"/>
      <c r="B5" s="75"/>
      <c r="C5" s="73" t="s">
        <v>2990</v>
      </c>
      <c r="D5" s="78" t="s">
        <v>127</v>
      </c>
      <c r="E5" s="13">
        <v>44553</v>
      </c>
      <c r="F5" s="76" t="s">
        <v>705</v>
      </c>
      <c r="G5" s="13">
        <v>44557</v>
      </c>
      <c r="H5" s="77" t="s">
        <v>2193</v>
      </c>
      <c r="I5" s="16">
        <v>91</v>
      </c>
      <c r="J5" s="16">
        <v>60</v>
      </c>
      <c r="K5" s="16">
        <v>34</v>
      </c>
      <c r="L5" s="16">
        <v>16</v>
      </c>
      <c r="M5" s="81">
        <v>46.41</v>
      </c>
      <c r="N5" s="72">
        <v>47</v>
      </c>
      <c r="O5" s="64">
        <v>2530</v>
      </c>
      <c r="P5" s="65">
        <f>Table224578910112345678910111213141516171819202122232425262728[[#This Row],[PEMBULATAN]]*O5</f>
        <v>118910</v>
      </c>
    </row>
    <row r="6" spans="1:16" ht="26.25" customHeight="1" x14ac:dyDescent="0.2">
      <c r="A6" s="14"/>
      <c r="B6" s="75"/>
      <c r="C6" s="73" t="s">
        <v>2991</v>
      </c>
      <c r="D6" s="78" t="s">
        <v>127</v>
      </c>
      <c r="E6" s="13">
        <v>44553</v>
      </c>
      <c r="F6" s="76" t="s">
        <v>705</v>
      </c>
      <c r="G6" s="13">
        <v>44557</v>
      </c>
      <c r="H6" s="77" t="s">
        <v>2193</v>
      </c>
      <c r="I6" s="16">
        <v>87</v>
      </c>
      <c r="J6" s="16">
        <v>60</v>
      </c>
      <c r="K6" s="16">
        <v>32</v>
      </c>
      <c r="L6" s="16">
        <v>13</v>
      </c>
      <c r="M6" s="81">
        <v>41.76</v>
      </c>
      <c r="N6" s="96">
        <v>41.76</v>
      </c>
      <c r="O6" s="64">
        <v>2530</v>
      </c>
      <c r="P6" s="65">
        <f>Table224578910112345678910111213141516171819202122232425262728[[#This Row],[PEMBULATAN]]*O6</f>
        <v>105652.79999999999</v>
      </c>
    </row>
    <row r="7" spans="1:16" ht="26.25" customHeight="1" x14ac:dyDescent="0.2">
      <c r="A7" s="14"/>
      <c r="B7" s="75"/>
      <c r="C7" s="73" t="s">
        <v>2992</v>
      </c>
      <c r="D7" s="78" t="s">
        <v>127</v>
      </c>
      <c r="E7" s="13">
        <v>44553</v>
      </c>
      <c r="F7" s="76" t="s">
        <v>705</v>
      </c>
      <c r="G7" s="13">
        <v>44557</v>
      </c>
      <c r="H7" s="77" t="s">
        <v>2193</v>
      </c>
      <c r="I7" s="16">
        <v>100</v>
      </c>
      <c r="J7" s="16">
        <v>52</v>
      </c>
      <c r="K7" s="16">
        <v>25</v>
      </c>
      <c r="L7" s="16">
        <v>16</v>
      </c>
      <c r="M7" s="81">
        <v>32.5</v>
      </c>
      <c r="N7" s="96">
        <v>33</v>
      </c>
      <c r="O7" s="64">
        <v>2530</v>
      </c>
      <c r="P7" s="65">
        <f>Table224578910112345678910111213141516171819202122232425262728[[#This Row],[PEMBULATAN]]*O7</f>
        <v>83490</v>
      </c>
    </row>
    <row r="8" spans="1:16" ht="26.25" customHeight="1" x14ac:dyDescent="0.2">
      <c r="A8" s="14"/>
      <c r="B8" s="75"/>
      <c r="C8" s="73" t="s">
        <v>2993</v>
      </c>
      <c r="D8" s="78" t="s">
        <v>127</v>
      </c>
      <c r="E8" s="13">
        <v>44553</v>
      </c>
      <c r="F8" s="76" t="s">
        <v>705</v>
      </c>
      <c r="G8" s="13">
        <v>44557</v>
      </c>
      <c r="H8" s="77" t="s">
        <v>2193</v>
      </c>
      <c r="I8" s="16">
        <v>52</v>
      </c>
      <c r="J8" s="16">
        <v>40</v>
      </c>
      <c r="K8" s="16">
        <v>16</v>
      </c>
      <c r="L8" s="16">
        <v>4</v>
      </c>
      <c r="M8" s="81">
        <v>8.32</v>
      </c>
      <c r="N8" s="96">
        <v>9</v>
      </c>
      <c r="O8" s="64">
        <v>2530</v>
      </c>
      <c r="P8" s="65">
        <f>Table224578910112345678910111213141516171819202122232425262728[[#This Row],[PEMBULATAN]]*O8</f>
        <v>22770</v>
      </c>
    </row>
    <row r="9" spans="1:16" ht="26.25" customHeight="1" x14ac:dyDescent="0.2">
      <c r="A9" s="14"/>
      <c r="B9" s="75"/>
      <c r="C9" s="73" t="s">
        <v>2994</v>
      </c>
      <c r="D9" s="78" t="s">
        <v>127</v>
      </c>
      <c r="E9" s="13">
        <v>44553</v>
      </c>
      <c r="F9" s="76" t="s">
        <v>705</v>
      </c>
      <c r="G9" s="13">
        <v>44557</v>
      </c>
      <c r="H9" s="77" t="s">
        <v>2193</v>
      </c>
      <c r="I9" s="16">
        <v>102</v>
      </c>
      <c r="J9" s="16">
        <v>4</v>
      </c>
      <c r="K9" s="16">
        <v>4</v>
      </c>
      <c r="L9" s="16">
        <v>1</v>
      </c>
      <c r="M9" s="81">
        <v>0.40799999999999997</v>
      </c>
      <c r="N9" s="96">
        <v>2</v>
      </c>
      <c r="O9" s="64">
        <v>2530</v>
      </c>
      <c r="P9" s="65">
        <f>Table224578910112345678910111213141516171819202122232425262728[[#This Row],[PEMBULATAN]]*O9</f>
        <v>5060</v>
      </c>
    </row>
    <row r="10" spans="1:16" ht="26.25" customHeight="1" x14ac:dyDescent="0.2">
      <c r="A10" s="14"/>
      <c r="B10" s="75"/>
      <c r="C10" s="73" t="s">
        <v>2995</v>
      </c>
      <c r="D10" s="78" t="s">
        <v>127</v>
      </c>
      <c r="E10" s="13">
        <v>44553</v>
      </c>
      <c r="F10" s="76" t="s">
        <v>705</v>
      </c>
      <c r="G10" s="13">
        <v>44557</v>
      </c>
      <c r="H10" s="77" t="s">
        <v>2193</v>
      </c>
      <c r="I10" s="16">
        <v>114</v>
      </c>
      <c r="J10" s="16">
        <v>8</v>
      </c>
      <c r="K10" s="16">
        <v>8</v>
      </c>
      <c r="L10" s="16">
        <v>1</v>
      </c>
      <c r="M10" s="81">
        <v>1.8240000000000001</v>
      </c>
      <c r="N10" s="96">
        <v>1.8240000000000001</v>
      </c>
      <c r="O10" s="64">
        <v>2530</v>
      </c>
      <c r="P10" s="65">
        <f>Table224578910112345678910111213141516171819202122232425262728[[#This Row],[PEMBULATAN]]*O10</f>
        <v>4614.72</v>
      </c>
    </row>
    <row r="11" spans="1:16" ht="26.25" customHeight="1" x14ac:dyDescent="0.2">
      <c r="A11" s="14"/>
      <c r="B11" s="75"/>
      <c r="C11" s="73" t="s">
        <v>2996</v>
      </c>
      <c r="D11" s="78" t="s">
        <v>127</v>
      </c>
      <c r="E11" s="13">
        <v>44553</v>
      </c>
      <c r="F11" s="76" t="s">
        <v>705</v>
      </c>
      <c r="G11" s="13">
        <v>44557</v>
      </c>
      <c r="H11" s="77" t="s">
        <v>2193</v>
      </c>
      <c r="I11" s="16">
        <v>124</v>
      </c>
      <c r="J11" s="16">
        <v>4</v>
      </c>
      <c r="K11" s="16">
        <v>4</v>
      </c>
      <c r="L11" s="16">
        <v>1</v>
      </c>
      <c r="M11" s="81">
        <v>0.496</v>
      </c>
      <c r="N11" s="96">
        <v>2</v>
      </c>
      <c r="O11" s="64">
        <v>2530</v>
      </c>
      <c r="P11" s="65">
        <f>Table224578910112345678910111213141516171819202122232425262728[[#This Row],[PEMBULATAN]]*O11</f>
        <v>5060</v>
      </c>
    </row>
    <row r="12" spans="1:16" ht="26.25" customHeight="1" x14ac:dyDescent="0.2">
      <c r="A12" s="14"/>
      <c r="B12" s="75"/>
      <c r="C12" s="73" t="s">
        <v>2997</v>
      </c>
      <c r="D12" s="78" t="s">
        <v>127</v>
      </c>
      <c r="E12" s="13">
        <v>44553</v>
      </c>
      <c r="F12" s="76" t="s">
        <v>705</v>
      </c>
      <c r="G12" s="13">
        <v>44557</v>
      </c>
      <c r="H12" s="77" t="s">
        <v>2193</v>
      </c>
      <c r="I12" s="16">
        <v>125</v>
      </c>
      <c r="J12" s="16">
        <v>3</v>
      </c>
      <c r="K12" s="16">
        <v>3</v>
      </c>
      <c r="L12" s="16">
        <v>1</v>
      </c>
      <c r="M12" s="81">
        <v>0.28125</v>
      </c>
      <c r="N12" s="96">
        <v>1</v>
      </c>
      <c r="O12" s="64">
        <v>2530</v>
      </c>
      <c r="P12" s="65">
        <f>Table224578910112345678910111213141516171819202122232425262728[[#This Row],[PEMBULATAN]]*O12</f>
        <v>2530</v>
      </c>
    </row>
    <row r="13" spans="1:16" ht="26.25" customHeight="1" x14ac:dyDescent="0.2">
      <c r="A13" s="14"/>
      <c r="B13" s="75"/>
      <c r="C13" s="73" t="s">
        <v>2998</v>
      </c>
      <c r="D13" s="78" t="s">
        <v>127</v>
      </c>
      <c r="E13" s="13">
        <v>44553</v>
      </c>
      <c r="F13" s="76" t="s">
        <v>705</v>
      </c>
      <c r="G13" s="13">
        <v>44557</v>
      </c>
      <c r="H13" s="77" t="s">
        <v>2193</v>
      </c>
      <c r="I13" s="16">
        <v>50</v>
      </c>
      <c r="J13" s="16">
        <v>40</v>
      </c>
      <c r="K13" s="16">
        <v>15</v>
      </c>
      <c r="L13" s="16">
        <v>3</v>
      </c>
      <c r="M13" s="81">
        <v>7.5</v>
      </c>
      <c r="N13" s="96">
        <v>8</v>
      </c>
      <c r="O13" s="64">
        <v>2530</v>
      </c>
      <c r="P13" s="65">
        <f>Table224578910112345678910111213141516171819202122232425262728[[#This Row],[PEMBULATAN]]*O13</f>
        <v>20240</v>
      </c>
    </row>
    <row r="14" spans="1:16" ht="26.25" customHeight="1" x14ac:dyDescent="0.2">
      <c r="A14" s="14"/>
      <c r="B14" s="75"/>
      <c r="C14" s="73" t="s">
        <v>2999</v>
      </c>
      <c r="D14" s="78" t="s">
        <v>127</v>
      </c>
      <c r="E14" s="13">
        <v>44553</v>
      </c>
      <c r="F14" s="76" t="s">
        <v>705</v>
      </c>
      <c r="G14" s="13">
        <v>44557</v>
      </c>
      <c r="H14" s="77" t="s">
        <v>2193</v>
      </c>
      <c r="I14" s="16">
        <v>30</v>
      </c>
      <c r="J14" s="16">
        <v>20</v>
      </c>
      <c r="K14" s="16">
        <v>15</v>
      </c>
      <c r="L14" s="16">
        <v>1</v>
      </c>
      <c r="M14" s="81">
        <v>2.25</v>
      </c>
      <c r="N14" s="96">
        <v>2.25</v>
      </c>
      <c r="O14" s="64">
        <v>2530</v>
      </c>
      <c r="P14" s="65">
        <f>Table224578910112345678910111213141516171819202122232425262728[[#This Row],[PEMBULATAN]]*O14</f>
        <v>5692.5</v>
      </c>
    </row>
    <row r="15" spans="1:16" ht="26.25" customHeight="1" x14ac:dyDescent="0.2">
      <c r="A15" s="14"/>
      <c r="B15" s="75"/>
      <c r="C15" s="73" t="s">
        <v>3000</v>
      </c>
      <c r="D15" s="78" t="s">
        <v>127</v>
      </c>
      <c r="E15" s="13">
        <v>44553</v>
      </c>
      <c r="F15" s="76" t="s">
        <v>705</v>
      </c>
      <c r="G15" s="13">
        <v>44557</v>
      </c>
      <c r="H15" s="77" t="s">
        <v>2193</v>
      </c>
      <c r="I15" s="16">
        <v>82</v>
      </c>
      <c r="J15" s="16">
        <v>61</v>
      </c>
      <c r="K15" s="16">
        <v>32</v>
      </c>
      <c r="L15" s="16">
        <v>18</v>
      </c>
      <c r="M15" s="81">
        <v>40.015999999999998</v>
      </c>
      <c r="N15" s="96">
        <v>40.015999999999998</v>
      </c>
      <c r="O15" s="64">
        <v>2530</v>
      </c>
      <c r="P15" s="65">
        <f>Table224578910112345678910111213141516171819202122232425262728[[#This Row],[PEMBULATAN]]*O15</f>
        <v>101240.48</v>
      </c>
    </row>
    <row r="16" spans="1:16" ht="26.25" customHeight="1" x14ac:dyDescent="0.2">
      <c r="A16" s="14"/>
      <c r="B16" s="75"/>
      <c r="C16" s="73" t="s">
        <v>3001</v>
      </c>
      <c r="D16" s="78" t="s">
        <v>127</v>
      </c>
      <c r="E16" s="13">
        <v>44553</v>
      </c>
      <c r="F16" s="76" t="s">
        <v>705</v>
      </c>
      <c r="G16" s="13">
        <v>44557</v>
      </c>
      <c r="H16" s="77" t="s">
        <v>2193</v>
      </c>
      <c r="I16" s="16">
        <v>51</v>
      </c>
      <c r="J16" s="16">
        <v>32</v>
      </c>
      <c r="K16" s="16">
        <v>25</v>
      </c>
      <c r="L16" s="16">
        <v>3</v>
      </c>
      <c r="M16" s="81">
        <v>10.199999999999999</v>
      </c>
      <c r="N16" s="96">
        <v>10.199999999999999</v>
      </c>
      <c r="O16" s="64">
        <v>2530</v>
      </c>
      <c r="P16" s="65">
        <f>Table224578910112345678910111213141516171819202122232425262728[[#This Row],[PEMBULATAN]]*O16</f>
        <v>25806</v>
      </c>
    </row>
    <row r="17" spans="1:16" ht="26.25" customHeight="1" x14ac:dyDescent="0.2">
      <c r="A17" s="14"/>
      <c r="B17" s="75"/>
      <c r="C17" s="73" t="s">
        <v>3002</v>
      </c>
      <c r="D17" s="78" t="s">
        <v>127</v>
      </c>
      <c r="E17" s="13">
        <v>44553</v>
      </c>
      <c r="F17" s="76" t="s">
        <v>705</v>
      </c>
      <c r="G17" s="13">
        <v>44557</v>
      </c>
      <c r="H17" s="77" t="s">
        <v>2193</v>
      </c>
      <c r="I17" s="16">
        <v>9</v>
      </c>
      <c r="J17" s="16">
        <v>60</v>
      </c>
      <c r="K17" s="16">
        <v>23</v>
      </c>
      <c r="L17" s="16">
        <v>7</v>
      </c>
      <c r="M17" s="81">
        <v>3.105</v>
      </c>
      <c r="N17" s="96">
        <v>7</v>
      </c>
      <c r="O17" s="64">
        <v>2530</v>
      </c>
      <c r="P17" s="65">
        <f>Table224578910112345678910111213141516171819202122232425262728[[#This Row],[PEMBULATAN]]*O17</f>
        <v>17710</v>
      </c>
    </row>
    <row r="18" spans="1:16" ht="26.25" customHeight="1" x14ac:dyDescent="0.2">
      <c r="A18" s="14"/>
      <c r="B18" s="75"/>
      <c r="C18" s="73" t="s">
        <v>3003</v>
      </c>
      <c r="D18" s="78" t="s">
        <v>127</v>
      </c>
      <c r="E18" s="13">
        <v>44553</v>
      </c>
      <c r="F18" s="76" t="s">
        <v>705</v>
      </c>
      <c r="G18" s="13">
        <v>44557</v>
      </c>
      <c r="H18" s="77" t="s">
        <v>2193</v>
      </c>
      <c r="I18" s="16">
        <v>75</v>
      </c>
      <c r="J18" s="16">
        <v>62</v>
      </c>
      <c r="K18" s="16">
        <v>14</v>
      </c>
      <c r="L18" s="16">
        <v>8</v>
      </c>
      <c r="M18" s="81">
        <v>16.274999999999999</v>
      </c>
      <c r="N18" s="96">
        <v>16.274999999999999</v>
      </c>
      <c r="O18" s="64">
        <v>2530</v>
      </c>
      <c r="P18" s="65">
        <f>Table224578910112345678910111213141516171819202122232425262728[[#This Row],[PEMBULATAN]]*O18</f>
        <v>41175.75</v>
      </c>
    </row>
    <row r="19" spans="1:16" ht="26.25" customHeight="1" x14ac:dyDescent="0.2">
      <c r="A19" s="14"/>
      <c r="B19" s="75"/>
      <c r="C19" s="73" t="s">
        <v>3004</v>
      </c>
      <c r="D19" s="78" t="s">
        <v>127</v>
      </c>
      <c r="E19" s="13">
        <v>44553</v>
      </c>
      <c r="F19" s="76" t="s">
        <v>705</v>
      </c>
      <c r="G19" s="13">
        <v>44557</v>
      </c>
      <c r="H19" s="77" t="s">
        <v>2193</v>
      </c>
      <c r="I19" s="16">
        <v>60</v>
      </c>
      <c r="J19" s="16">
        <v>50</v>
      </c>
      <c r="K19" s="16">
        <v>32</v>
      </c>
      <c r="L19" s="16">
        <v>4</v>
      </c>
      <c r="M19" s="81">
        <v>24</v>
      </c>
      <c r="N19" s="96">
        <v>24</v>
      </c>
      <c r="O19" s="64">
        <v>2530</v>
      </c>
      <c r="P19" s="65">
        <f>Table224578910112345678910111213141516171819202122232425262728[[#This Row],[PEMBULATAN]]*O19</f>
        <v>60720</v>
      </c>
    </row>
    <row r="20" spans="1:16" ht="26.25" customHeight="1" x14ac:dyDescent="0.2">
      <c r="A20" s="14"/>
      <c r="B20" s="75"/>
      <c r="C20" s="73" t="s">
        <v>3005</v>
      </c>
      <c r="D20" s="78" t="s">
        <v>127</v>
      </c>
      <c r="E20" s="13">
        <v>44553</v>
      </c>
      <c r="F20" s="76" t="s">
        <v>705</v>
      </c>
      <c r="G20" s="13">
        <v>44557</v>
      </c>
      <c r="H20" s="77" t="s">
        <v>2193</v>
      </c>
      <c r="I20" s="16">
        <v>73</v>
      </c>
      <c r="J20" s="16">
        <v>62</v>
      </c>
      <c r="K20" s="16">
        <v>15</v>
      </c>
      <c r="L20" s="16">
        <v>11</v>
      </c>
      <c r="M20" s="81">
        <v>16.9725</v>
      </c>
      <c r="N20" s="96">
        <v>16.9725</v>
      </c>
      <c r="O20" s="64">
        <v>2530</v>
      </c>
      <c r="P20" s="65">
        <f>Table224578910112345678910111213141516171819202122232425262728[[#This Row],[PEMBULATAN]]*O20</f>
        <v>42940.425000000003</v>
      </c>
    </row>
    <row r="21" spans="1:16" ht="26.25" customHeight="1" x14ac:dyDescent="0.2">
      <c r="A21" s="14"/>
      <c r="B21" s="75"/>
      <c r="C21" s="73" t="s">
        <v>3006</v>
      </c>
      <c r="D21" s="78" t="s">
        <v>127</v>
      </c>
      <c r="E21" s="13">
        <v>44553</v>
      </c>
      <c r="F21" s="76" t="s">
        <v>705</v>
      </c>
      <c r="G21" s="13">
        <v>44557</v>
      </c>
      <c r="H21" s="77" t="s">
        <v>2193</v>
      </c>
      <c r="I21" s="16">
        <v>40</v>
      </c>
      <c r="J21" s="16">
        <v>20</v>
      </c>
      <c r="K21" s="16">
        <v>6</v>
      </c>
      <c r="L21" s="16">
        <v>1</v>
      </c>
      <c r="M21" s="81">
        <v>1.2</v>
      </c>
      <c r="N21" s="96">
        <v>1.2</v>
      </c>
      <c r="O21" s="64">
        <v>2530</v>
      </c>
      <c r="P21" s="65">
        <f>Table224578910112345678910111213141516171819202122232425262728[[#This Row],[PEMBULATAN]]*O21</f>
        <v>3036</v>
      </c>
    </row>
    <row r="22" spans="1:16" ht="26.25" customHeight="1" x14ac:dyDescent="0.2">
      <c r="A22" s="14"/>
      <c r="B22" s="75"/>
      <c r="C22" s="73" t="s">
        <v>3007</v>
      </c>
      <c r="D22" s="78" t="s">
        <v>127</v>
      </c>
      <c r="E22" s="13">
        <v>44553</v>
      </c>
      <c r="F22" s="76" t="s">
        <v>705</v>
      </c>
      <c r="G22" s="13">
        <v>44557</v>
      </c>
      <c r="H22" s="77" t="s">
        <v>2193</v>
      </c>
      <c r="I22" s="16">
        <v>95</v>
      </c>
      <c r="J22" s="16">
        <v>58</v>
      </c>
      <c r="K22" s="16">
        <v>24</v>
      </c>
      <c r="L22" s="16">
        <v>8</v>
      </c>
      <c r="M22" s="81">
        <v>33.06</v>
      </c>
      <c r="N22" s="96">
        <v>33.06</v>
      </c>
      <c r="O22" s="64">
        <v>2530</v>
      </c>
      <c r="P22" s="65">
        <f>Table224578910112345678910111213141516171819202122232425262728[[#This Row],[PEMBULATAN]]*O22</f>
        <v>83641.8</v>
      </c>
    </row>
    <row r="23" spans="1:16" ht="26.25" customHeight="1" x14ac:dyDescent="0.2">
      <c r="A23" s="14"/>
      <c r="B23" s="75"/>
      <c r="C23" s="73" t="s">
        <v>3008</v>
      </c>
      <c r="D23" s="78" t="s">
        <v>127</v>
      </c>
      <c r="E23" s="13">
        <v>44553</v>
      </c>
      <c r="F23" s="76" t="s">
        <v>705</v>
      </c>
      <c r="G23" s="13">
        <v>44557</v>
      </c>
      <c r="H23" s="77" t="s">
        <v>2193</v>
      </c>
      <c r="I23" s="16">
        <v>101</v>
      </c>
      <c r="J23" s="16">
        <v>52</v>
      </c>
      <c r="K23" s="16">
        <v>35</v>
      </c>
      <c r="L23" s="16">
        <v>12</v>
      </c>
      <c r="M23" s="81">
        <v>45.954999999999998</v>
      </c>
      <c r="N23" s="96">
        <v>45.954999999999998</v>
      </c>
      <c r="O23" s="64">
        <v>2530</v>
      </c>
      <c r="P23" s="65">
        <f>Table224578910112345678910111213141516171819202122232425262728[[#This Row],[PEMBULATAN]]*O23</f>
        <v>116266.15</v>
      </c>
    </row>
    <row r="24" spans="1:16" ht="26.25" customHeight="1" x14ac:dyDescent="0.2">
      <c r="A24" s="14"/>
      <c r="B24" s="75"/>
      <c r="C24" s="73" t="s">
        <v>3009</v>
      </c>
      <c r="D24" s="78" t="s">
        <v>127</v>
      </c>
      <c r="E24" s="13">
        <v>44553</v>
      </c>
      <c r="F24" s="76" t="s">
        <v>705</v>
      </c>
      <c r="G24" s="13">
        <v>44557</v>
      </c>
      <c r="H24" s="77" t="s">
        <v>2193</v>
      </c>
      <c r="I24" s="16">
        <v>93</v>
      </c>
      <c r="J24" s="16">
        <v>62</v>
      </c>
      <c r="K24" s="16">
        <v>34</v>
      </c>
      <c r="L24" s="16">
        <v>14</v>
      </c>
      <c r="M24" s="81">
        <v>49.011000000000003</v>
      </c>
      <c r="N24" s="96">
        <v>49.011000000000003</v>
      </c>
      <c r="O24" s="64">
        <v>2530</v>
      </c>
      <c r="P24" s="65">
        <f>Table224578910112345678910111213141516171819202122232425262728[[#This Row],[PEMBULATAN]]*O24</f>
        <v>123997.83</v>
      </c>
    </row>
    <row r="25" spans="1:16" ht="26.25" customHeight="1" x14ac:dyDescent="0.2">
      <c r="A25" s="14"/>
      <c r="B25" s="75"/>
      <c r="C25" s="73" t="s">
        <v>3010</v>
      </c>
      <c r="D25" s="78" t="s">
        <v>127</v>
      </c>
      <c r="E25" s="13">
        <v>44553</v>
      </c>
      <c r="F25" s="76" t="s">
        <v>705</v>
      </c>
      <c r="G25" s="13">
        <v>44557</v>
      </c>
      <c r="H25" s="77" t="s">
        <v>2193</v>
      </c>
      <c r="I25" s="16">
        <v>71</v>
      </c>
      <c r="J25" s="16">
        <v>61</v>
      </c>
      <c r="K25" s="16">
        <v>24</v>
      </c>
      <c r="L25" s="16">
        <v>7</v>
      </c>
      <c r="M25" s="81">
        <v>25.986000000000001</v>
      </c>
      <c r="N25" s="96">
        <v>25.986000000000001</v>
      </c>
      <c r="O25" s="64">
        <v>2530</v>
      </c>
      <c r="P25" s="65">
        <f>Table224578910112345678910111213141516171819202122232425262728[[#This Row],[PEMBULATAN]]*O25</f>
        <v>65744.58</v>
      </c>
    </row>
    <row r="26" spans="1:16" ht="26.25" customHeight="1" x14ac:dyDescent="0.2">
      <c r="A26" s="14"/>
      <c r="B26" s="75"/>
      <c r="C26" s="73" t="s">
        <v>3011</v>
      </c>
      <c r="D26" s="78" t="s">
        <v>127</v>
      </c>
      <c r="E26" s="13">
        <v>44553</v>
      </c>
      <c r="F26" s="76" t="s">
        <v>705</v>
      </c>
      <c r="G26" s="13">
        <v>44557</v>
      </c>
      <c r="H26" s="77" t="s">
        <v>2193</v>
      </c>
      <c r="I26" s="16">
        <v>53</v>
      </c>
      <c r="J26" s="16">
        <v>35</v>
      </c>
      <c r="K26" s="16">
        <v>23</v>
      </c>
      <c r="L26" s="16">
        <v>2</v>
      </c>
      <c r="M26" s="81">
        <v>10.66625</v>
      </c>
      <c r="N26" s="96">
        <v>10.66625</v>
      </c>
      <c r="O26" s="64">
        <v>2530</v>
      </c>
      <c r="P26" s="65">
        <f>Table224578910112345678910111213141516171819202122232425262728[[#This Row],[PEMBULATAN]]*O26</f>
        <v>26985.612499999999</v>
      </c>
    </row>
    <row r="27" spans="1:16" ht="26.25" customHeight="1" x14ac:dyDescent="0.2">
      <c r="A27" s="14"/>
      <c r="B27" s="75"/>
      <c r="C27" s="73" t="s">
        <v>3012</v>
      </c>
      <c r="D27" s="78" t="s">
        <v>127</v>
      </c>
      <c r="E27" s="13">
        <v>44553</v>
      </c>
      <c r="F27" s="76" t="s">
        <v>705</v>
      </c>
      <c r="G27" s="13">
        <v>44557</v>
      </c>
      <c r="H27" s="77" t="s">
        <v>2193</v>
      </c>
      <c r="I27" s="16">
        <v>75</v>
      </c>
      <c r="J27" s="16">
        <v>53</v>
      </c>
      <c r="K27" s="16">
        <v>23</v>
      </c>
      <c r="L27" s="16">
        <v>7</v>
      </c>
      <c r="M27" s="81">
        <v>22.856249999999999</v>
      </c>
      <c r="N27" s="96">
        <v>22.856249999999999</v>
      </c>
      <c r="O27" s="64">
        <v>2530</v>
      </c>
      <c r="P27" s="65">
        <f>Table224578910112345678910111213141516171819202122232425262728[[#This Row],[PEMBULATAN]]*O27</f>
        <v>57826.3125</v>
      </c>
    </row>
    <row r="28" spans="1:16" ht="26.25" customHeight="1" x14ac:dyDescent="0.2">
      <c r="A28" s="14"/>
      <c r="B28" s="75"/>
      <c r="C28" s="73" t="s">
        <v>3013</v>
      </c>
      <c r="D28" s="78" t="s">
        <v>127</v>
      </c>
      <c r="E28" s="13">
        <v>44553</v>
      </c>
      <c r="F28" s="76" t="s">
        <v>705</v>
      </c>
      <c r="G28" s="13">
        <v>44557</v>
      </c>
      <c r="H28" s="77" t="s">
        <v>2193</v>
      </c>
      <c r="I28" s="16">
        <v>46</v>
      </c>
      <c r="J28" s="16">
        <v>30</v>
      </c>
      <c r="K28" s="16">
        <v>21</v>
      </c>
      <c r="L28" s="16">
        <v>3</v>
      </c>
      <c r="M28" s="81">
        <v>7.2450000000000001</v>
      </c>
      <c r="N28" s="96">
        <v>7.2450000000000001</v>
      </c>
      <c r="O28" s="64">
        <v>2530</v>
      </c>
      <c r="P28" s="65">
        <f>Table224578910112345678910111213141516171819202122232425262728[[#This Row],[PEMBULATAN]]*O28</f>
        <v>18329.849999999999</v>
      </c>
    </row>
    <row r="29" spans="1:16" ht="26.25" customHeight="1" x14ac:dyDescent="0.2">
      <c r="A29" s="14"/>
      <c r="B29" s="75"/>
      <c r="C29" s="73" t="s">
        <v>3014</v>
      </c>
      <c r="D29" s="78" t="s">
        <v>127</v>
      </c>
      <c r="E29" s="13">
        <v>44553</v>
      </c>
      <c r="F29" s="76" t="s">
        <v>705</v>
      </c>
      <c r="G29" s="13">
        <v>44557</v>
      </c>
      <c r="H29" s="77" t="s">
        <v>2193</v>
      </c>
      <c r="I29" s="16">
        <v>60</v>
      </c>
      <c r="J29" s="16">
        <v>60</v>
      </c>
      <c r="K29" s="16">
        <v>21</v>
      </c>
      <c r="L29" s="16">
        <v>6</v>
      </c>
      <c r="M29" s="81">
        <v>18.899999999999999</v>
      </c>
      <c r="N29" s="96">
        <v>18.899999999999999</v>
      </c>
      <c r="O29" s="64">
        <v>2530</v>
      </c>
      <c r="P29" s="65">
        <f>Table224578910112345678910111213141516171819202122232425262728[[#This Row],[PEMBULATAN]]*O29</f>
        <v>47817</v>
      </c>
    </row>
    <row r="30" spans="1:16" ht="26.25" customHeight="1" x14ac:dyDescent="0.2">
      <c r="A30" s="14"/>
      <c r="B30" s="75"/>
      <c r="C30" s="73" t="s">
        <v>3015</v>
      </c>
      <c r="D30" s="78" t="s">
        <v>127</v>
      </c>
      <c r="E30" s="13">
        <v>44553</v>
      </c>
      <c r="F30" s="76" t="s">
        <v>705</v>
      </c>
      <c r="G30" s="13">
        <v>44557</v>
      </c>
      <c r="H30" s="77" t="s">
        <v>2193</v>
      </c>
      <c r="I30" s="16">
        <v>60</v>
      </c>
      <c r="J30" s="16">
        <v>60</v>
      </c>
      <c r="K30" s="16">
        <v>21</v>
      </c>
      <c r="L30" s="16">
        <v>9</v>
      </c>
      <c r="M30" s="81">
        <v>18.899999999999999</v>
      </c>
      <c r="N30" s="96">
        <v>18.899999999999999</v>
      </c>
      <c r="O30" s="64">
        <v>2530</v>
      </c>
      <c r="P30" s="65">
        <f>Table224578910112345678910111213141516171819202122232425262728[[#This Row],[PEMBULATAN]]*O30</f>
        <v>47817</v>
      </c>
    </row>
    <row r="31" spans="1:16" ht="26.25" customHeight="1" x14ac:dyDescent="0.2">
      <c r="A31" s="14"/>
      <c r="B31" s="75"/>
      <c r="C31" s="73" t="s">
        <v>3016</v>
      </c>
      <c r="D31" s="78" t="s">
        <v>127</v>
      </c>
      <c r="E31" s="13">
        <v>44553</v>
      </c>
      <c r="F31" s="76" t="s">
        <v>705</v>
      </c>
      <c r="G31" s="13">
        <v>44557</v>
      </c>
      <c r="H31" s="77" t="s">
        <v>2193</v>
      </c>
      <c r="I31" s="16">
        <v>45</v>
      </c>
      <c r="J31" s="16">
        <v>35</v>
      </c>
      <c r="K31" s="16">
        <v>12</v>
      </c>
      <c r="L31" s="16">
        <v>3</v>
      </c>
      <c r="M31" s="81">
        <v>4.7249999999999996</v>
      </c>
      <c r="N31" s="96">
        <v>4.7249999999999996</v>
      </c>
      <c r="O31" s="64">
        <v>2530</v>
      </c>
      <c r="P31" s="65">
        <f>Table224578910112345678910111213141516171819202122232425262728[[#This Row],[PEMBULATAN]]*O31</f>
        <v>11954.25</v>
      </c>
    </row>
    <row r="32" spans="1:16" ht="26.25" customHeight="1" x14ac:dyDescent="0.2">
      <c r="A32" s="14"/>
      <c r="B32" s="75"/>
      <c r="C32" s="73" t="s">
        <v>3017</v>
      </c>
      <c r="D32" s="78" t="s">
        <v>127</v>
      </c>
      <c r="E32" s="13">
        <v>44553</v>
      </c>
      <c r="F32" s="76" t="s">
        <v>705</v>
      </c>
      <c r="G32" s="13">
        <v>44557</v>
      </c>
      <c r="H32" s="77" t="s">
        <v>2193</v>
      </c>
      <c r="I32" s="16">
        <v>50</v>
      </c>
      <c r="J32" s="16">
        <v>32</v>
      </c>
      <c r="K32" s="16">
        <v>24</v>
      </c>
      <c r="L32" s="16">
        <v>3</v>
      </c>
      <c r="M32" s="81">
        <v>9.6</v>
      </c>
      <c r="N32" s="96">
        <v>9.6</v>
      </c>
      <c r="O32" s="64">
        <v>2530</v>
      </c>
      <c r="P32" s="65">
        <f>Table224578910112345678910111213141516171819202122232425262728[[#This Row],[PEMBULATAN]]*O32</f>
        <v>24288</v>
      </c>
    </row>
    <row r="33" spans="1:16" ht="26.25" customHeight="1" x14ac:dyDescent="0.2">
      <c r="A33" s="14"/>
      <c r="B33" s="75"/>
      <c r="C33" s="73" t="s">
        <v>3018</v>
      </c>
      <c r="D33" s="78" t="s">
        <v>127</v>
      </c>
      <c r="E33" s="13">
        <v>44553</v>
      </c>
      <c r="F33" s="76" t="s">
        <v>705</v>
      </c>
      <c r="G33" s="13">
        <v>44557</v>
      </c>
      <c r="H33" s="77" t="s">
        <v>2193</v>
      </c>
      <c r="I33" s="16">
        <v>81</v>
      </c>
      <c r="J33" s="16">
        <v>60</v>
      </c>
      <c r="K33" s="16">
        <v>24</v>
      </c>
      <c r="L33" s="16">
        <v>8</v>
      </c>
      <c r="M33" s="81">
        <v>29.16</v>
      </c>
      <c r="N33" s="96">
        <v>29.16</v>
      </c>
      <c r="O33" s="64">
        <v>2530</v>
      </c>
      <c r="P33" s="65">
        <f>Table224578910112345678910111213141516171819202122232425262728[[#This Row],[PEMBULATAN]]*O33</f>
        <v>73774.8</v>
      </c>
    </row>
    <row r="34" spans="1:16" ht="26.25" customHeight="1" x14ac:dyDescent="0.2">
      <c r="A34" s="14"/>
      <c r="B34" s="75"/>
      <c r="C34" s="73" t="s">
        <v>3019</v>
      </c>
      <c r="D34" s="78" t="s">
        <v>127</v>
      </c>
      <c r="E34" s="13">
        <v>44553</v>
      </c>
      <c r="F34" s="76" t="s">
        <v>705</v>
      </c>
      <c r="G34" s="13">
        <v>44557</v>
      </c>
      <c r="H34" s="77" t="s">
        <v>2193</v>
      </c>
      <c r="I34" s="16">
        <v>60</v>
      </c>
      <c r="J34" s="16">
        <v>53</v>
      </c>
      <c r="K34" s="16">
        <v>26</v>
      </c>
      <c r="L34" s="16">
        <v>5</v>
      </c>
      <c r="M34" s="81">
        <v>20.67</v>
      </c>
      <c r="N34" s="96">
        <v>20.67</v>
      </c>
      <c r="O34" s="64">
        <v>2530</v>
      </c>
      <c r="P34" s="65">
        <f>Table224578910112345678910111213141516171819202122232425262728[[#This Row],[PEMBULATAN]]*O34</f>
        <v>52295.100000000006</v>
      </c>
    </row>
    <row r="35" spans="1:16" ht="26.25" customHeight="1" x14ac:dyDescent="0.2">
      <c r="A35" s="14"/>
      <c r="B35" s="75"/>
      <c r="C35" s="73" t="s">
        <v>3020</v>
      </c>
      <c r="D35" s="78" t="s">
        <v>127</v>
      </c>
      <c r="E35" s="13">
        <v>44553</v>
      </c>
      <c r="F35" s="76" t="s">
        <v>705</v>
      </c>
      <c r="G35" s="13">
        <v>44557</v>
      </c>
      <c r="H35" s="77" t="s">
        <v>2193</v>
      </c>
      <c r="I35" s="16">
        <v>85</v>
      </c>
      <c r="J35" s="16">
        <v>57</v>
      </c>
      <c r="K35" s="16">
        <v>18</v>
      </c>
      <c r="L35" s="16">
        <v>9</v>
      </c>
      <c r="M35" s="81">
        <v>21.802499999999998</v>
      </c>
      <c r="N35" s="96">
        <v>21.802499999999998</v>
      </c>
      <c r="O35" s="64">
        <v>2530</v>
      </c>
      <c r="P35" s="65">
        <f>Table224578910112345678910111213141516171819202122232425262728[[#This Row],[PEMBULATAN]]*O35</f>
        <v>55160.324999999997</v>
      </c>
    </row>
    <row r="36" spans="1:16" ht="26.25" customHeight="1" x14ac:dyDescent="0.2">
      <c r="A36" s="14"/>
      <c r="B36" s="75"/>
      <c r="C36" s="73" t="s">
        <v>3021</v>
      </c>
      <c r="D36" s="78" t="s">
        <v>127</v>
      </c>
      <c r="E36" s="13">
        <v>44553</v>
      </c>
      <c r="F36" s="76" t="s">
        <v>705</v>
      </c>
      <c r="G36" s="13">
        <v>44557</v>
      </c>
      <c r="H36" s="77" t="s">
        <v>2193</v>
      </c>
      <c r="I36" s="16">
        <v>35</v>
      </c>
      <c r="J36" s="16">
        <v>35</v>
      </c>
      <c r="K36" s="16">
        <v>16</v>
      </c>
      <c r="L36" s="16">
        <v>1</v>
      </c>
      <c r="M36" s="81">
        <v>4.9000000000000004</v>
      </c>
      <c r="N36" s="96">
        <v>4.9000000000000004</v>
      </c>
      <c r="O36" s="64">
        <v>2530</v>
      </c>
      <c r="P36" s="65">
        <f>Table224578910112345678910111213141516171819202122232425262728[[#This Row],[PEMBULATAN]]*O36</f>
        <v>12397</v>
      </c>
    </row>
    <row r="37" spans="1:16" ht="26.25" customHeight="1" x14ac:dyDescent="0.2">
      <c r="A37" s="14"/>
      <c r="B37" s="75"/>
      <c r="C37" s="73" t="s">
        <v>3022</v>
      </c>
      <c r="D37" s="78" t="s">
        <v>127</v>
      </c>
      <c r="E37" s="13">
        <v>44553</v>
      </c>
      <c r="F37" s="76" t="s">
        <v>705</v>
      </c>
      <c r="G37" s="13">
        <v>44557</v>
      </c>
      <c r="H37" s="77" t="s">
        <v>2193</v>
      </c>
      <c r="I37" s="16">
        <v>44</v>
      </c>
      <c r="J37" s="16">
        <v>20</v>
      </c>
      <c r="K37" s="16">
        <v>8</v>
      </c>
      <c r="L37" s="16">
        <v>1</v>
      </c>
      <c r="M37" s="81">
        <v>1.76</v>
      </c>
      <c r="N37" s="96">
        <v>1.76</v>
      </c>
      <c r="O37" s="64">
        <v>2530</v>
      </c>
      <c r="P37" s="65">
        <f>Table224578910112345678910111213141516171819202122232425262728[[#This Row],[PEMBULATAN]]*O37</f>
        <v>4452.8</v>
      </c>
    </row>
    <row r="38" spans="1:16" ht="26.25" customHeight="1" x14ac:dyDescent="0.2">
      <c r="A38" s="14"/>
      <c r="B38" s="75"/>
      <c r="C38" s="73" t="s">
        <v>3023</v>
      </c>
      <c r="D38" s="78" t="s">
        <v>127</v>
      </c>
      <c r="E38" s="13">
        <v>44553</v>
      </c>
      <c r="F38" s="76" t="s">
        <v>705</v>
      </c>
      <c r="G38" s="13">
        <v>44557</v>
      </c>
      <c r="H38" s="77" t="s">
        <v>2193</v>
      </c>
      <c r="I38" s="16">
        <v>101</v>
      </c>
      <c r="J38" s="16">
        <v>60</v>
      </c>
      <c r="K38" s="16">
        <v>20</v>
      </c>
      <c r="L38" s="16">
        <v>21</v>
      </c>
      <c r="M38" s="81">
        <v>30.3</v>
      </c>
      <c r="N38" s="96">
        <v>31</v>
      </c>
      <c r="O38" s="64">
        <v>2530</v>
      </c>
      <c r="P38" s="65">
        <f>Table224578910112345678910111213141516171819202122232425262728[[#This Row],[PEMBULATAN]]*O38</f>
        <v>78430</v>
      </c>
    </row>
    <row r="39" spans="1:16" ht="26.25" customHeight="1" x14ac:dyDescent="0.2">
      <c r="A39" s="14"/>
      <c r="B39" s="75"/>
      <c r="C39" s="73" t="s">
        <v>3024</v>
      </c>
      <c r="D39" s="78" t="s">
        <v>127</v>
      </c>
      <c r="E39" s="13">
        <v>44553</v>
      </c>
      <c r="F39" s="76" t="s">
        <v>705</v>
      </c>
      <c r="G39" s="13">
        <v>44557</v>
      </c>
      <c r="H39" s="77" t="s">
        <v>2193</v>
      </c>
      <c r="I39" s="16">
        <v>87</v>
      </c>
      <c r="J39" s="16">
        <v>52</v>
      </c>
      <c r="K39" s="16">
        <v>44</v>
      </c>
      <c r="L39" s="16">
        <v>18</v>
      </c>
      <c r="M39" s="81">
        <v>49.764000000000003</v>
      </c>
      <c r="N39" s="96">
        <v>49.764000000000003</v>
      </c>
      <c r="O39" s="64">
        <v>2530</v>
      </c>
      <c r="P39" s="65">
        <f>Table224578910112345678910111213141516171819202122232425262728[[#This Row],[PEMBULATAN]]*O39</f>
        <v>125902.92000000001</v>
      </c>
    </row>
    <row r="40" spans="1:16" ht="26.25" customHeight="1" x14ac:dyDescent="0.2">
      <c r="A40" s="14"/>
      <c r="B40" s="75"/>
      <c r="C40" s="73" t="s">
        <v>3025</v>
      </c>
      <c r="D40" s="78" t="s">
        <v>127</v>
      </c>
      <c r="E40" s="13">
        <v>44553</v>
      </c>
      <c r="F40" s="76" t="s">
        <v>705</v>
      </c>
      <c r="G40" s="13">
        <v>44557</v>
      </c>
      <c r="H40" s="77" t="s">
        <v>2193</v>
      </c>
      <c r="I40" s="16">
        <v>82</v>
      </c>
      <c r="J40" s="16">
        <v>60</v>
      </c>
      <c r="K40" s="16">
        <v>23</v>
      </c>
      <c r="L40" s="16">
        <v>12</v>
      </c>
      <c r="M40" s="81">
        <v>28.29</v>
      </c>
      <c r="N40" s="96">
        <v>28.29</v>
      </c>
      <c r="O40" s="64">
        <v>2530</v>
      </c>
      <c r="P40" s="65">
        <f>Table224578910112345678910111213141516171819202122232425262728[[#This Row],[PEMBULATAN]]*O40</f>
        <v>71573.7</v>
      </c>
    </row>
    <row r="41" spans="1:16" ht="26.25" customHeight="1" x14ac:dyDescent="0.2">
      <c r="A41" s="14"/>
      <c r="B41" s="75"/>
      <c r="C41" s="73" t="s">
        <v>3026</v>
      </c>
      <c r="D41" s="78" t="s">
        <v>127</v>
      </c>
      <c r="E41" s="13">
        <v>44553</v>
      </c>
      <c r="F41" s="76" t="s">
        <v>705</v>
      </c>
      <c r="G41" s="13">
        <v>44557</v>
      </c>
      <c r="H41" s="77" t="s">
        <v>2193</v>
      </c>
      <c r="I41" s="16">
        <v>90</v>
      </c>
      <c r="J41" s="16">
        <v>50</v>
      </c>
      <c r="K41" s="16">
        <v>39</v>
      </c>
      <c r="L41" s="16">
        <v>5</v>
      </c>
      <c r="M41" s="81">
        <v>43.875</v>
      </c>
      <c r="N41" s="96">
        <v>43.875</v>
      </c>
      <c r="O41" s="64">
        <v>2530</v>
      </c>
      <c r="P41" s="65">
        <f>Table224578910112345678910111213141516171819202122232425262728[[#This Row],[PEMBULATAN]]*O41</f>
        <v>111003.75</v>
      </c>
    </row>
    <row r="42" spans="1:16" ht="26.25" customHeight="1" x14ac:dyDescent="0.2">
      <c r="A42" s="14"/>
      <c r="B42" s="75"/>
      <c r="C42" s="73" t="s">
        <v>3027</v>
      </c>
      <c r="D42" s="78" t="s">
        <v>127</v>
      </c>
      <c r="E42" s="13">
        <v>44553</v>
      </c>
      <c r="F42" s="76" t="s">
        <v>705</v>
      </c>
      <c r="G42" s="13">
        <v>44557</v>
      </c>
      <c r="H42" s="77" t="s">
        <v>2193</v>
      </c>
      <c r="I42" s="16">
        <v>81</v>
      </c>
      <c r="J42" s="16">
        <v>53</v>
      </c>
      <c r="K42" s="16">
        <v>23</v>
      </c>
      <c r="L42" s="16">
        <v>6</v>
      </c>
      <c r="M42" s="81">
        <v>24.684750000000001</v>
      </c>
      <c r="N42" s="96">
        <v>24.684750000000001</v>
      </c>
      <c r="O42" s="64">
        <v>2530</v>
      </c>
      <c r="P42" s="65">
        <f>Table224578910112345678910111213141516171819202122232425262728[[#This Row],[PEMBULATAN]]*O42</f>
        <v>62452.417500000003</v>
      </c>
    </row>
    <row r="43" spans="1:16" ht="26.25" customHeight="1" x14ac:dyDescent="0.2">
      <c r="A43" s="14"/>
      <c r="B43" s="75"/>
      <c r="C43" s="73" t="s">
        <v>3028</v>
      </c>
      <c r="D43" s="78" t="s">
        <v>127</v>
      </c>
      <c r="E43" s="13">
        <v>44553</v>
      </c>
      <c r="F43" s="76" t="s">
        <v>705</v>
      </c>
      <c r="G43" s="13">
        <v>44557</v>
      </c>
      <c r="H43" s="77" t="s">
        <v>2193</v>
      </c>
      <c r="I43" s="16">
        <v>105</v>
      </c>
      <c r="J43" s="16">
        <v>59</v>
      </c>
      <c r="K43" s="16">
        <v>30</v>
      </c>
      <c r="L43" s="16">
        <v>18</v>
      </c>
      <c r="M43" s="81">
        <v>46.462499999999999</v>
      </c>
      <c r="N43" s="96">
        <v>47</v>
      </c>
      <c r="O43" s="64">
        <v>2530</v>
      </c>
      <c r="P43" s="65">
        <f>Table224578910112345678910111213141516171819202122232425262728[[#This Row],[PEMBULATAN]]*O43</f>
        <v>118910</v>
      </c>
    </row>
    <row r="44" spans="1:16" ht="26.25" customHeight="1" x14ac:dyDescent="0.2">
      <c r="A44" s="14"/>
      <c r="B44" s="75"/>
      <c r="C44" s="73" t="s">
        <v>3029</v>
      </c>
      <c r="D44" s="78" t="s">
        <v>127</v>
      </c>
      <c r="E44" s="13">
        <v>44553</v>
      </c>
      <c r="F44" s="76" t="s">
        <v>705</v>
      </c>
      <c r="G44" s="13">
        <v>44557</v>
      </c>
      <c r="H44" s="77" t="s">
        <v>2193</v>
      </c>
      <c r="I44" s="16">
        <v>90</v>
      </c>
      <c r="J44" s="16">
        <v>53</v>
      </c>
      <c r="K44" s="16">
        <v>30</v>
      </c>
      <c r="L44" s="16">
        <v>17</v>
      </c>
      <c r="M44" s="81">
        <v>35.774999999999999</v>
      </c>
      <c r="N44" s="96">
        <v>35.774999999999999</v>
      </c>
      <c r="O44" s="64">
        <v>2530</v>
      </c>
      <c r="P44" s="65">
        <f>Table224578910112345678910111213141516171819202122232425262728[[#This Row],[PEMBULATAN]]*O44</f>
        <v>90510.75</v>
      </c>
    </row>
    <row r="45" spans="1:16" ht="26.25" customHeight="1" x14ac:dyDescent="0.2">
      <c r="A45" s="14"/>
      <c r="B45" s="75"/>
      <c r="C45" s="73" t="s">
        <v>3030</v>
      </c>
      <c r="D45" s="78" t="s">
        <v>127</v>
      </c>
      <c r="E45" s="13">
        <v>44553</v>
      </c>
      <c r="F45" s="76" t="s">
        <v>705</v>
      </c>
      <c r="G45" s="13">
        <v>44557</v>
      </c>
      <c r="H45" s="77" t="s">
        <v>2193</v>
      </c>
      <c r="I45" s="16">
        <v>91</v>
      </c>
      <c r="J45" s="16">
        <v>52</v>
      </c>
      <c r="K45" s="16">
        <v>33</v>
      </c>
      <c r="L45" s="16">
        <v>10</v>
      </c>
      <c r="M45" s="81">
        <v>39.039000000000001</v>
      </c>
      <c r="N45" s="96">
        <v>39.039000000000001</v>
      </c>
      <c r="O45" s="64">
        <v>2530</v>
      </c>
      <c r="P45" s="65">
        <f>Table224578910112345678910111213141516171819202122232425262728[[#This Row],[PEMBULATAN]]*O45</f>
        <v>98768.67</v>
      </c>
    </row>
    <row r="46" spans="1:16" ht="26.25" customHeight="1" x14ac:dyDescent="0.2">
      <c r="A46" s="14"/>
      <c r="B46" s="75"/>
      <c r="C46" s="73" t="s">
        <v>3031</v>
      </c>
      <c r="D46" s="78" t="s">
        <v>127</v>
      </c>
      <c r="E46" s="13">
        <v>44553</v>
      </c>
      <c r="F46" s="76" t="s">
        <v>705</v>
      </c>
      <c r="G46" s="13">
        <v>44557</v>
      </c>
      <c r="H46" s="77" t="s">
        <v>2193</v>
      </c>
      <c r="I46" s="16">
        <v>52</v>
      </c>
      <c r="J46" s="16">
        <v>37</v>
      </c>
      <c r="K46" s="16">
        <v>16</v>
      </c>
      <c r="L46" s="16">
        <v>3</v>
      </c>
      <c r="M46" s="81">
        <v>7.6959999999999997</v>
      </c>
      <c r="N46" s="96">
        <v>7.6959999999999997</v>
      </c>
      <c r="O46" s="64">
        <v>2530</v>
      </c>
      <c r="P46" s="65">
        <f>Table224578910112345678910111213141516171819202122232425262728[[#This Row],[PEMBULATAN]]*O46</f>
        <v>19470.88</v>
      </c>
    </row>
    <row r="47" spans="1:16" ht="26.25" customHeight="1" x14ac:dyDescent="0.2">
      <c r="A47" s="14"/>
      <c r="B47" s="75"/>
      <c r="C47" s="73" t="s">
        <v>3032</v>
      </c>
      <c r="D47" s="78" t="s">
        <v>127</v>
      </c>
      <c r="E47" s="13">
        <v>44553</v>
      </c>
      <c r="F47" s="76" t="s">
        <v>705</v>
      </c>
      <c r="G47" s="13">
        <v>44557</v>
      </c>
      <c r="H47" s="77" t="s">
        <v>2193</v>
      </c>
      <c r="I47" s="16">
        <v>58</v>
      </c>
      <c r="J47" s="16">
        <v>34</v>
      </c>
      <c r="K47" s="16">
        <v>17</v>
      </c>
      <c r="L47" s="16">
        <v>7</v>
      </c>
      <c r="M47" s="81">
        <v>8.3810000000000002</v>
      </c>
      <c r="N47" s="96">
        <v>9</v>
      </c>
      <c r="O47" s="64">
        <v>2530</v>
      </c>
      <c r="P47" s="65">
        <f>Table224578910112345678910111213141516171819202122232425262728[[#This Row],[PEMBULATAN]]*O47</f>
        <v>22770</v>
      </c>
    </row>
    <row r="48" spans="1:16" ht="26.25" customHeight="1" x14ac:dyDescent="0.2">
      <c r="A48" s="14"/>
      <c r="B48" s="75"/>
      <c r="C48" s="73" t="s">
        <v>3033</v>
      </c>
      <c r="D48" s="78" t="s">
        <v>127</v>
      </c>
      <c r="E48" s="13">
        <v>44553</v>
      </c>
      <c r="F48" s="76" t="s">
        <v>705</v>
      </c>
      <c r="G48" s="13">
        <v>44557</v>
      </c>
      <c r="H48" s="77" t="s">
        <v>2193</v>
      </c>
      <c r="I48" s="16">
        <v>96</v>
      </c>
      <c r="J48" s="16">
        <v>53</v>
      </c>
      <c r="K48" s="16">
        <v>26</v>
      </c>
      <c r="L48" s="16">
        <v>11</v>
      </c>
      <c r="M48" s="81">
        <v>33.072000000000003</v>
      </c>
      <c r="N48" s="96">
        <v>33.072000000000003</v>
      </c>
      <c r="O48" s="64">
        <v>2530</v>
      </c>
      <c r="P48" s="65">
        <f>Table224578910112345678910111213141516171819202122232425262728[[#This Row],[PEMBULATAN]]*O48</f>
        <v>83672.160000000003</v>
      </c>
    </row>
    <row r="49" spans="1:16" ht="26.25" customHeight="1" x14ac:dyDescent="0.2">
      <c r="A49" s="14"/>
      <c r="B49" s="75"/>
      <c r="C49" s="73" t="s">
        <v>3034</v>
      </c>
      <c r="D49" s="78" t="s">
        <v>127</v>
      </c>
      <c r="E49" s="13">
        <v>44553</v>
      </c>
      <c r="F49" s="76" t="s">
        <v>705</v>
      </c>
      <c r="G49" s="13">
        <v>44557</v>
      </c>
      <c r="H49" s="77" t="s">
        <v>2193</v>
      </c>
      <c r="I49" s="16">
        <v>57</v>
      </c>
      <c r="J49" s="16">
        <v>57</v>
      </c>
      <c r="K49" s="16">
        <v>23</v>
      </c>
      <c r="L49" s="16">
        <v>5</v>
      </c>
      <c r="M49" s="81">
        <v>18.681750000000001</v>
      </c>
      <c r="N49" s="96">
        <v>18.681750000000001</v>
      </c>
      <c r="O49" s="64">
        <v>2530</v>
      </c>
      <c r="P49" s="65">
        <f>Table224578910112345678910111213141516171819202122232425262728[[#This Row],[PEMBULATAN]]*O49</f>
        <v>47264.827499999999</v>
      </c>
    </row>
    <row r="50" spans="1:16" ht="26.25" customHeight="1" x14ac:dyDescent="0.2">
      <c r="A50" s="14"/>
      <c r="B50" s="75"/>
      <c r="C50" s="73" t="s">
        <v>3035</v>
      </c>
      <c r="D50" s="78" t="s">
        <v>127</v>
      </c>
      <c r="E50" s="13">
        <v>44553</v>
      </c>
      <c r="F50" s="76" t="s">
        <v>705</v>
      </c>
      <c r="G50" s="13">
        <v>44557</v>
      </c>
      <c r="H50" s="77" t="s">
        <v>2193</v>
      </c>
      <c r="I50" s="16">
        <v>70</v>
      </c>
      <c r="J50" s="16">
        <v>50</v>
      </c>
      <c r="K50" s="16">
        <v>23</v>
      </c>
      <c r="L50" s="16">
        <v>6</v>
      </c>
      <c r="M50" s="81">
        <v>20.125</v>
      </c>
      <c r="N50" s="96">
        <v>20.125</v>
      </c>
      <c r="O50" s="64">
        <v>2530</v>
      </c>
      <c r="P50" s="65">
        <f>Table224578910112345678910111213141516171819202122232425262728[[#This Row],[PEMBULATAN]]*O50</f>
        <v>50916.25</v>
      </c>
    </row>
    <row r="51" spans="1:16" ht="26.25" customHeight="1" x14ac:dyDescent="0.2">
      <c r="A51" s="14"/>
      <c r="B51" s="75"/>
      <c r="C51" s="73" t="s">
        <v>3036</v>
      </c>
      <c r="D51" s="78" t="s">
        <v>127</v>
      </c>
      <c r="E51" s="13">
        <v>44553</v>
      </c>
      <c r="F51" s="76" t="s">
        <v>705</v>
      </c>
      <c r="G51" s="13">
        <v>44557</v>
      </c>
      <c r="H51" s="77" t="s">
        <v>2193</v>
      </c>
      <c r="I51" s="16">
        <v>90</v>
      </c>
      <c r="J51" s="16">
        <v>54</v>
      </c>
      <c r="K51" s="16">
        <v>17</v>
      </c>
      <c r="L51" s="16">
        <v>7</v>
      </c>
      <c r="M51" s="81">
        <v>20.655000000000001</v>
      </c>
      <c r="N51" s="96">
        <v>20.655000000000001</v>
      </c>
      <c r="O51" s="64">
        <v>2530</v>
      </c>
      <c r="P51" s="65">
        <f>Table224578910112345678910111213141516171819202122232425262728[[#This Row],[PEMBULATAN]]*O51</f>
        <v>52257.15</v>
      </c>
    </row>
    <row r="52" spans="1:16" ht="26.25" customHeight="1" x14ac:dyDescent="0.2">
      <c r="A52" s="14"/>
      <c r="B52" s="75"/>
      <c r="C52" s="73" t="s">
        <v>3037</v>
      </c>
      <c r="D52" s="78" t="s">
        <v>127</v>
      </c>
      <c r="E52" s="13">
        <v>44553</v>
      </c>
      <c r="F52" s="76" t="s">
        <v>705</v>
      </c>
      <c r="G52" s="13">
        <v>44557</v>
      </c>
      <c r="H52" s="77" t="s">
        <v>2193</v>
      </c>
      <c r="I52" s="16">
        <v>92</v>
      </c>
      <c r="J52" s="16">
        <v>53</v>
      </c>
      <c r="K52" s="16">
        <v>30</v>
      </c>
      <c r="L52" s="16">
        <v>15</v>
      </c>
      <c r="M52" s="81">
        <v>36.57</v>
      </c>
      <c r="N52" s="96">
        <v>36.57</v>
      </c>
      <c r="O52" s="64">
        <v>2530</v>
      </c>
      <c r="P52" s="65">
        <f>Table224578910112345678910111213141516171819202122232425262728[[#This Row],[PEMBULATAN]]*O52</f>
        <v>92522.1</v>
      </c>
    </row>
    <row r="53" spans="1:16" ht="26.25" customHeight="1" x14ac:dyDescent="0.2">
      <c r="A53" s="14"/>
      <c r="B53" s="75"/>
      <c r="C53" s="73" t="s">
        <v>3038</v>
      </c>
      <c r="D53" s="78" t="s">
        <v>127</v>
      </c>
      <c r="E53" s="13">
        <v>44553</v>
      </c>
      <c r="F53" s="76" t="s">
        <v>705</v>
      </c>
      <c r="G53" s="13">
        <v>44557</v>
      </c>
      <c r="H53" s="77" t="s">
        <v>2193</v>
      </c>
      <c r="I53" s="16">
        <v>100</v>
      </c>
      <c r="J53" s="16">
        <v>60</v>
      </c>
      <c r="K53" s="16">
        <v>20</v>
      </c>
      <c r="L53" s="16">
        <v>9</v>
      </c>
      <c r="M53" s="81">
        <v>30</v>
      </c>
      <c r="N53" s="96">
        <v>30</v>
      </c>
      <c r="O53" s="64">
        <v>2530</v>
      </c>
      <c r="P53" s="65">
        <f>Table224578910112345678910111213141516171819202122232425262728[[#This Row],[PEMBULATAN]]*O53</f>
        <v>75900</v>
      </c>
    </row>
    <row r="54" spans="1:16" ht="26.25" customHeight="1" x14ac:dyDescent="0.2">
      <c r="A54" s="14"/>
      <c r="B54" s="75"/>
      <c r="C54" s="73" t="s">
        <v>3039</v>
      </c>
      <c r="D54" s="78" t="s">
        <v>127</v>
      </c>
      <c r="E54" s="13">
        <v>44553</v>
      </c>
      <c r="F54" s="76" t="s">
        <v>705</v>
      </c>
      <c r="G54" s="13">
        <v>44557</v>
      </c>
      <c r="H54" s="77" t="s">
        <v>2193</v>
      </c>
      <c r="I54" s="16">
        <v>64</v>
      </c>
      <c r="J54" s="16">
        <v>50</v>
      </c>
      <c r="K54" s="16">
        <v>13</v>
      </c>
      <c r="L54" s="16">
        <v>5</v>
      </c>
      <c r="M54" s="81">
        <v>10.4</v>
      </c>
      <c r="N54" s="96">
        <v>11</v>
      </c>
      <c r="O54" s="64">
        <v>2530</v>
      </c>
      <c r="P54" s="65">
        <f>Table224578910112345678910111213141516171819202122232425262728[[#This Row],[PEMBULATAN]]*O54</f>
        <v>27830</v>
      </c>
    </row>
    <row r="55" spans="1:16" ht="26.25" customHeight="1" x14ac:dyDescent="0.2">
      <c r="A55" s="14"/>
      <c r="B55" s="75"/>
      <c r="C55" s="73" t="s">
        <v>3040</v>
      </c>
      <c r="D55" s="78" t="s">
        <v>127</v>
      </c>
      <c r="E55" s="13">
        <v>44553</v>
      </c>
      <c r="F55" s="76" t="s">
        <v>705</v>
      </c>
      <c r="G55" s="13">
        <v>44557</v>
      </c>
      <c r="H55" s="77" t="s">
        <v>2193</v>
      </c>
      <c r="I55" s="16">
        <v>110</v>
      </c>
      <c r="J55" s="16">
        <v>62</v>
      </c>
      <c r="K55" s="16">
        <v>27</v>
      </c>
      <c r="L55" s="16">
        <v>20</v>
      </c>
      <c r="M55" s="81">
        <v>46.034999999999997</v>
      </c>
      <c r="N55" s="96">
        <v>46.034999999999997</v>
      </c>
      <c r="O55" s="64">
        <v>2530</v>
      </c>
      <c r="P55" s="65">
        <f>Table224578910112345678910111213141516171819202122232425262728[[#This Row],[PEMBULATAN]]*O55</f>
        <v>116468.54999999999</v>
      </c>
    </row>
    <row r="56" spans="1:16" ht="26.25" customHeight="1" x14ac:dyDescent="0.2">
      <c r="A56" s="14"/>
      <c r="B56" s="75"/>
      <c r="C56" s="73" t="s">
        <v>3041</v>
      </c>
      <c r="D56" s="78" t="s">
        <v>127</v>
      </c>
      <c r="E56" s="13">
        <v>44553</v>
      </c>
      <c r="F56" s="76" t="s">
        <v>705</v>
      </c>
      <c r="G56" s="13">
        <v>44557</v>
      </c>
      <c r="H56" s="77" t="s">
        <v>2193</v>
      </c>
      <c r="I56" s="16">
        <v>90</v>
      </c>
      <c r="J56" s="16">
        <v>55</v>
      </c>
      <c r="K56" s="16">
        <v>20</v>
      </c>
      <c r="L56" s="16">
        <v>10</v>
      </c>
      <c r="M56" s="81">
        <v>24.75</v>
      </c>
      <c r="N56" s="96">
        <v>24.75</v>
      </c>
      <c r="O56" s="64">
        <v>2530</v>
      </c>
      <c r="P56" s="65">
        <f>Table224578910112345678910111213141516171819202122232425262728[[#This Row],[PEMBULATAN]]*O56</f>
        <v>62617.5</v>
      </c>
    </row>
    <row r="57" spans="1:16" ht="26.25" customHeight="1" x14ac:dyDescent="0.2">
      <c r="A57" s="14"/>
      <c r="B57" s="75"/>
      <c r="C57" s="73" t="s">
        <v>3042</v>
      </c>
      <c r="D57" s="78" t="s">
        <v>127</v>
      </c>
      <c r="E57" s="13">
        <v>44553</v>
      </c>
      <c r="F57" s="76" t="s">
        <v>705</v>
      </c>
      <c r="G57" s="13">
        <v>44557</v>
      </c>
      <c r="H57" s="77" t="s">
        <v>2193</v>
      </c>
      <c r="I57" s="16">
        <v>73</v>
      </c>
      <c r="J57" s="16">
        <v>62</v>
      </c>
      <c r="K57" s="16">
        <v>25</v>
      </c>
      <c r="L57" s="16">
        <v>6</v>
      </c>
      <c r="M57" s="81">
        <v>28.287500000000001</v>
      </c>
      <c r="N57" s="96">
        <v>28.287500000000001</v>
      </c>
      <c r="O57" s="64">
        <v>2530</v>
      </c>
      <c r="P57" s="65">
        <f>Table224578910112345678910111213141516171819202122232425262728[[#This Row],[PEMBULATAN]]*O57</f>
        <v>71567.375</v>
      </c>
    </row>
    <row r="58" spans="1:16" ht="26.25" customHeight="1" x14ac:dyDescent="0.2">
      <c r="A58" s="14"/>
      <c r="B58" s="75"/>
      <c r="C58" s="73" t="s">
        <v>3043</v>
      </c>
      <c r="D58" s="78" t="s">
        <v>127</v>
      </c>
      <c r="E58" s="13">
        <v>44553</v>
      </c>
      <c r="F58" s="76" t="s">
        <v>705</v>
      </c>
      <c r="G58" s="13">
        <v>44557</v>
      </c>
      <c r="H58" s="77" t="s">
        <v>2193</v>
      </c>
      <c r="I58" s="16">
        <v>85</v>
      </c>
      <c r="J58" s="16">
        <v>50</v>
      </c>
      <c r="K58" s="16">
        <v>26</v>
      </c>
      <c r="L58" s="16">
        <v>6</v>
      </c>
      <c r="M58" s="81">
        <v>27.625</v>
      </c>
      <c r="N58" s="96">
        <v>27.625</v>
      </c>
      <c r="O58" s="64">
        <v>2530</v>
      </c>
      <c r="P58" s="65">
        <f>Table224578910112345678910111213141516171819202122232425262728[[#This Row],[PEMBULATAN]]*O58</f>
        <v>69891.25</v>
      </c>
    </row>
    <row r="59" spans="1:16" ht="26.25" customHeight="1" x14ac:dyDescent="0.2">
      <c r="A59" s="14"/>
      <c r="B59" s="75"/>
      <c r="C59" s="73" t="s">
        <v>3044</v>
      </c>
      <c r="D59" s="78" t="s">
        <v>127</v>
      </c>
      <c r="E59" s="13">
        <v>44553</v>
      </c>
      <c r="F59" s="76" t="s">
        <v>705</v>
      </c>
      <c r="G59" s="13">
        <v>44557</v>
      </c>
      <c r="H59" s="77" t="s">
        <v>2193</v>
      </c>
      <c r="I59" s="16">
        <v>95</v>
      </c>
      <c r="J59" s="16">
        <v>60</v>
      </c>
      <c r="K59" s="16">
        <v>28</v>
      </c>
      <c r="L59" s="16">
        <v>23</v>
      </c>
      <c r="M59" s="81">
        <v>39.9</v>
      </c>
      <c r="N59" s="96">
        <v>39.9</v>
      </c>
      <c r="O59" s="64">
        <v>2530</v>
      </c>
      <c r="P59" s="65">
        <f>Table224578910112345678910111213141516171819202122232425262728[[#This Row],[PEMBULATAN]]*O59</f>
        <v>100947</v>
      </c>
    </row>
    <row r="60" spans="1:16" ht="26.25" customHeight="1" x14ac:dyDescent="0.2">
      <c r="A60" s="14"/>
      <c r="B60" s="75"/>
      <c r="C60" s="73" t="s">
        <v>3045</v>
      </c>
      <c r="D60" s="78" t="s">
        <v>127</v>
      </c>
      <c r="E60" s="13">
        <v>44553</v>
      </c>
      <c r="F60" s="76" t="s">
        <v>705</v>
      </c>
      <c r="G60" s="13">
        <v>44557</v>
      </c>
      <c r="H60" s="77" t="s">
        <v>2193</v>
      </c>
      <c r="I60" s="16">
        <v>96</v>
      </c>
      <c r="J60" s="16">
        <v>60</v>
      </c>
      <c r="K60" s="16">
        <v>30</v>
      </c>
      <c r="L60" s="16">
        <v>18</v>
      </c>
      <c r="M60" s="81">
        <v>43.2</v>
      </c>
      <c r="N60" s="96">
        <v>43.2</v>
      </c>
      <c r="O60" s="64">
        <v>2530</v>
      </c>
      <c r="P60" s="65">
        <f>Table224578910112345678910111213141516171819202122232425262728[[#This Row],[PEMBULATAN]]*O60</f>
        <v>109296</v>
      </c>
    </row>
    <row r="61" spans="1:16" ht="26.25" customHeight="1" x14ac:dyDescent="0.2">
      <c r="A61" s="14"/>
      <c r="B61" s="75"/>
      <c r="C61" s="73" t="s">
        <v>3046</v>
      </c>
      <c r="D61" s="78" t="s">
        <v>127</v>
      </c>
      <c r="E61" s="13">
        <v>44553</v>
      </c>
      <c r="F61" s="76" t="s">
        <v>705</v>
      </c>
      <c r="G61" s="13">
        <v>44557</v>
      </c>
      <c r="H61" s="77" t="s">
        <v>2193</v>
      </c>
      <c r="I61" s="16">
        <v>110</v>
      </c>
      <c r="J61" s="16">
        <v>53</v>
      </c>
      <c r="K61" s="16">
        <v>33</v>
      </c>
      <c r="L61" s="16">
        <v>22</v>
      </c>
      <c r="M61" s="81">
        <v>48.097499999999997</v>
      </c>
      <c r="N61" s="96">
        <v>48.097499999999997</v>
      </c>
      <c r="O61" s="64">
        <v>2530</v>
      </c>
      <c r="P61" s="65">
        <f>Table224578910112345678910111213141516171819202122232425262728[[#This Row],[PEMBULATAN]]*O61</f>
        <v>121686.67499999999</v>
      </c>
    </row>
    <row r="62" spans="1:16" ht="26.25" customHeight="1" x14ac:dyDescent="0.2">
      <c r="A62" s="14"/>
      <c r="B62" s="75"/>
      <c r="C62" s="73" t="s">
        <v>3047</v>
      </c>
      <c r="D62" s="78" t="s">
        <v>127</v>
      </c>
      <c r="E62" s="13">
        <v>44553</v>
      </c>
      <c r="F62" s="76" t="s">
        <v>705</v>
      </c>
      <c r="G62" s="13">
        <v>44557</v>
      </c>
      <c r="H62" s="77" t="s">
        <v>2193</v>
      </c>
      <c r="I62" s="16">
        <v>95</v>
      </c>
      <c r="J62" s="16">
        <v>57</v>
      </c>
      <c r="K62" s="16">
        <v>25</v>
      </c>
      <c r="L62" s="16">
        <v>14</v>
      </c>
      <c r="M62" s="81">
        <v>33.84375</v>
      </c>
      <c r="N62" s="96">
        <v>33.84375</v>
      </c>
      <c r="O62" s="64">
        <v>2530</v>
      </c>
      <c r="P62" s="65">
        <f>Table224578910112345678910111213141516171819202122232425262728[[#This Row],[PEMBULATAN]]*O62</f>
        <v>85624.6875</v>
      </c>
    </row>
    <row r="63" spans="1:16" ht="26.25" customHeight="1" x14ac:dyDescent="0.2">
      <c r="A63" s="14"/>
      <c r="B63" s="75"/>
      <c r="C63" s="73" t="s">
        <v>3048</v>
      </c>
      <c r="D63" s="78" t="s">
        <v>127</v>
      </c>
      <c r="E63" s="13">
        <v>44553</v>
      </c>
      <c r="F63" s="76" t="s">
        <v>705</v>
      </c>
      <c r="G63" s="13">
        <v>44557</v>
      </c>
      <c r="H63" s="77" t="s">
        <v>2193</v>
      </c>
      <c r="I63" s="16">
        <v>65</v>
      </c>
      <c r="J63" s="16">
        <v>60</v>
      </c>
      <c r="K63" s="16">
        <v>14</v>
      </c>
      <c r="L63" s="16">
        <v>3</v>
      </c>
      <c r="M63" s="81">
        <v>13.65</v>
      </c>
      <c r="N63" s="96">
        <v>13.65</v>
      </c>
      <c r="O63" s="64">
        <v>2530</v>
      </c>
      <c r="P63" s="65">
        <f>Table224578910112345678910111213141516171819202122232425262728[[#This Row],[PEMBULATAN]]*O63</f>
        <v>34534.5</v>
      </c>
    </row>
    <row r="64" spans="1:16" ht="26.25" customHeight="1" x14ac:dyDescent="0.2">
      <c r="A64" s="14"/>
      <c r="B64" s="75"/>
      <c r="C64" s="73" t="s">
        <v>3049</v>
      </c>
      <c r="D64" s="78" t="s">
        <v>127</v>
      </c>
      <c r="E64" s="13">
        <v>44553</v>
      </c>
      <c r="F64" s="76" t="s">
        <v>705</v>
      </c>
      <c r="G64" s="13">
        <v>44557</v>
      </c>
      <c r="H64" s="77" t="s">
        <v>2193</v>
      </c>
      <c r="I64" s="16">
        <v>43</v>
      </c>
      <c r="J64" s="16">
        <v>33</v>
      </c>
      <c r="K64" s="16">
        <v>20</v>
      </c>
      <c r="L64" s="16">
        <v>8</v>
      </c>
      <c r="M64" s="81">
        <v>7.0949999999999998</v>
      </c>
      <c r="N64" s="96">
        <v>8</v>
      </c>
      <c r="O64" s="64">
        <v>2530</v>
      </c>
      <c r="P64" s="65">
        <f>Table224578910112345678910111213141516171819202122232425262728[[#This Row],[PEMBULATAN]]*O64</f>
        <v>20240</v>
      </c>
    </row>
    <row r="65" spans="1:16" ht="26.25" customHeight="1" x14ac:dyDescent="0.2">
      <c r="A65" s="14"/>
      <c r="B65" s="75"/>
      <c r="C65" s="73" t="s">
        <v>3050</v>
      </c>
      <c r="D65" s="78" t="s">
        <v>127</v>
      </c>
      <c r="E65" s="13">
        <v>44553</v>
      </c>
      <c r="F65" s="76" t="s">
        <v>705</v>
      </c>
      <c r="G65" s="13">
        <v>44557</v>
      </c>
      <c r="H65" s="77" t="s">
        <v>2193</v>
      </c>
      <c r="I65" s="16">
        <v>43</v>
      </c>
      <c r="J65" s="16">
        <v>33</v>
      </c>
      <c r="K65" s="16">
        <v>20</v>
      </c>
      <c r="L65" s="16">
        <v>8</v>
      </c>
      <c r="M65" s="81">
        <v>7.0949999999999998</v>
      </c>
      <c r="N65" s="96">
        <v>8</v>
      </c>
      <c r="O65" s="64">
        <v>2530</v>
      </c>
      <c r="P65" s="65">
        <f>Table224578910112345678910111213141516171819202122232425262728[[#This Row],[PEMBULATAN]]*O65</f>
        <v>20240</v>
      </c>
    </row>
    <row r="66" spans="1:16" ht="26.25" customHeight="1" x14ac:dyDescent="0.2">
      <c r="A66" s="14"/>
      <c r="B66" s="75"/>
      <c r="C66" s="73" t="s">
        <v>3051</v>
      </c>
      <c r="D66" s="78" t="s">
        <v>127</v>
      </c>
      <c r="E66" s="13">
        <v>44553</v>
      </c>
      <c r="F66" s="76" t="s">
        <v>705</v>
      </c>
      <c r="G66" s="13">
        <v>44557</v>
      </c>
      <c r="H66" s="77" t="s">
        <v>2193</v>
      </c>
      <c r="I66" s="16">
        <v>44</v>
      </c>
      <c r="J66" s="16">
        <v>33</v>
      </c>
      <c r="K66" s="16">
        <v>39</v>
      </c>
      <c r="L66" s="16">
        <v>14</v>
      </c>
      <c r="M66" s="81">
        <v>14.157</v>
      </c>
      <c r="N66" s="96">
        <v>14.157</v>
      </c>
      <c r="O66" s="64">
        <v>2530</v>
      </c>
      <c r="P66" s="65">
        <f>Table224578910112345678910111213141516171819202122232425262728[[#This Row],[PEMBULATAN]]*O66</f>
        <v>35817.21</v>
      </c>
    </row>
    <row r="67" spans="1:16" ht="26.25" customHeight="1" x14ac:dyDescent="0.2">
      <c r="A67" s="14"/>
      <c r="B67" s="75"/>
      <c r="C67" s="73" t="s">
        <v>3052</v>
      </c>
      <c r="D67" s="78" t="s">
        <v>127</v>
      </c>
      <c r="E67" s="13">
        <v>44553</v>
      </c>
      <c r="F67" s="76" t="s">
        <v>705</v>
      </c>
      <c r="G67" s="13">
        <v>44557</v>
      </c>
      <c r="H67" s="77" t="s">
        <v>2193</v>
      </c>
      <c r="I67" s="16">
        <v>46</v>
      </c>
      <c r="J67" s="16">
        <v>24</v>
      </c>
      <c r="K67" s="16">
        <v>17</v>
      </c>
      <c r="L67" s="16">
        <v>2</v>
      </c>
      <c r="M67" s="81">
        <v>4.6920000000000002</v>
      </c>
      <c r="N67" s="96">
        <v>4.6920000000000002</v>
      </c>
      <c r="O67" s="64">
        <v>2530</v>
      </c>
      <c r="P67" s="65">
        <f>Table224578910112345678910111213141516171819202122232425262728[[#This Row],[PEMBULATAN]]*O67</f>
        <v>11870.76</v>
      </c>
    </row>
    <row r="68" spans="1:16" ht="26.25" customHeight="1" x14ac:dyDescent="0.2">
      <c r="A68" s="14"/>
      <c r="B68" s="75"/>
      <c r="C68" s="73" t="s">
        <v>3053</v>
      </c>
      <c r="D68" s="78" t="s">
        <v>127</v>
      </c>
      <c r="E68" s="13">
        <v>44553</v>
      </c>
      <c r="F68" s="76" t="s">
        <v>705</v>
      </c>
      <c r="G68" s="13">
        <v>44557</v>
      </c>
      <c r="H68" s="77" t="s">
        <v>2193</v>
      </c>
      <c r="I68" s="16">
        <v>100</v>
      </c>
      <c r="J68" s="16">
        <v>74</v>
      </c>
      <c r="K68" s="16">
        <v>10</v>
      </c>
      <c r="L68" s="16">
        <v>5</v>
      </c>
      <c r="M68" s="81">
        <v>18.5</v>
      </c>
      <c r="N68" s="96">
        <v>19</v>
      </c>
      <c r="O68" s="64">
        <v>2530</v>
      </c>
      <c r="P68" s="65">
        <f>Table224578910112345678910111213141516171819202122232425262728[[#This Row],[PEMBULATAN]]*O68</f>
        <v>48070</v>
      </c>
    </row>
    <row r="69" spans="1:16" ht="26.25" customHeight="1" x14ac:dyDescent="0.2">
      <c r="A69" s="14"/>
      <c r="B69" s="75"/>
      <c r="C69" s="73" t="s">
        <v>3054</v>
      </c>
      <c r="D69" s="78" t="s">
        <v>127</v>
      </c>
      <c r="E69" s="13">
        <v>44553</v>
      </c>
      <c r="F69" s="76" t="s">
        <v>705</v>
      </c>
      <c r="G69" s="13">
        <v>44557</v>
      </c>
      <c r="H69" s="77" t="s">
        <v>2193</v>
      </c>
      <c r="I69" s="16">
        <v>85</v>
      </c>
      <c r="J69" s="16">
        <v>70</v>
      </c>
      <c r="K69" s="16">
        <v>12</v>
      </c>
      <c r="L69" s="16">
        <v>5</v>
      </c>
      <c r="M69" s="81">
        <v>17.850000000000001</v>
      </c>
      <c r="N69" s="96">
        <v>17.850000000000001</v>
      </c>
      <c r="O69" s="64">
        <v>2530</v>
      </c>
      <c r="P69" s="65">
        <f>Table224578910112345678910111213141516171819202122232425262728[[#This Row],[PEMBULATAN]]*O69</f>
        <v>45160.5</v>
      </c>
    </row>
    <row r="70" spans="1:16" ht="26.25" customHeight="1" x14ac:dyDescent="0.2">
      <c r="A70" s="14"/>
      <c r="B70" s="75"/>
      <c r="C70" s="73" t="s">
        <v>3055</v>
      </c>
      <c r="D70" s="78" t="s">
        <v>127</v>
      </c>
      <c r="E70" s="13">
        <v>44553</v>
      </c>
      <c r="F70" s="76" t="s">
        <v>705</v>
      </c>
      <c r="G70" s="13">
        <v>44557</v>
      </c>
      <c r="H70" s="77" t="s">
        <v>2193</v>
      </c>
      <c r="I70" s="16">
        <v>67</v>
      </c>
      <c r="J70" s="16">
        <v>52</v>
      </c>
      <c r="K70" s="16">
        <v>7</v>
      </c>
      <c r="L70" s="16">
        <v>8</v>
      </c>
      <c r="M70" s="81">
        <v>6.0970000000000004</v>
      </c>
      <c r="N70" s="96">
        <v>8</v>
      </c>
      <c r="O70" s="64">
        <v>2530</v>
      </c>
      <c r="P70" s="65">
        <f>Table224578910112345678910111213141516171819202122232425262728[[#This Row],[PEMBULATAN]]*O70</f>
        <v>20240</v>
      </c>
    </row>
    <row r="71" spans="1:16" ht="26.25" customHeight="1" x14ac:dyDescent="0.2">
      <c r="A71" s="14"/>
      <c r="B71" s="75"/>
      <c r="C71" s="73" t="s">
        <v>3056</v>
      </c>
      <c r="D71" s="78" t="s">
        <v>127</v>
      </c>
      <c r="E71" s="13">
        <v>44553</v>
      </c>
      <c r="F71" s="76" t="s">
        <v>705</v>
      </c>
      <c r="G71" s="13">
        <v>44557</v>
      </c>
      <c r="H71" s="77" t="s">
        <v>2193</v>
      </c>
      <c r="I71" s="16">
        <v>95</v>
      </c>
      <c r="J71" s="16">
        <v>43</v>
      </c>
      <c r="K71" s="16">
        <v>10</v>
      </c>
      <c r="L71" s="16">
        <v>1</v>
      </c>
      <c r="M71" s="81">
        <v>10.2125</v>
      </c>
      <c r="N71" s="96">
        <v>10.2125</v>
      </c>
      <c r="O71" s="64">
        <v>2530</v>
      </c>
      <c r="P71" s="65">
        <f>Table224578910112345678910111213141516171819202122232425262728[[#This Row],[PEMBULATAN]]*O71</f>
        <v>25837.625</v>
      </c>
    </row>
    <row r="72" spans="1:16" ht="26.25" customHeight="1" x14ac:dyDescent="0.2">
      <c r="A72" s="14"/>
      <c r="B72" s="75"/>
      <c r="C72" s="73" t="s">
        <v>3057</v>
      </c>
      <c r="D72" s="78" t="s">
        <v>127</v>
      </c>
      <c r="E72" s="13">
        <v>44553</v>
      </c>
      <c r="F72" s="76" t="s">
        <v>705</v>
      </c>
      <c r="G72" s="13">
        <v>44557</v>
      </c>
      <c r="H72" s="77" t="s">
        <v>2193</v>
      </c>
      <c r="I72" s="16">
        <v>80</v>
      </c>
      <c r="J72" s="16">
        <v>13</v>
      </c>
      <c r="K72" s="16">
        <v>13</v>
      </c>
      <c r="L72" s="16">
        <v>2</v>
      </c>
      <c r="M72" s="81">
        <v>3.38</v>
      </c>
      <c r="N72" s="96">
        <v>4</v>
      </c>
      <c r="O72" s="64">
        <v>2530</v>
      </c>
      <c r="P72" s="65">
        <f>Table224578910112345678910111213141516171819202122232425262728[[#This Row],[PEMBULATAN]]*O72</f>
        <v>10120</v>
      </c>
    </row>
    <row r="73" spans="1:16" ht="26.25" customHeight="1" x14ac:dyDescent="0.2">
      <c r="A73" s="14"/>
      <c r="B73" s="75"/>
      <c r="C73" s="73" t="s">
        <v>3058</v>
      </c>
      <c r="D73" s="78" t="s">
        <v>127</v>
      </c>
      <c r="E73" s="13">
        <v>44553</v>
      </c>
      <c r="F73" s="76" t="s">
        <v>705</v>
      </c>
      <c r="G73" s="13">
        <v>44557</v>
      </c>
      <c r="H73" s="77" t="s">
        <v>2193</v>
      </c>
      <c r="I73" s="16">
        <v>90</v>
      </c>
      <c r="J73" s="16">
        <v>55</v>
      </c>
      <c r="K73" s="16">
        <v>31</v>
      </c>
      <c r="L73" s="16">
        <v>5</v>
      </c>
      <c r="M73" s="81">
        <v>38.362499999999997</v>
      </c>
      <c r="N73" s="96">
        <v>39</v>
      </c>
      <c r="O73" s="64">
        <v>2530</v>
      </c>
      <c r="P73" s="65">
        <f>Table224578910112345678910111213141516171819202122232425262728[[#This Row],[PEMBULATAN]]*O73</f>
        <v>98670</v>
      </c>
    </row>
    <row r="74" spans="1:16" ht="26.25" customHeight="1" x14ac:dyDescent="0.2">
      <c r="A74" s="14"/>
      <c r="B74" s="75"/>
      <c r="C74" s="73" t="s">
        <v>3059</v>
      </c>
      <c r="D74" s="78" t="s">
        <v>127</v>
      </c>
      <c r="E74" s="13">
        <v>44553</v>
      </c>
      <c r="F74" s="76" t="s">
        <v>705</v>
      </c>
      <c r="G74" s="13">
        <v>44557</v>
      </c>
      <c r="H74" s="77" t="s">
        <v>2193</v>
      </c>
      <c r="I74" s="16">
        <v>120</v>
      </c>
      <c r="J74" s="16">
        <v>42</v>
      </c>
      <c r="K74" s="16">
        <v>7</v>
      </c>
      <c r="L74" s="16">
        <v>4</v>
      </c>
      <c r="M74" s="81">
        <v>8.82</v>
      </c>
      <c r="N74" s="96">
        <v>8.82</v>
      </c>
      <c r="O74" s="64">
        <v>2530</v>
      </c>
      <c r="P74" s="65">
        <f>Table224578910112345678910111213141516171819202122232425262728[[#This Row],[PEMBULATAN]]*O74</f>
        <v>22314.600000000002</v>
      </c>
    </row>
    <row r="75" spans="1:16" ht="26.25" customHeight="1" x14ac:dyDescent="0.2">
      <c r="A75" s="14"/>
      <c r="B75" s="75"/>
      <c r="C75" s="73" t="s">
        <v>3060</v>
      </c>
      <c r="D75" s="78" t="s">
        <v>127</v>
      </c>
      <c r="E75" s="13">
        <v>44553</v>
      </c>
      <c r="F75" s="76" t="s">
        <v>705</v>
      </c>
      <c r="G75" s="13">
        <v>44557</v>
      </c>
      <c r="H75" s="77" t="s">
        <v>2193</v>
      </c>
      <c r="I75" s="16">
        <v>112</v>
      </c>
      <c r="J75" s="16">
        <v>56</v>
      </c>
      <c r="K75" s="16">
        <v>31</v>
      </c>
      <c r="L75" s="16">
        <v>20</v>
      </c>
      <c r="M75" s="81">
        <v>48.607999999999997</v>
      </c>
      <c r="N75" s="96">
        <v>48.607999999999997</v>
      </c>
      <c r="O75" s="64">
        <v>2530</v>
      </c>
      <c r="P75" s="65">
        <f>Table224578910112345678910111213141516171819202122232425262728[[#This Row],[PEMBULATAN]]*O75</f>
        <v>122978.23999999999</v>
      </c>
    </row>
    <row r="76" spans="1:16" ht="26.25" customHeight="1" x14ac:dyDescent="0.2">
      <c r="A76" s="14"/>
      <c r="B76" s="75"/>
      <c r="C76" s="73" t="s">
        <v>3061</v>
      </c>
      <c r="D76" s="78" t="s">
        <v>127</v>
      </c>
      <c r="E76" s="13">
        <v>44553</v>
      </c>
      <c r="F76" s="76" t="s">
        <v>705</v>
      </c>
      <c r="G76" s="13">
        <v>44557</v>
      </c>
      <c r="H76" s="77" t="s">
        <v>2193</v>
      </c>
      <c r="I76" s="16">
        <v>72</v>
      </c>
      <c r="J76" s="16">
        <v>60</v>
      </c>
      <c r="K76" s="16">
        <v>25</v>
      </c>
      <c r="L76" s="16">
        <v>11</v>
      </c>
      <c r="M76" s="81">
        <v>27</v>
      </c>
      <c r="N76" s="96">
        <v>27</v>
      </c>
      <c r="O76" s="64">
        <v>2530</v>
      </c>
      <c r="P76" s="65">
        <f>Table224578910112345678910111213141516171819202122232425262728[[#This Row],[PEMBULATAN]]*O76</f>
        <v>68310</v>
      </c>
    </row>
    <row r="77" spans="1:16" ht="26.25" customHeight="1" x14ac:dyDescent="0.2">
      <c r="A77" s="14"/>
      <c r="B77" s="75"/>
      <c r="C77" s="73" t="s">
        <v>3062</v>
      </c>
      <c r="D77" s="78" t="s">
        <v>127</v>
      </c>
      <c r="E77" s="13">
        <v>44553</v>
      </c>
      <c r="F77" s="76" t="s">
        <v>705</v>
      </c>
      <c r="G77" s="13">
        <v>44557</v>
      </c>
      <c r="H77" s="77" t="s">
        <v>2193</v>
      </c>
      <c r="I77" s="16">
        <v>80</v>
      </c>
      <c r="J77" s="16">
        <v>67</v>
      </c>
      <c r="K77" s="16">
        <v>20</v>
      </c>
      <c r="L77" s="16">
        <v>6</v>
      </c>
      <c r="M77" s="81">
        <v>26.8</v>
      </c>
      <c r="N77" s="96">
        <v>26.8</v>
      </c>
      <c r="O77" s="64">
        <v>2530</v>
      </c>
      <c r="P77" s="65">
        <f>Table224578910112345678910111213141516171819202122232425262728[[#This Row],[PEMBULATAN]]*O77</f>
        <v>67804</v>
      </c>
    </row>
    <row r="78" spans="1:16" ht="26.25" customHeight="1" x14ac:dyDescent="0.2">
      <c r="A78" s="14"/>
      <c r="B78" s="75"/>
      <c r="C78" s="73" t="s">
        <v>3063</v>
      </c>
      <c r="D78" s="78" t="s">
        <v>127</v>
      </c>
      <c r="E78" s="13">
        <v>44553</v>
      </c>
      <c r="F78" s="76" t="s">
        <v>705</v>
      </c>
      <c r="G78" s="13">
        <v>44557</v>
      </c>
      <c r="H78" s="77" t="s">
        <v>2193</v>
      </c>
      <c r="I78" s="16">
        <v>75</v>
      </c>
      <c r="J78" s="16">
        <v>56</v>
      </c>
      <c r="K78" s="16">
        <v>20</v>
      </c>
      <c r="L78" s="16">
        <v>8</v>
      </c>
      <c r="M78" s="81">
        <v>21</v>
      </c>
      <c r="N78" s="96">
        <v>21</v>
      </c>
      <c r="O78" s="64">
        <v>2530</v>
      </c>
      <c r="P78" s="65">
        <f>Table224578910112345678910111213141516171819202122232425262728[[#This Row],[PEMBULATAN]]*O78</f>
        <v>53130</v>
      </c>
    </row>
    <row r="79" spans="1:16" ht="26.25" customHeight="1" x14ac:dyDescent="0.2">
      <c r="A79" s="14"/>
      <c r="B79" s="75"/>
      <c r="C79" s="73" t="s">
        <v>3064</v>
      </c>
      <c r="D79" s="78" t="s">
        <v>127</v>
      </c>
      <c r="E79" s="13">
        <v>44553</v>
      </c>
      <c r="F79" s="76" t="s">
        <v>705</v>
      </c>
      <c r="G79" s="13">
        <v>44557</v>
      </c>
      <c r="H79" s="77" t="s">
        <v>2193</v>
      </c>
      <c r="I79" s="16">
        <v>110</v>
      </c>
      <c r="J79" s="16">
        <v>33</v>
      </c>
      <c r="K79" s="16">
        <v>8</v>
      </c>
      <c r="L79" s="16">
        <v>5</v>
      </c>
      <c r="M79" s="81">
        <v>7.26</v>
      </c>
      <c r="N79" s="96">
        <v>7.26</v>
      </c>
      <c r="O79" s="64">
        <v>2530</v>
      </c>
      <c r="P79" s="65">
        <f>Table224578910112345678910111213141516171819202122232425262728[[#This Row],[PEMBULATAN]]*O79</f>
        <v>18367.8</v>
      </c>
    </row>
    <row r="80" spans="1:16" ht="26.25" customHeight="1" x14ac:dyDescent="0.2">
      <c r="A80" s="14"/>
      <c r="B80" s="75"/>
      <c r="C80" s="73" t="s">
        <v>3065</v>
      </c>
      <c r="D80" s="78" t="s">
        <v>127</v>
      </c>
      <c r="E80" s="13">
        <v>44553</v>
      </c>
      <c r="F80" s="76" t="s">
        <v>705</v>
      </c>
      <c r="G80" s="13">
        <v>44557</v>
      </c>
      <c r="H80" s="77" t="s">
        <v>2193</v>
      </c>
      <c r="I80" s="16">
        <v>86</v>
      </c>
      <c r="J80" s="16">
        <v>30</v>
      </c>
      <c r="K80" s="16">
        <v>7</v>
      </c>
      <c r="L80" s="16">
        <v>3</v>
      </c>
      <c r="M80" s="81">
        <v>4.5149999999999997</v>
      </c>
      <c r="N80" s="96">
        <v>4.5149999999999997</v>
      </c>
      <c r="O80" s="64">
        <v>2530</v>
      </c>
      <c r="P80" s="65">
        <f>Table224578910112345678910111213141516171819202122232425262728[[#This Row],[PEMBULATAN]]*O80</f>
        <v>11422.949999999999</v>
      </c>
    </row>
    <row r="81" spans="1:16" ht="26.25" customHeight="1" x14ac:dyDescent="0.2">
      <c r="A81" s="14"/>
      <c r="B81" s="75"/>
      <c r="C81" s="73" t="s">
        <v>3066</v>
      </c>
      <c r="D81" s="78" t="s">
        <v>127</v>
      </c>
      <c r="E81" s="13">
        <v>44553</v>
      </c>
      <c r="F81" s="76" t="s">
        <v>705</v>
      </c>
      <c r="G81" s="13">
        <v>44557</v>
      </c>
      <c r="H81" s="77" t="s">
        <v>2193</v>
      </c>
      <c r="I81" s="16">
        <v>80</v>
      </c>
      <c r="J81" s="16">
        <v>51</v>
      </c>
      <c r="K81" s="16">
        <v>30</v>
      </c>
      <c r="L81" s="16">
        <v>10</v>
      </c>
      <c r="M81" s="81">
        <v>30.6</v>
      </c>
      <c r="N81" s="96">
        <v>30.6</v>
      </c>
      <c r="O81" s="64">
        <v>2530</v>
      </c>
      <c r="P81" s="65">
        <f>Table224578910112345678910111213141516171819202122232425262728[[#This Row],[PEMBULATAN]]*O81</f>
        <v>77418</v>
      </c>
    </row>
    <row r="82" spans="1:16" ht="26.25" customHeight="1" x14ac:dyDescent="0.2">
      <c r="A82" s="14"/>
      <c r="B82" s="75"/>
      <c r="C82" s="73" t="s">
        <v>3067</v>
      </c>
      <c r="D82" s="78" t="s">
        <v>127</v>
      </c>
      <c r="E82" s="13">
        <v>44553</v>
      </c>
      <c r="F82" s="76" t="s">
        <v>705</v>
      </c>
      <c r="G82" s="13">
        <v>44557</v>
      </c>
      <c r="H82" s="77" t="s">
        <v>2193</v>
      </c>
      <c r="I82" s="16">
        <v>75</v>
      </c>
      <c r="J82" s="16">
        <v>54</v>
      </c>
      <c r="K82" s="16">
        <v>45</v>
      </c>
      <c r="L82" s="16">
        <v>15</v>
      </c>
      <c r="M82" s="81">
        <v>45.5625</v>
      </c>
      <c r="N82" s="96">
        <v>45.5625</v>
      </c>
      <c r="O82" s="64">
        <v>2530</v>
      </c>
      <c r="P82" s="65">
        <f>Table224578910112345678910111213141516171819202122232425262728[[#This Row],[PEMBULATAN]]*O82</f>
        <v>115273.125</v>
      </c>
    </row>
    <row r="83" spans="1:16" ht="26.25" customHeight="1" x14ac:dyDescent="0.2">
      <c r="A83" s="14"/>
      <c r="B83" s="75"/>
      <c r="C83" s="73" t="s">
        <v>3068</v>
      </c>
      <c r="D83" s="78" t="s">
        <v>127</v>
      </c>
      <c r="E83" s="13">
        <v>44553</v>
      </c>
      <c r="F83" s="76" t="s">
        <v>705</v>
      </c>
      <c r="G83" s="13">
        <v>44557</v>
      </c>
      <c r="H83" s="77" t="s">
        <v>2193</v>
      </c>
      <c r="I83" s="16">
        <v>110</v>
      </c>
      <c r="J83" s="16">
        <v>22</v>
      </c>
      <c r="K83" s="16">
        <v>14</v>
      </c>
      <c r="L83" s="16">
        <v>3</v>
      </c>
      <c r="M83" s="81">
        <v>8.4700000000000006</v>
      </c>
      <c r="N83" s="96">
        <v>9</v>
      </c>
      <c r="O83" s="64">
        <v>2530</v>
      </c>
      <c r="P83" s="65">
        <f>Table224578910112345678910111213141516171819202122232425262728[[#This Row],[PEMBULATAN]]*O83</f>
        <v>22770</v>
      </c>
    </row>
    <row r="84" spans="1:16" ht="26.25" customHeight="1" x14ac:dyDescent="0.2">
      <c r="A84" s="14"/>
      <c r="B84" s="75"/>
      <c r="C84" s="73" t="s">
        <v>3069</v>
      </c>
      <c r="D84" s="78" t="s">
        <v>127</v>
      </c>
      <c r="E84" s="13">
        <v>44553</v>
      </c>
      <c r="F84" s="76" t="s">
        <v>705</v>
      </c>
      <c r="G84" s="13">
        <v>44557</v>
      </c>
      <c r="H84" s="77" t="s">
        <v>2193</v>
      </c>
      <c r="I84" s="16">
        <v>40</v>
      </c>
      <c r="J84" s="16">
        <v>30</v>
      </c>
      <c r="K84" s="16">
        <v>40</v>
      </c>
      <c r="L84" s="16">
        <v>6</v>
      </c>
      <c r="M84" s="81">
        <v>12</v>
      </c>
      <c r="N84" s="96">
        <v>12</v>
      </c>
      <c r="O84" s="64">
        <v>2530</v>
      </c>
      <c r="P84" s="65">
        <f>Table224578910112345678910111213141516171819202122232425262728[[#This Row],[PEMBULATAN]]*O84</f>
        <v>30360</v>
      </c>
    </row>
    <row r="85" spans="1:16" ht="26.25" customHeight="1" x14ac:dyDescent="0.2">
      <c r="A85" s="14"/>
      <c r="B85" s="75"/>
      <c r="C85" s="73" t="s">
        <v>3070</v>
      </c>
      <c r="D85" s="78" t="s">
        <v>127</v>
      </c>
      <c r="E85" s="13">
        <v>44553</v>
      </c>
      <c r="F85" s="76" t="s">
        <v>705</v>
      </c>
      <c r="G85" s="13">
        <v>44557</v>
      </c>
      <c r="H85" s="77" t="s">
        <v>2193</v>
      </c>
      <c r="I85" s="16">
        <v>75</v>
      </c>
      <c r="J85" s="16">
        <v>55</v>
      </c>
      <c r="K85" s="16">
        <v>24</v>
      </c>
      <c r="L85" s="16">
        <v>5</v>
      </c>
      <c r="M85" s="81">
        <v>24.75</v>
      </c>
      <c r="N85" s="96">
        <v>24.75</v>
      </c>
      <c r="O85" s="64">
        <v>2530</v>
      </c>
      <c r="P85" s="65">
        <f>Table224578910112345678910111213141516171819202122232425262728[[#This Row],[PEMBULATAN]]*O85</f>
        <v>62617.5</v>
      </c>
    </row>
    <row r="86" spans="1:16" ht="26.25" customHeight="1" x14ac:dyDescent="0.2">
      <c r="A86" s="14"/>
      <c r="B86" s="75"/>
      <c r="C86" s="73" t="s">
        <v>3071</v>
      </c>
      <c r="D86" s="78" t="s">
        <v>127</v>
      </c>
      <c r="E86" s="13">
        <v>44553</v>
      </c>
      <c r="F86" s="76" t="s">
        <v>705</v>
      </c>
      <c r="G86" s="13">
        <v>44557</v>
      </c>
      <c r="H86" s="77" t="s">
        <v>2193</v>
      </c>
      <c r="I86" s="16">
        <v>55</v>
      </c>
      <c r="J86" s="16">
        <v>36</v>
      </c>
      <c r="K86" s="16">
        <v>16</v>
      </c>
      <c r="L86" s="16">
        <v>1</v>
      </c>
      <c r="M86" s="81">
        <v>7.92</v>
      </c>
      <c r="N86" s="96">
        <v>7.92</v>
      </c>
      <c r="O86" s="64">
        <v>2530</v>
      </c>
      <c r="P86" s="65">
        <f>Table224578910112345678910111213141516171819202122232425262728[[#This Row],[PEMBULATAN]]*O86</f>
        <v>20037.599999999999</v>
      </c>
    </row>
    <row r="87" spans="1:16" ht="26.25" customHeight="1" x14ac:dyDescent="0.2">
      <c r="A87" s="14"/>
      <c r="B87" s="98"/>
      <c r="C87" s="73" t="s">
        <v>3072</v>
      </c>
      <c r="D87" s="78" t="s">
        <v>127</v>
      </c>
      <c r="E87" s="13">
        <v>44553</v>
      </c>
      <c r="F87" s="76" t="s">
        <v>705</v>
      </c>
      <c r="G87" s="13">
        <v>44557</v>
      </c>
      <c r="H87" s="77" t="s">
        <v>2193</v>
      </c>
      <c r="I87" s="16">
        <v>63</v>
      </c>
      <c r="J87" s="16">
        <v>44</v>
      </c>
      <c r="K87" s="16">
        <v>14</v>
      </c>
      <c r="L87" s="16">
        <v>6</v>
      </c>
      <c r="M87" s="81">
        <v>9.702</v>
      </c>
      <c r="N87" s="96">
        <v>9.702</v>
      </c>
      <c r="O87" s="64">
        <v>2530</v>
      </c>
      <c r="P87" s="65">
        <f>Table224578910112345678910111213141516171819202122232425262728[[#This Row],[PEMBULATAN]]*O87</f>
        <v>24546.06</v>
      </c>
    </row>
    <row r="88" spans="1:16" ht="26.25" customHeight="1" x14ac:dyDescent="0.2">
      <c r="A88" s="14"/>
      <c r="B88" s="75" t="s">
        <v>3073</v>
      </c>
      <c r="C88" s="73" t="s">
        <v>3074</v>
      </c>
      <c r="D88" s="78" t="s">
        <v>127</v>
      </c>
      <c r="E88" s="13">
        <v>44553</v>
      </c>
      <c r="F88" s="76" t="s">
        <v>705</v>
      </c>
      <c r="G88" s="13">
        <v>44557</v>
      </c>
      <c r="H88" s="77" t="s">
        <v>2193</v>
      </c>
      <c r="I88" s="16">
        <v>75</v>
      </c>
      <c r="J88" s="16">
        <v>50</v>
      </c>
      <c r="K88" s="16">
        <v>22</v>
      </c>
      <c r="L88" s="16">
        <v>13</v>
      </c>
      <c r="M88" s="81">
        <v>20.625</v>
      </c>
      <c r="N88" s="96">
        <v>20.625</v>
      </c>
      <c r="O88" s="64">
        <v>2530</v>
      </c>
      <c r="P88" s="65">
        <f>Table224578910112345678910111213141516171819202122232425262728[[#This Row],[PEMBULATAN]]*O88</f>
        <v>52181.25</v>
      </c>
    </row>
    <row r="89" spans="1:16" ht="22.5" customHeight="1" x14ac:dyDescent="0.2">
      <c r="A89" s="123" t="s">
        <v>30</v>
      </c>
      <c r="B89" s="124"/>
      <c r="C89" s="124"/>
      <c r="D89" s="124"/>
      <c r="E89" s="124"/>
      <c r="F89" s="124"/>
      <c r="G89" s="124"/>
      <c r="H89" s="124"/>
      <c r="I89" s="124"/>
      <c r="J89" s="124"/>
      <c r="K89" s="124"/>
      <c r="L89" s="125"/>
      <c r="M89" s="79">
        <f>SUBTOTAL(109,Table224578910112345678910111213141516171819202122232425262728[KG VOLUME])</f>
        <v>1813.4179999999999</v>
      </c>
      <c r="N89" s="68">
        <f>SUM(N3:N88)</f>
        <v>1832.3847499999999</v>
      </c>
      <c r="O89" s="126">
        <f>SUM(P3:P88)</f>
        <v>4635933.4174999995</v>
      </c>
      <c r="P89" s="127"/>
    </row>
    <row r="90" spans="1:16" ht="18" customHeight="1" x14ac:dyDescent="0.2">
      <c r="A90" s="86"/>
      <c r="B90" s="56" t="s">
        <v>42</v>
      </c>
      <c r="C90" s="55"/>
      <c r="D90" s="57" t="s">
        <v>43</v>
      </c>
      <c r="E90" s="86"/>
      <c r="F90" s="86"/>
      <c r="G90" s="86"/>
      <c r="H90" s="86"/>
      <c r="I90" s="86"/>
      <c r="J90" s="86"/>
      <c r="K90" s="86"/>
      <c r="L90" s="86"/>
      <c r="M90" s="87"/>
      <c r="N90" s="88" t="s">
        <v>51</v>
      </c>
      <c r="O90" s="89"/>
      <c r="P90" s="89">
        <f>O89*10%</f>
        <v>463593.34174999996</v>
      </c>
    </row>
    <row r="91" spans="1:16" ht="18" customHeight="1" thickBot="1" x14ac:dyDescent="0.25">
      <c r="A91" s="86"/>
      <c r="B91" s="56"/>
      <c r="C91" s="55"/>
      <c r="D91" s="57"/>
      <c r="E91" s="86"/>
      <c r="F91" s="86"/>
      <c r="G91" s="86"/>
      <c r="H91" s="86"/>
      <c r="I91" s="86"/>
      <c r="J91" s="86"/>
      <c r="K91" s="86"/>
      <c r="L91" s="86"/>
      <c r="M91" s="87"/>
      <c r="N91" s="90" t="s">
        <v>52</v>
      </c>
      <c r="O91" s="91"/>
      <c r="P91" s="91">
        <f>O89-P90</f>
        <v>4172340.0757499994</v>
      </c>
    </row>
    <row r="92" spans="1:16" ht="18" customHeight="1" x14ac:dyDescent="0.2">
      <c r="A92" s="11"/>
      <c r="H92" s="63"/>
      <c r="N92" s="62" t="s">
        <v>31</v>
      </c>
      <c r="P92" s="69">
        <f>P91*1%</f>
        <v>41723.400757499992</v>
      </c>
    </row>
    <row r="93" spans="1:16" ht="18" customHeight="1" thickBot="1" x14ac:dyDescent="0.25">
      <c r="A93" s="11"/>
      <c r="H93" s="63"/>
      <c r="N93" s="62" t="s">
        <v>53</v>
      </c>
      <c r="P93" s="71">
        <f>P91*2%</f>
        <v>83446.801514999985</v>
      </c>
    </row>
    <row r="94" spans="1:16" ht="18" customHeight="1" x14ac:dyDescent="0.2">
      <c r="A94" s="11"/>
      <c r="H94" s="63"/>
      <c r="N94" s="66" t="s">
        <v>32</v>
      </c>
      <c r="O94" s="67"/>
      <c r="P94" s="70">
        <f>P91+P92-P93</f>
        <v>4130616.6749924999</v>
      </c>
    </row>
    <row r="96" spans="1:16" x14ac:dyDescent="0.2">
      <c r="A96" s="11"/>
      <c r="H96" s="63"/>
      <c r="P96" s="71"/>
    </row>
    <row r="97" spans="1:16" x14ac:dyDescent="0.2">
      <c r="A97" s="11"/>
      <c r="H97" s="63"/>
      <c r="O97" s="58"/>
      <c r="P97" s="71"/>
    </row>
    <row r="98" spans="1:16" s="3" customFormat="1" x14ac:dyDescent="0.25">
      <c r="A98" s="11"/>
      <c r="B98" s="2"/>
      <c r="C98" s="2"/>
      <c r="E98" s="12"/>
      <c r="H98" s="63"/>
      <c r="N98" s="15"/>
      <c r="O98" s="15"/>
      <c r="P98" s="15"/>
    </row>
    <row r="99" spans="1:16" s="3" customFormat="1" x14ac:dyDescent="0.25">
      <c r="A99" s="11"/>
      <c r="B99" s="2"/>
      <c r="C99" s="2"/>
      <c r="E99" s="12"/>
      <c r="H99" s="63"/>
      <c r="N99" s="15"/>
      <c r="O99" s="15"/>
      <c r="P99" s="15"/>
    </row>
    <row r="100" spans="1:16" s="3" customFormat="1" x14ac:dyDescent="0.25">
      <c r="A100" s="11"/>
      <c r="B100" s="2"/>
      <c r="C100" s="2"/>
      <c r="E100" s="12"/>
      <c r="H100" s="63"/>
      <c r="N100" s="15"/>
      <c r="O100" s="15"/>
      <c r="P100" s="15"/>
    </row>
    <row r="101" spans="1:16" s="3" customFormat="1" x14ac:dyDescent="0.25">
      <c r="A101" s="11"/>
      <c r="B101" s="2"/>
      <c r="C101" s="2"/>
      <c r="E101" s="12"/>
      <c r="H101" s="63"/>
      <c r="N101" s="15"/>
      <c r="O101" s="15"/>
      <c r="P101" s="15"/>
    </row>
    <row r="102" spans="1:16" s="3" customFormat="1" x14ac:dyDescent="0.25">
      <c r="A102" s="11"/>
      <c r="B102" s="2"/>
      <c r="C102" s="2"/>
      <c r="E102" s="12"/>
      <c r="H102" s="63"/>
      <c r="N102" s="15"/>
      <c r="O102" s="15"/>
      <c r="P102" s="15"/>
    </row>
    <row r="103" spans="1:16" s="3" customFormat="1" x14ac:dyDescent="0.25">
      <c r="A103" s="11"/>
      <c r="B103" s="2"/>
      <c r="C103" s="2"/>
      <c r="E103" s="12"/>
      <c r="H103" s="63"/>
      <c r="N103" s="15"/>
      <c r="O103" s="15"/>
      <c r="P103" s="15"/>
    </row>
    <row r="104" spans="1:16" s="3" customFormat="1" x14ac:dyDescent="0.25">
      <c r="A104" s="11"/>
      <c r="B104" s="2"/>
      <c r="C104" s="2"/>
      <c r="E104" s="12"/>
      <c r="H104" s="63"/>
      <c r="N104" s="15"/>
      <c r="O104" s="15"/>
      <c r="P104" s="15"/>
    </row>
    <row r="105" spans="1:16" s="3" customFormat="1" x14ac:dyDescent="0.25">
      <c r="A105" s="11"/>
      <c r="B105" s="2"/>
      <c r="C105" s="2"/>
      <c r="E105" s="12"/>
      <c r="H105" s="63"/>
      <c r="N105" s="15"/>
      <c r="O105" s="15"/>
      <c r="P105" s="15"/>
    </row>
    <row r="106" spans="1:16" s="3" customFormat="1" x14ac:dyDescent="0.25">
      <c r="A106" s="11"/>
      <c r="B106" s="2"/>
      <c r="C106" s="2"/>
      <c r="E106" s="12"/>
      <c r="H106" s="63"/>
      <c r="N106" s="15"/>
      <c r="O106" s="15"/>
      <c r="P106" s="15"/>
    </row>
    <row r="107" spans="1:16" s="3" customFormat="1" x14ac:dyDescent="0.25">
      <c r="A107" s="11"/>
      <c r="B107" s="2"/>
      <c r="C107" s="2"/>
      <c r="E107" s="12"/>
      <c r="H107" s="63"/>
      <c r="N107" s="15"/>
      <c r="O107" s="15"/>
      <c r="P107" s="15"/>
    </row>
    <row r="108" spans="1:16" s="3" customFormat="1" x14ac:dyDescent="0.25">
      <c r="A108" s="11"/>
      <c r="B108" s="2"/>
      <c r="C108" s="2"/>
      <c r="E108" s="12"/>
      <c r="H108" s="63"/>
      <c r="N108" s="15"/>
      <c r="O108" s="15"/>
      <c r="P108" s="15"/>
    </row>
    <row r="109" spans="1:16" s="3" customFormat="1" x14ac:dyDescent="0.25">
      <c r="A109" s="11"/>
      <c r="B109" s="2"/>
      <c r="C109" s="2"/>
      <c r="E109" s="12"/>
      <c r="H109" s="63"/>
      <c r="N109" s="15"/>
      <c r="O109" s="15"/>
      <c r="P109" s="15"/>
    </row>
  </sheetData>
  <mergeCells count="2">
    <mergeCell ref="A89:L89"/>
    <mergeCell ref="O89:P89"/>
  </mergeCells>
  <conditionalFormatting sqref="B3:B88">
    <cfRule type="duplicateValues" dxfId="479" priority="55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tabColor rgb="FF92D050"/>
  </sheetPr>
  <dimension ref="A1:P79"/>
  <sheetViews>
    <sheetView zoomScale="110" zoomScaleNormal="110" workbookViewId="0">
      <pane xSplit="3" ySplit="2" topLeftCell="D57" activePane="bottomRight" state="frozen"/>
      <selection pane="topRight" activeCell="B1" sqref="B1"/>
      <selection pane="bottomLeft" activeCell="A3" sqref="A3"/>
      <selection pane="bottomRight" activeCell="L65" sqref="L65"/>
    </sheetView>
  </sheetViews>
  <sheetFormatPr defaultRowHeight="15" x14ac:dyDescent="0.2"/>
  <cols>
    <col min="1" max="1" width="8" style="4" customWidth="1"/>
    <col min="2" max="2" width="19.5703125" style="2" customWidth="1"/>
    <col min="3" max="3" width="14.5703125" style="2" customWidth="1"/>
    <col min="4" max="4" width="10.28515625" style="3" customWidth="1"/>
    <col min="5" max="5" width="8" style="12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5" customWidth="1"/>
    <col min="15" max="15" width="8.140625" style="15" customWidth="1"/>
    <col min="16" max="16" width="12.28515625" style="15" customWidth="1"/>
    <col min="17" max="16384" width="9.140625" style="4"/>
  </cols>
  <sheetData>
    <row r="1" spans="1:16" x14ac:dyDescent="0.2">
      <c r="H1" s="5"/>
    </row>
    <row r="2" spans="1:16" ht="25.5" x14ac:dyDescent="0.2">
      <c r="A2" s="59" t="s">
        <v>44</v>
      </c>
      <c r="B2" s="7" t="s">
        <v>7</v>
      </c>
      <c r="C2" s="7" t="s">
        <v>0</v>
      </c>
      <c r="D2" s="7" t="s">
        <v>1</v>
      </c>
      <c r="E2" s="60" t="s">
        <v>4</v>
      </c>
      <c r="F2" s="7" t="s">
        <v>3</v>
      </c>
      <c r="G2" s="7" t="s">
        <v>5</v>
      </c>
      <c r="H2" s="60" t="s">
        <v>2</v>
      </c>
      <c r="I2" s="7" t="s">
        <v>39</v>
      </c>
      <c r="J2" s="7" t="s">
        <v>40</v>
      </c>
      <c r="K2" s="7" t="s">
        <v>41</v>
      </c>
      <c r="L2" s="61" t="s">
        <v>45</v>
      </c>
      <c r="M2" s="61" t="s">
        <v>46</v>
      </c>
      <c r="N2" s="61" t="s">
        <v>6</v>
      </c>
      <c r="O2" s="61" t="s">
        <v>47</v>
      </c>
      <c r="P2" s="61" t="s">
        <v>48</v>
      </c>
    </row>
    <row r="3" spans="1:16" ht="26.25" customHeight="1" x14ac:dyDescent="0.2">
      <c r="A3" s="83">
        <v>403926</v>
      </c>
      <c r="B3" s="74" t="s">
        <v>3075</v>
      </c>
      <c r="C3" s="9" t="s">
        <v>3076</v>
      </c>
      <c r="D3" s="76" t="s">
        <v>127</v>
      </c>
      <c r="E3" s="13">
        <v>44553</v>
      </c>
      <c r="F3" s="76" t="s">
        <v>705</v>
      </c>
      <c r="G3" s="13">
        <v>44557</v>
      </c>
      <c r="H3" s="10" t="s">
        <v>2193</v>
      </c>
      <c r="I3" s="1">
        <v>80</v>
      </c>
      <c r="J3" s="1">
        <v>47</v>
      </c>
      <c r="K3" s="1">
        <v>22</v>
      </c>
      <c r="L3" s="1">
        <v>17</v>
      </c>
      <c r="M3" s="80">
        <v>20.68</v>
      </c>
      <c r="N3" s="96">
        <v>20.68</v>
      </c>
      <c r="O3" s="64">
        <v>2530</v>
      </c>
      <c r="P3" s="65">
        <f>Table22457891011234567891011121314151617181920212223242526272829[[#This Row],[PEMBULATAN]]*O3</f>
        <v>52320.4</v>
      </c>
    </row>
    <row r="4" spans="1:16" ht="26.25" customHeight="1" x14ac:dyDescent="0.2">
      <c r="A4" s="14"/>
      <c r="B4" s="75"/>
      <c r="C4" s="73" t="s">
        <v>3077</v>
      </c>
      <c r="D4" s="78" t="s">
        <v>127</v>
      </c>
      <c r="E4" s="13">
        <v>44553</v>
      </c>
      <c r="F4" s="76" t="s">
        <v>705</v>
      </c>
      <c r="G4" s="13">
        <v>44557</v>
      </c>
      <c r="H4" s="77" t="s">
        <v>2193</v>
      </c>
      <c r="I4" s="16">
        <v>50</v>
      </c>
      <c r="J4" s="16">
        <v>35</v>
      </c>
      <c r="K4" s="16">
        <v>30</v>
      </c>
      <c r="L4" s="16">
        <v>5</v>
      </c>
      <c r="M4" s="81">
        <v>13.125</v>
      </c>
      <c r="N4" s="96">
        <v>13.125</v>
      </c>
      <c r="O4" s="64">
        <v>2530</v>
      </c>
      <c r="P4" s="65">
        <f>Table22457891011234567891011121314151617181920212223242526272829[[#This Row],[PEMBULATAN]]*O4</f>
        <v>33206.25</v>
      </c>
    </row>
    <row r="5" spans="1:16" ht="26.25" customHeight="1" x14ac:dyDescent="0.2">
      <c r="A5" s="14"/>
      <c r="B5" s="75"/>
      <c r="C5" s="73" t="s">
        <v>3078</v>
      </c>
      <c r="D5" s="78" t="s">
        <v>127</v>
      </c>
      <c r="E5" s="13">
        <v>44553</v>
      </c>
      <c r="F5" s="76" t="s">
        <v>705</v>
      </c>
      <c r="G5" s="13">
        <v>44557</v>
      </c>
      <c r="H5" s="77" t="s">
        <v>2193</v>
      </c>
      <c r="I5" s="16">
        <v>40</v>
      </c>
      <c r="J5" s="16">
        <v>35</v>
      </c>
      <c r="K5" s="16">
        <v>24</v>
      </c>
      <c r="L5" s="16">
        <v>4</v>
      </c>
      <c r="M5" s="81">
        <v>8.4</v>
      </c>
      <c r="N5" s="96">
        <v>9</v>
      </c>
      <c r="O5" s="64">
        <v>2530</v>
      </c>
      <c r="P5" s="65">
        <f>Table22457891011234567891011121314151617181920212223242526272829[[#This Row],[PEMBULATAN]]*O5</f>
        <v>22770</v>
      </c>
    </row>
    <row r="6" spans="1:16" ht="26.25" customHeight="1" x14ac:dyDescent="0.2">
      <c r="A6" s="14"/>
      <c r="B6" s="75"/>
      <c r="C6" s="73" t="s">
        <v>3079</v>
      </c>
      <c r="D6" s="78" t="s">
        <v>127</v>
      </c>
      <c r="E6" s="13">
        <v>44553</v>
      </c>
      <c r="F6" s="76" t="s">
        <v>705</v>
      </c>
      <c r="G6" s="13">
        <v>44557</v>
      </c>
      <c r="H6" s="77" t="s">
        <v>2193</v>
      </c>
      <c r="I6" s="16">
        <v>55</v>
      </c>
      <c r="J6" s="16">
        <v>38</v>
      </c>
      <c r="K6" s="16">
        <v>22</v>
      </c>
      <c r="L6" s="16">
        <v>4</v>
      </c>
      <c r="M6" s="81">
        <v>11.494999999999999</v>
      </c>
      <c r="N6" s="96">
        <v>12</v>
      </c>
      <c r="O6" s="64">
        <v>2530</v>
      </c>
      <c r="P6" s="65">
        <f>Table22457891011234567891011121314151617181920212223242526272829[[#This Row],[PEMBULATAN]]*O6</f>
        <v>30360</v>
      </c>
    </row>
    <row r="7" spans="1:16" ht="26.25" customHeight="1" x14ac:dyDescent="0.2">
      <c r="A7" s="14"/>
      <c r="B7" s="75"/>
      <c r="C7" s="73" t="s">
        <v>3080</v>
      </c>
      <c r="D7" s="78" t="s">
        <v>127</v>
      </c>
      <c r="E7" s="13">
        <v>44553</v>
      </c>
      <c r="F7" s="76" t="s">
        <v>705</v>
      </c>
      <c r="G7" s="13">
        <v>44557</v>
      </c>
      <c r="H7" s="77" t="s">
        <v>2193</v>
      </c>
      <c r="I7" s="16">
        <v>75</v>
      </c>
      <c r="J7" s="16">
        <v>52</v>
      </c>
      <c r="K7" s="16">
        <v>37</v>
      </c>
      <c r="L7" s="16">
        <v>11</v>
      </c>
      <c r="M7" s="81">
        <v>36.075000000000003</v>
      </c>
      <c r="N7" s="96">
        <v>36.075000000000003</v>
      </c>
      <c r="O7" s="64">
        <v>2530</v>
      </c>
      <c r="P7" s="65">
        <f>Table22457891011234567891011121314151617181920212223242526272829[[#This Row],[PEMBULATAN]]*O7</f>
        <v>91269.75</v>
      </c>
    </row>
    <row r="8" spans="1:16" ht="26.25" customHeight="1" x14ac:dyDescent="0.2">
      <c r="A8" s="14"/>
      <c r="B8" s="75"/>
      <c r="C8" s="73" t="s">
        <v>3081</v>
      </c>
      <c r="D8" s="78" t="s">
        <v>127</v>
      </c>
      <c r="E8" s="13">
        <v>44553</v>
      </c>
      <c r="F8" s="76" t="s">
        <v>705</v>
      </c>
      <c r="G8" s="13">
        <v>44557</v>
      </c>
      <c r="H8" s="77" t="s">
        <v>2193</v>
      </c>
      <c r="I8" s="16">
        <v>84</v>
      </c>
      <c r="J8" s="16">
        <v>55</v>
      </c>
      <c r="K8" s="16">
        <v>37</v>
      </c>
      <c r="L8" s="16">
        <v>20</v>
      </c>
      <c r="M8" s="81">
        <v>42.734999999999999</v>
      </c>
      <c r="N8" s="96">
        <v>42.734999999999999</v>
      </c>
      <c r="O8" s="64">
        <v>2530</v>
      </c>
      <c r="P8" s="65">
        <f>Table22457891011234567891011121314151617181920212223242526272829[[#This Row],[PEMBULATAN]]*O8</f>
        <v>108119.55</v>
      </c>
    </row>
    <row r="9" spans="1:16" ht="26.25" customHeight="1" x14ac:dyDescent="0.2">
      <c r="A9" s="14"/>
      <c r="B9" s="75"/>
      <c r="C9" s="73" t="s">
        <v>3082</v>
      </c>
      <c r="D9" s="78" t="s">
        <v>127</v>
      </c>
      <c r="E9" s="13">
        <v>44553</v>
      </c>
      <c r="F9" s="76" t="s">
        <v>705</v>
      </c>
      <c r="G9" s="13">
        <v>44557</v>
      </c>
      <c r="H9" s="77" t="s">
        <v>2193</v>
      </c>
      <c r="I9" s="16">
        <v>77</v>
      </c>
      <c r="J9" s="16">
        <v>57</v>
      </c>
      <c r="K9" s="16">
        <v>27</v>
      </c>
      <c r="L9" s="16">
        <v>11</v>
      </c>
      <c r="M9" s="81">
        <v>29.62575</v>
      </c>
      <c r="N9" s="96">
        <v>29.62575</v>
      </c>
      <c r="O9" s="64">
        <v>2530</v>
      </c>
      <c r="P9" s="65">
        <f>Table22457891011234567891011121314151617181920212223242526272829[[#This Row],[PEMBULATAN]]*O9</f>
        <v>74953.147500000006</v>
      </c>
    </row>
    <row r="10" spans="1:16" ht="26.25" customHeight="1" x14ac:dyDescent="0.2">
      <c r="A10" s="14"/>
      <c r="B10" s="75"/>
      <c r="C10" s="73" t="s">
        <v>3083</v>
      </c>
      <c r="D10" s="78" t="s">
        <v>127</v>
      </c>
      <c r="E10" s="13">
        <v>44553</v>
      </c>
      <c r="F10" s="76" t="s">
        <v>705</v>
      </c>
      <c r="G10" s="13">
        <v>44557</v>
      </c>
      <c r="H10" s="77" t="s">
        <v>2193</v>
      </c>
      <c r="I10" s="16">
        <v>64</v>
      </c>
      <c r="J10" s="16">
        <v>42</v>
      </c>
      <c r="K10" s="16">
        <v>47</v>
      </c>
      <c r="L10" s="16">
        <v>14</v>
      </c>
      <c r="M10" s="81">
        <v>31.584</v>
      </c>
      <c r="N10" s="96">
        <v>31.584</v>
      </c>
      <c r="O10" s="64">
        <v>2530</v>
      </c>
      <c r="P10" s="65">
        <f>Table22457891011234567891011121314151617181920212223242526272829[[#This Row],[PEMBULATAN]]*O10</f>
        <v>79907.520000000004</v>
      </c>
    </row>
    <row r="11" spans="1:16" ht="26.25" customHeight="1" x14ac:dyDescent="0.2">
      <c r="A11" s="14"/>
      <c r="B11" s="75"/>
      <c r="C11" s="73" t="s">
        <v>3084</v>
      </c>
      <c r="D11" s="78" t="s">
        <v>127</v>
      </c>
      <c r="E11" s="13">
        <v>44553</v>
      </c>
      <c r="F11" s="76" t="s">
        <v>705</v>
      </c>
      <c r="G11" s="13">
        <v>44557</v>
      </c>
      <c r="H11" s="77" t="s">
        <v>2193</v>
      </c>
      <c r="I11" s="16">
        <v>90</v>
      </c>
      <c r="J11" s="16">
        <v>45</v>
      </c>
      <c r="K11" s="16">
        <v>40</v>
      </c>
      <c r="L11" s="16">
        <v>17</v>
      </c>
      <c r="M11" s="81">
        <v>40.5</v>
      </c>
      <c r="N11" s="96">
        <v>41</v>
      </c>
      <c r="O11" s="64">
        <v>2530</v>
      </c>
      <c r="P11" s="65">
        <f>Table22457891011234567891011121314151617181920212223242526272829[[#This Row],[PEMBULATAN]]*O11</f>
        <v>103730</v>
      </c>
    </row>
    <row r="12" spans="1:16" ht="26.25" customHeight="1" x14ac:dyDescent="0.2">
      <c r="A12" s="14"/>
      <c r="B12" s="75"/>
      <c r="C12" s="73" t="s">
        <v>3085</v>
      </c>
      <c r="D12" s="78" t="s">
        <v>127</v>
      </c>
      <c r="E12" s="13">
        <v>44553</v>
      </c>
      <c r="F12" s="76" t="s">
        <v>705</v>
      </c>
      <c r="G12" s="13">
        <v>44557</v>
      </c>
      <c r="H12" s="77" t="s">
        <v>2193</v>
      </c>
      <c r="I12" s="16">
        <v>124</v>
      </c>
      <c r="J12" s="16">
        <v>70</v>
      </c>
      <c r="K12" s="16">
        <v>25</v>
      </c>
      <c r="L12" s="16">
        <v>27</v>
      </c>
      <c r="M12" s="81">
        <v>54.25</v>
      </c>
      <c r="N12" s="96">
        <v>54.25</v>
      </c>
      <c r="O12" s="64">
        <v>2530</v>
      </c>
      <c r="P12" s="65">
        <f>Table22457891011234567891011121314151617181920212223242526272829[[#This Row],[PEMBULATAN]]*O12</f>
        <v>137252.5</v>
      </c>
    </row>
    <row r="13" spans="1:16" ht="26.25" customHeight="1" x14ac:dyDescent="0.2">
      <c r="A13" s="14"/>
      <c r="B13" s="75"/>
      <c r="C13" s="73" t="s">
        <v>3086</v>
      </c>
      <c r="D13" s="78" t="s">
        <v>127</v>
      </c>
      <c r="E13" s="13">
        <v>44553</v>
      </c>
      <c r="F13" s="76" t="s">
        <v>705</v>
      </c>
      <c r="G13" s="13">
        <v>44557</v>
      </c>
      <c r="H13" s="77" t="s">
        <v>2193</v>
      </c>
      <c r="I13" s="16">
        <v>64</v>
      </c>
      <c r="J13" s="16">
        <v>34</v>
      </c>
      <c r="K13" s="16">
        <v>14</v>
      </c>
      <c r="L13" s="16">
        <v>5</v>
      </c>
      <c r="M13" s="81">
        <v>7.6159999999999997</v>
      </c>
      <c r="N13" s="96">
        <v>7.6159999999999997</v>
      </c>
      <c r="O13" s="64">
        <v>2530</v>
      </c>
      <c r="P13" s="65">
        <f>Table22457891011234567891011121314151617181920212223242526272829[[#This Row],[PEMBULATAN]]*O13</f>
        <v>19268.48</v>
      </c>
    </row>
    <row r="14" spans="1:16" ht="26.25" customHeight="1" x14ac:dyDescent="0.2">
      <c r="A14" s="14"/>
      <c r="B14" s="75"/>
      <c r="C14" s="73" t="s">
        <v>3087</v>
      </c>
      <c r="D14" s="78" t="s">
        <v>127</v>
      </c>
      <c r="E14" s="13">
        <v>44553</v>
      </c>
      <c r="F14" s="76" t="s">
        <v>705</v>
      </c>
      <c r="G14" s="13">
        <v>44557</v>
      </c>
      <c r="H14" s="77" t="s">
        <v>2193</v>
      </c>
      <c r="I14" s="16">
        <v>77</v>
      </c>
      <c r="J14" s="16">
        <v>62</v>
      </c>
      <c r="K14" s="16">
        <v>25</v>
      </c>
      <c r="L14" s="16">
        <v>13</v>
      </c>
      <c r="M14" s="81">
        <v>29.837499999999999</v>
      </c>
      <c r="N14" s="96">
        <v>29.837499999999999</v>
      </c>
      <c r="O14" s="64">
        <v>2530</v>
      </c>
      <c r="P14" s="65">
        <f>Table22457891011234567891011121314151617181920212223242526272829[[#This Row],[PEMBULATAN]]*O14</f>
        <v>75488.875</v>
      </c>
    </row>
    <row r="15" spans="1:16" ht="26.25" customHeight="1" x14ac:dyDescent="0.2">
      <c r="A15" s="14"/>
      <c r="B15" s="75"/>
      <c r="C15" s="73" t="s">
        <v>3088</v>
      </c>
      <c r="D15" s="78" t="s">
        <v>127</v>
      </c>
      <c r="E15" s="13">
        <v>44553</v>
      </c>
      <c r="F15" s="76" t="s">
        <v>705</v>
      </c>
      <c r="G15" s="13">
        <v>44557</v>
      </c>
      <c r="H15" s="77" t="s">
        <v>2193</v>
      </c>
      <c r="I15" s="16">
        <v>70</v>
      </c>
      <c r="J15" s="16">
        <v>58</v>
      </c>
      <c r="K15" s="16">
        <v>24</v>
      </c>
      <c r="L15" s="16">
        <v>10</v>
      </c>
      <c r="M15" s="81">
        <v>24.36</v>
      </c>
      <c r="N15" s="96">
        <v>25</v>
      </c>
      <c r="O15" s="64">
        <v>2530</v>
      </c>
      <c r="P15" s="65">
        <f>Table22457891011234567891011121314151617181920212223242526272829[[#This Row],[PEMBULATAN]]*O15</f>
        <v>63250</v>
      </c>
    </row>
    <row r="16" spans="1:16" ht="26.25" customHeight="1" x14ac:dyDescent="0.2">
      <c r="A16" s="14"/>
      <c r="B16" s="75"/>
      <c r="C16" s="73" t="s">
        <v>3089</v>
      </c>
      <c r="D16" s="78" t="s">
        <v>127</v>
      </c>
      <c r="E16" s="13">
        <v>44553</v>
      </c>
      <c r="F16" s="76" t="s">
        <v>705</v>
      </c>
      <c r="G16" s="13">
        <v>44557</v>
      </c>
      <c r="H16" s="77" t="s">
        <v>2193</v>
      </c>
      <c r="I16" s="16">
        <v>68</v>
      </c>
      <c r="J16" s="16">
        <v>50</v>
      </c>
      <c r="K16" s="16">
        <v>10</v>
      </c>
      <c r="L16" s="16">
        <v>7</v>
      </c>
      <c r="M16" s="81">
        <v>8.5</v>
      </c>
      <c r="N16" s="96">
        <v>9</v>
      </c>
      <c r="O16" s="64">
        <v>2530</v>
      </c>
      <c r="P16" s="65">
        <f>Table22457891011234567891011121314151617181920212223242526272829[[#This Row],[PEMBULATAN]]*O16</f>
        <v>22770</v>
      </c>
    </row>
    <row r="17" spans="1:16" ht="26.25" customHeight="1" x14ac:dyDescent="0.2">
      <c r="A17" s="14"/>
      <c r="B17" s="75"/>
      <c r="C17" s="73" t="s">
        <v>3090</v>
      </c>
      <c r="D17" s="78" t="s">
        <v>127</v>
      </c>
      <c r="E17" s="13">
        <v>44553</v>
      </c>
      <c r="F17" s="76" t="s">
        <v>705</v>
      </c>
      <c r="G17" s="13">
        <v>44557</v>
      </c>
      <c r="H17" s="77" t="s">
        <v>2193</v>
      </c>
      <c r="I17" s="16">
        <v>57</v>
      </c>
      <c r="J17" s="16">
        <v>35</v>
      </c>
      <c r="K17" s="16">
        <v>15</v>
      </c>
      <c r="L17" s="16">
        <v>7</v>
      </c>
      <c r="M17" s="81">
        <v>7.4812500000000002</v>
      </c>
      <c r="N17" s="96">
        <v>8</v>
      </c>
      <c r="O17" s="64">
        <v>2530</v>
      </c>
      <c r="P17" s="65">
        <f>Table22457891011234567891011121314151617181920212223242526272829[[#This Row],[PEMBULATAN]]*O17</f>
        <v>20240</v>
      </c>
    </row>
    <row r="18" spans="1:16" ht="26.25" customHeight="1" x14ac:dyDescent="0.2">
      <c r="A18" s="14"/>
      <c r="B18" s="75"/>
      <c r="C18" s="73" t="s">
        <v>3091</v>
      </c>
      <c r="D18" s="78" t="s">
        <v>127</v>
      </c>
      <c r="E18" s="13">
        <v>44553</v>
      </c>
      <c r="F18" s="76" t="s">
        <v>705</v>
      </c>
      <c r="G18" s="13">
        <v>44557</v>
      </c>
      <c r="H18" s="77" t="s">
        <v>2193</v>
      </c>
      <c r="I18" s="16">
        <v>81</v>
      </c>
      <c r="J18" s="16">
        <v>45</v>
      </c>
      <c r="K18" s="16">
        <v>20</v>
      </c>
      <c r="L18" s="16">
        <v>5</v>
      </c>
      <c r="M18" s="81">
        <v>18.225000000000001</v>
      </c>
      <c r="N18" s="96">
        <v>18.225000000000001</v>
      </c>
      <c r="O18" s="64">
        <v>2530</v>
      </c>
      <c r="P18" s="65">
        <f>Table22457891011234567891011121314151617181920212223242526272829[[#This Row],[PEMBULATAN]]*O18</f>
        <v>46109.25</v>
      </c>
    </row>
    <row r="19" spans="1:16" ht="26.25" customHeight="1" x14ac:dyDescent="0.2">
      <c r="A19" s="14"/>
      <c r="B19" s="75"/>
      <c r="C19" s="73" t="s">
        <v>3092</v>
      </c>
      <c r="D19" s="78" t="s">
        <v>127</v>
      </c>
      <c r="E19" s="13">
        <v>44553</v>
      </c>
      <c r="F19" s="76" t="s">
        <v>705</v>
      </c>
      <c r="G19" s="13">
        <v>44557</v>
      </c>
      <c r="H19" s="77" t="s">
        <v>2193</v>
      </c>
      <c r="I19" s="16">
        <v>94</v>
      </c>
      <c r="J19" s="16">
        <v>60</v>
      </c>
      <c r="K19" s="16">
        <v>10</v>
      </c>
      <c r="L19" s="16">
        <v>5</v>
      </c>
      <c r="M19" s="81">
        <v>14.1</v>
      </c>
      <c r="N19" s="96">
        <v>14.1</v>
      </c>
      <c r="O19" s="64">
        <v>2530</v>
      </c>
      <c r="P19" s="65">
        <f>Table22457891011234567891011121314151617181920212223242526272829[[#This Row],[PEMBULATAN]]*O19</f>
        <v>35673</v>
      </c>
    </row>
    <row r="20" spans="1:16" ht="26.25" customHeight="1" x14ac:dyDescent="0.2">
      <c r="A20" s="14"/>
      <c r="B20" s="75"/>
      <c r="C20" s="73" t="s">
        <v>3093</v>
      </c>
      <c r="D20" s="78" t="s">
        <v>127</v>
      </c>
      <c r="E20" s="13">
        <v>44553</v>
      </c>
      <c r="F20" s="76" t="s">
        <v>705</v>
      </c>
      <c r="G20" s="13">
        <v>44557</v>
      </c>
      <c r="H20" s="77" t="s">
        <v>2193</v>
      </c>
      <c r="I20" s="16">
        <v>62</v>
      </c>
      <c r="J20" s="16">
        <v>46</v>
      </c>
      <c r="K20" s="16">
        <v>12</v>
      </c>
      <c r="L20" s="16">
        <v>4</v>
      </c>
      <c r="M20" s="81">
        <v>8.5559999999999992</v>
      </c>
      <c r="N20" s="96">
        <v>8.5559999999999992</v>
      </c>
      <c r="O20" s="64">
        <v>2530</v>
      </c>
      <c r="P20" s="65">
        <f>Table22457891011234567891011121314151617181920212223242526272829[[#This Row],[PEMBULATAN]]*O20</f>
        <v>21646.679999999997</v>
      </c>
    </row>
    <row r="21" spans="1:16" ht="26.25" customHeight="1" x14ac:dyDescent="0.2">
      <c r="A21" s="14"/>
      <c r="B21" s="75"/>
      <c r="C21" s="73" t="s">
        <v>3094</v>
      </c>
      <c r="D21" s="78" t="s">
        <v>127</v>
      </c>
      <c r="E21" s="13">
        <v>44553</v>
      </c>
      <c r="F21" s="76" t="s">
        <v>705</v>
      </c>
      <c r="G21" s="13">
        <v>44557</v>
      </c>
      <c r="H21" s="77" t="s">
        <v>2193</v>
      </c>
      <c r="I21" s="16">
        <v>115</v>
      </c>
      <c r="J21" s="16">
        <v>24</v>
      </c>
      <c r="K21" s="16">
        <v>10</v>
      </c>
      <c r="L21" s="16">
        <v>5</v>
      </c>
      <c r="M21" s="81">
        <v>6.9</v>
      </c>
      <c r="N21" s="96">
        <v>6.9</v>
      </c>
      <c r="O21" s="64">
        <v>2530</v>
      </c>
      <c r="P21" s="65">
        <f>Table22457891011234567891011121314151617181920212223242526272829[[#This Row],[PEMBULATAN]]*O21</f>
        <v>17457</v>
      </c>
    </row>
    <row r="22" spans="1:16" ht="26.25" customHeight="1" x14ac:dyDescent="0.2">
      <c r="A22" s="14"/>
      <c r="B22" s="75"/>
      <c r="C22" s="73" t="s">
        <v>3095</v>
      </c>
      <c r="D22" s="78" t="s">
        <v>127</v>
      </c>
      <c r="E22" s="13">
        <v>44553</v>
      </c>
      <c r="F22" s="76" t="s">
        <v>705</v>
      </c>
      <c r="G22" s="13">
        <v>44557</v>
      </c>
      <c r="H22" s="77" t="s">
        <v>2193</v>
      </c>
      <c r="I22" s="16">
        <v>65</v>
      </c>
      <c r="J22" s="16">
        <v>50</v>
      </c>
      <c r="K22" s="16">
        <v>20</v>
      </c>
      <c r="L22" s="16">
        <v>3</v>
      </c>
      <c r="M22" s="81">
        <v>16.25</v>
      </c>
      <c r="N22" s="96">
        <v>16.25</v>
      </c>
      <c r="O22" s="64">
        <v>2530</v>
      </c>
      <c r="P22" s="65">
        <f>Table22457891011234567891011121314151617181920212223242526272829[[#This Row],[PEMBULATAN]]*O22</f>
        <v>41112.5</v>
      </c>
    </row>
    <row r="23" spans="1:16" ht="26.25" customHeight="1" x14ac:dyDescent="0.2">
      <c r="A23" s="14"/>
      <c r="B23" s="75"/>
      <c r="C23" s="73" t="s">
        <v>3096</v>
      </c>
      <c r="D23" s="78" t="s">
        <v>127</v>
      </c>
      <c r="E23" s="13">
        <v>44553</v>
      </c>
      <c r="F23" s="76" t="s">
        <v>705</v>
      </c>
      <c r="G23" s="13">
        <v>44557</v>
      </c>
      <c r="H23" s="77" t="s">
        <v>2193</v>
      </c>
      <c r="I23" s="16">
        <v>54</v>
      </c>
      <c r="J23" s="16">
        <v>32</v>
      </c>
      <c r="K23" s="16">
        <v>15</v>
      </c>
      <c r="L23" s="16">
        <v>5</v>
      </c>
      <c r="M23" s="81">
        <v>6.48</v>
      </c>
      <c r="N23" s="96">
        <v>7</v>
      </c>
      <c r="O23" s="64">
        <v>2530</v>
      </c>
      <c r="P23" s="65">
        <f>Table22457891011234567891011121314151617181920212223242526272829[[#This Row],[PEMBULATAN]]*O23</f>
        <v>17710</v>
      </c>
    </row>
    <row r="24" spans="1:16" ht="26.25" customHeight="1" x14ac:dyDescent="0.2">
      <c r="A24" s="14"/>
      <c r="B24" s="75"/>
      <c r="C24" s="73" t="s">
        <v>3097</v>
      </c>
      <c r="D24" s="78" t="s">
        <v>127</v>
      </c>
      <c r="E24" s="13">
        <v>44553</v>
      </c>
      <c r="F24" s="76" t="s">
        <v>705</v>
      </c>
      <c r="G24" s="13">
        <v>44557</v>
      </c>
      <c r="H24" s="77" t="s">
        <v>2193</v>
      </c>
      <c r="I24" s="16">
        <v>30</v>
      </c>
      <c r="J24" s="16">
        <v>30</v>
      </c>
      <c r="K24" s="16">
        <v>29</v>
      </c>
      <c r="L24" s="16">
        <v>2</v>
      </c>
      <c r="M24" s="81">
        <v>6.5250000000000004</v>
      </c>
      <c r="N24" s="96">
        <v>6.5250000000000004</v>
      </c>
      <c r="O24" s="64">
        <v>2530</v>
      </c>
      <c r="P24" s="65">
        <f>Table22457891011234567891011121314151617181920212223242526272829[[#This Row],[PEMBULATAN]]*O24</f>
        <v>16508.25</v>
      </c>
    </row>
    <row r="25" spans="1:16" ht="26.25" customHeight="1" x14ac:dyDescent="0.2">
      <c r="A25" s="14"/>
      <c r="B25" s="75"/>
      <c r="C25" s="73" t="s">
        <v>3098</v>
      </c>
      <c r="D25" s="78" t="s">
        <v>127</v>
      </c>
      <c r="E25" s="13">
        <v>44553</v>
      </c>
      <c r="F25" s="76" t="s">
        <v>705</v>
      </c>
      <c r="G25" s="13">
        <v>44557</v>
      </c>
      <c r="H25" s="77" t="s">
        <v>2193</v>
      </c>
      <c r="I25" s="16">
        <v>67</v>
      </c>
      <c r="J25" s="16">
        <v>57</v>
      </c>
      <c r="K25" s="16">
        <v>15</v>
      </c>
      <c r="L25" s="16">
        <v>6</v>
      </c>
      <c r="M25" s="81">
        <v>14.321249999999999</v>
      </c>
      <c r="N25" s="96">
        <v>15</v>
      </c>
      <c r="O25" s="64">
        <v>2530</v>
      </c>
      <c r="P25" s="65">
        <f>Table22457891011234567891011121314151617181920212223242526272829[[#This Row],[PEMBULATAN]]*O25</f>
        <v>37950</v>
      </c>
    </row>
    <row r="26" spans="1:16" ht="26.25" customHeight="1" x14ac:dyDescent="0.2">
      <c r="A26" s="14"/>
      <c r="B26" s="75"/>
      <c r="C26" s="73" t="s">
        <v>3099</v>
      </c>
      <c r="D26" s="78" t="s">
        <v>127</v>
      </c>
      <c r="E26" s="13">
        <v>44553</v>
      </c>
      <c r="F26" s="76" t="s">
        <v>705</v>
      </c>
      <c r="G26" s="13">
        <v>44557</v>
      </c>
      <c r="H26" s="77" t="s">
        <v>2193</v>
      </c>
      <c r="I26" s="16">
        <v>105</v>
      </c>
      <c r="J26" s="16">
        <v>55</v>
      </c>
      <c r="K26" s="16">
        <v>30</v>
      </c>
      <c r="L26" s="16">
        <v>21</v>
      </c>
      <c r="M26" s="81">
        <v>43.3125</v>
      </c>
      <c r="N26" s="96">
        <v>44</v>
      </c>
      <c r="O26" s="64">
        <v>2530</v>
      </c>
      <c r="P26" s="65">
        <f>Table22457891011234567891011121314151617181920212223242526272829[[#This Row],[PEMBULATAN]]*O26</f>
        <v>111320</v>
      </c>
    </row>
    <row r="27" spans="1:16" ht="26.25" customHeight="1" x14ac:dyDescent="0.2">
      <c r="A27" s="14"/>
      <c r="B27" s="75"/>
      <c r="C27" s="73" t="s">
        <v>3100</v>
      </c>
      <c r="D27" s="78" t="s">
        <v>127</v>
      </c>
      <c r="E27" s="13">
        <v>44553</v>
      </c>
      <c r="F27" s="76" t="s">
        <v>705</v>
      </c>
      <c r="G27" s="13">
        <v>44557</v>
      </c>
      <c r="H27" s="77" t="s">
        <v>2193</v>
      </c>
      <c r="I27" s="16">
        <v>94</v>
      </c>
      <c r="J27" s="16">
        <v>53</v>
      </c>
      <c r="K27" s="16">
        <v>27</v>
      </c>
      <c r="L27" s="16">
        <v>16</v>
      </c>
      <c r="M27" s="81">
        <v>33.628500000000003</v>
      </c>
      <c r="N27" s="96">
        <v>33.628500000000003</v>
      </c>
      <c r="O27" s="64">
        <v>2530</v>
      </c>
      <c r="P27" s="65">
        <f>Table22457891011234567891011121314151617181920212223242526272829[[#This Row],[PEMBULATAN]]*O27</f>
        <v>85080.10500000001</v>
      </c>
    </row>
    <row r="28" spans="1:16" ht="26.25" customHeight="1" x14ac:dyDescent="0.2">
      <c r="A28" s="14"/>
      <c r="B28" s="75"/>
      <c r="C28" s="73" t="s">
        <v>3101</v>
      </c>
      <c r="D28" s="78" t="s">
        <v>127</v>
      </c>
      <c r="E28" s="13">
        <v>44553</v>
      </c>
      <c r="F28" s="76" t="s">
        <v>705</v>
      </c>
      <c r="G28" s="13">
        <v>44557</v>
      </c>
      <c r="H28" s="77" t="s">
        <v>2193</v>
      </c>
      <c r="I28" s="16">
        <v>64</v>
      </c>
      <c r="J28" s="16">
        <v>51</v>
      </c>
      <c r="K28" s="16">
        <v>21</v>
      </c>
      <c r="L28" s="16">
        <v>8</v>
      </c>
      <c r="M28" s="81">
        <v>17.135999999999999</v>
      </c>
      <c r="N28" s="96">
        <v>17.135999999999999</v>
      </c>
      <c r="O28" s="64">
        <v>2530</v>
      </c>
      <c r="P28" s="65">
        <f>Table22457891011234567891011121314151617181920212223242526272829[[#This Row],[PEMBULATAN]]*O28</f>
        <v>43354.079999999994</v>
      </c>
    </row>
    <row r="29" spans="1:16" ht="26.25" customHeight="1" x14ac:dyDescent="0.2">
      <c r="A29" s="14"/>
      <c r="B29" s="75"/>
      <c r="C29" s="73" t="s">
        <v>3102</v>
      </c>
      <c r="D29" s="78" t="s">
        <v>127</v>
      </c>
      <c r="E29" s="13">
        <v>44553</v>
      </c>
      <c r="F29" s="76" t="s">
        <v>705</v>
      </c>
      <c r="G29" s="13">
        <v>44557</v>
      </c>
      <c r="H29" s="77" t="s">
        <v>2193</v>
      </c>
      <c r="I29" s="16">
        <v>105</v>
      </c>
      <c r="J29" s="16">
        <v>51</v>
      </c>
      <c r="K29" s="16">
        <v>32</v>
      </c>
      <c r="L29" s="16">
        <v>25</v>
      </c>
      <c r="M29" s="81">
        <v>42.84</v>
      </c>
      <c r="N29" s="96">
        <v>42.84</v>
      </c>
      <c r="O29" s="64">
        <v>2530</v>
      </c>
      <c r="P29" s="65">
        <f>Table22457891011234567891011121314151617181920212223242526272829[[#This Row],[PEMBULATAN]]*O29</f>
        <v>108385.20000000001</v>
      </c>
    </row>
    <row r="30" spans="1:16" ht="26.25" customHeight="1" x14ac:dyDescent="0.2">
      <c r="A30" s="14"/>
      <c r="B30" s="75"/>
      <c r="C30" s="73" t="s">
        <v>3103</v>
      </c>
      <c r="D30" s="78" t="s">
        <v>127</v>
      </c>
      <c r="E30" s="13">
        <v>44553</v>
      </c>
      <c r="F30" s="76" t="s">
        <v>705</v>
      </c>
      <c r="G30" s="13">
        <v>44557</v>
      </c>
      <c r="H30" s="77" t="s">
        <v>2193</v>
      </c>
      <c r="I30" s="16">
        <v>61</v>
      </c>
      <c r="J30" s="16">
        <v>40</v>
      </c>
      <c r="K30" s="16">
        <v>17</v>
      </c>
      <c r="L30" s="16">
        <v>4</v>
      </c>
      <c r="M30" s="81">
        <v>10.37</v>
      </c>
      <c r="N30" s="96">
        <v>11</v>
      </c>
      <c r="O30" s="64">
        <v>2530</v>
      </c>
      <c r="P30" s="65">
        <f>Table22457891011234567891011121314151617181920212223242526272829[[#This Row],[PEMBULATAN]]*O30</f>
        <v>27830</v>
      </c>
    </row>
    <row r="31" spans="1:16" ht="26.25" customHeight="1" x14ac:dyDescent="0.2">
      <c r="A31" s="14"/>
      <c r="B31" s="75"/>
      <c r="C31" s="73" t="s">
        <v>3104</v>
      </c>
      <c r="D31" s="78" t="s">
        <v>127</v>
      </c>
      <c r="E31" s="13">
        <v>44553</v>
      </c>
      <c r="F31" s="76" t="s">
        <v>705</v>
      </c>
      <c r="G31" s="13">
        <v>44557</v>
      </c>
      <c r="H31" s="77" t="s">
        <v>2193</v>
      </c>
      <c r="I31" s="16">
        <v>84</v>
      </c>
      <c r="J31" s="16">
        <v>55</v>
      </c>
      <c r="K31" s="16">
        <v>20</v>
      </c>
      <c r="L31" s="16">
        <v>10</v>
      </c>
      <c r="M31" s="81">
        <v>23.1</v>
      </c>
      <c r="N31" s="96">
        <v>23.1</v>
      </c>
      <c r="O31" s="64">
        <v>2530</v>
      </c>
      <c r="P31" s="65">
        <f>Table22457891011234567891011121314151617181920212223242526272829[[#This Row],[PEMBULATAN]]*O31</f>
        <v>58443</v>
      </c>
    </row>
    <row r="32" spans="1:16" ht="26.25" customHeight="1" x14ac:dyDescent="0.2">
      <c r="A32" s="14"/>
      <c r="B32" s="75"/>
      <c r="C32" s="73" t="s">
        <v>3105</v>
      </c>
      <c r="D32" s="78" t="s">
        <v>127</v>
      </c>
      <c r="E32" s="13">
        <v>44553</v>
      </c>
      <c r="F32" s="76" t="s">
        <v>705</v>
      </c>
      <c r="G32" s="13">
        <v>44557</v>
      </c>
      <c r="H32" s="77" t="s">
        <v>2193</v>
      </c>
      <c r="I32" s="16">
        <v>80</v>
      </c>
      <c r="J32" s="16">
        <v>42</v>
      </c>
      <c r="K32" s="16">
        <v>23</v>
      </c>
      <c r="L32" s="16">
        <v>12</v>
      </c>
      <c r="M32" s="81">
        <v>19.32</v>
      </c>
      <c r="N32" s="96">
        <v>20</v>
      </c>
      <c r="O32" s="64">
        <v>2530</v>
      </c>
      <c r="P32" s="65">
        <f>Table22457891011234567891011121314151617181920212223242526272829[[#This Row],[PEMBULATAN]]*O32</f>
        <v>50600</v>
      </c>
    </row>
    <row r="33" spans="1:16" ht="26.25" customHeight="1" x14ac:dyDescent="0.2">
      <c r="A33" s="14"/>
      <c r="B33" s="75"/>
      <c r="C33" s="73" t="s">
        <v>3106</v>
      </c>
      <c r="D33" s="78" t="s">
        <v>127</v>
      </c>
      <c r="E33" s="13">
        <v>44553</v>
      </c>
      <c r="F33" s="76" t="s">
        <v>705</v>
      </c>
      <c r="G33" s="13">
        <v>44557</v>
      </c>
      <c r="H33" s="77" t="s">
        <v>2193</v>
      </c>
      <c r="I33" s="16">
        <v>77</v>
      </c>
      <c r="J33" s="16">
        <v>53</v>
      </c>
      <c r="K33" s="16">
        <v>27</v>
      </c>
      <c r="L33" s="16">
        <v>12</v>
      </c>
      <c r="M33" s="81">
        <v>27.546749999999999</v>
      </c>
      <c r="N33" s="96">
        <v>27.546749999999999</v>
      </c>
      <c r="O33" s="64">
        <v>2530</v>
      </c>
      <c r="P33" s="65">
        <f>Table22457891011234567891011121314151617181920212223242526272829[[#This Row],[PEMBULATAN]]*O33</f>
        <v>69693.277499999997</v>
      </c>
    </row>
    <row r="34" spans="1:16" ht="26.25" customHeight="1" x14ac:dyDescent="0.2">
      <c r="A34" s="14"/>
      <c r="B34" s="75"/>
      <c r="C34" s="73" t="s">
        <v>3107</v>
      </c>
      <c r="D34" s="78" t="s">
        <v>127</v>
      </c>
      <c r="E34" s="13">
        <v>44553</v>
      </c>
      <c r="F34" s="76" t="s">
        <v>705</v>
      </c>
      <c r="G34" s="13">
        <v>44557</v>
      </c>
      <c r="H34" s="77" t="s">
        <v>2193</v>
      </c>
      <c r="I34" s="16">
        <v>78</v>
      </c>
      <c r="J34" s="16">
        <v>56</v>
      </c>
      <c r="K34" s="16">
        <v>17</v>
      </c>
      <c r="L34" s="16">
        <v>10</v>
      </c>
      <c r="M34" s="81">
        <v>18.564</v>
      </c>
      <c r="N34" s="96">
        <v>18.564</v>
      </c>
      <c r="O34" s="64">
        <v>2530</v>
      </c>
      <c r="P34" s="65">
        <f>Table22457891011234567891011121314151617181920212223242526272829[[#This Row],[PEMBULATAN]]*O34</f>
        <v>46966.92</v>
      </c>
    </row>
    <row r="35" spans="1:16" ht="26.25" customHeight="1" x14ac:dyDescent="0.2">
      <c r="A35" s="14"/>
      <c r="B35" s="75"/>
      <c r="C35" s="73" t="s">
        <v>3108</v>
      </c>
      <c r="D35" s="78" t="s">
        <v>127</v>
      </c>
      <c r="E35" s="13">
        <v>44553</v>
      </c>
      <c r="F35" s="76" t="s">
        <v>705</v>
      </c>
      <c r="G35" s="13">
        <v>44557</v>
      </c>
      <c r="H35" s="77" t="s">
        <v>2193</v>
      </c>
      <c r="I35" s="16">
        <v>77</v>
      </c>
      <c r="J35" s="16">
        <v>51</v>
      </c>
      <c r="K35" s="16">
        <v>17</v>
      </c>
      <c r="L35" s="16">
        <v>14</v>
      </c>
      <c r="M35" s="81">
        <v>16.68975</v>
      </c>
      <c r="N35" s="96">
        <v>16.68975</v>
      </c>
      <c r="O35" s="64">
        <v>2530</v>
      </c>
      <c r="P35" s="65">
        <f>Table22457891011234567891011121314151617181920212223242526272829[[#This Row],[PEMBULATAN]]*O35</f>
        <v>42225.067499999997</v>
      </c>
    </row>
    <row r="36" spans="1:16" ht="26.25" customHeight="1" x14ac:dyDescent="0.2">
      <c r="A36" s="14"/>
      <c r="B36" s="75"/>
      <c r="C36" s="73" t="s">
        <v>3109</v>
      </c>
      <c r="D36" s="78" t="s">
        <v>127</v>
      </c>
      <c r="E36" s="13">
        <v>44553</v>
      </c>
      <c r="F36" s="76" t="s">
        <v>705</v>
      </c>
      <c r="G36" s="13">
        <v>44557</v>
      </c>
      <c r="H36" s="77" t="s">
        <v>2193</v>
      </c>
      <c r="I36" s="16">
        <v>57</v>
      </c>
      <c r="J36" s="16">
        <v>40</v>
      </c>
      <c r="K36" s="16">
        <v>18</v>
      </c>
      <c r="L36" s="16">
        <v>3</v>
      </c>
      <c r="M36" s="81">
        <v>10.26</v>
      </c>
      <c r="N36" s="96">
        <v>10.26</v>
      </c>
      <c r="O36" s="64">
        <v>2530</v>
      </c>
      <c r="P36" s="65">
        <f>Table22457891011234567891011121314151617181920212223242526272829[[#This Row],[PEMBULATAN]]*O36</f>
        <v>25957.8</v>
      </c>
    </row>
    <row r="37" spans="1:16" ht="26.25" customHeight="1" x14ac:dyDescent="0.2">
      <c r="A37" s="14"/>
      <c r="B37" s="75"/>
      <c r="C37" s="73" t="s">
        <v>3110</v>
      </c>
      <c r="D37" s="78" t="s">
        <v>127</v>
      </c>
      <c r="E37" s="13">
        <v>44553</v>
      </c>
      <c r="F37" s="76" t="s">
        <v>705</v>
      </c>
      <c r="G37" s="13">
        <v>44557</v>
      </c>
      <c r="H37" s="77" t="s">
        <v>2193</v>
      </c>
      <c r="I37" s="16">
        <v>75</v>
      </c>
      <c r="J37" s="16">
        <v>60</v>
      </c>
      <c r="K37" s="16">
        <v>21</v>
      </c>
      <c r="L37" s="16">
        <v>11</v>
      </c>
      <c r="M37" s="81">
        <v>23.625</v>
      </c>
      <c r="N37" s="96">
        <v>23.625</v>
      </c>
      <c r="O37" s="64">
        <v>2530</v>
      </c>
      <c r="P37" s="65">
        <f>Table22457891011234567891011121314151617181920212223242526272829[[#This Row],[PEMBULATAN]]*O37</f>
        <v>59771.25</v>
      </c>
    </row>
    <row r="38" spans="1:16" ht="26.25" customHeight="1" x14ac:dyDescent="0.2">
      <c r="A38" s="14"/>
      <c r="B38" s="75"/>
      <c r="C38" s="73" t="s">
        <v>3111</v>
      </c>
      <c r="D38" s="78" t="s">
        <v>127</v>
      </c>
      <c r="E38" s="13">
        <v>44553</v>
      </c>
      <c r="F38" s="76" t="s">
        <v>705</v>
      </c>
      <c r="G38" s="13">
        <v>44557</v>
      </c>
      <c r="H38" s="77" t="s">
        <v>2193</v>
      </c>
      <c r="I38" s="16">
        <v>73</v>
      </c>
      <c r="J38" s="16">
        <v>51</v>
      </c>
      <c r="K38" s="16">
        <v>22</v>
      </c>
      <c r="L38" s="16">
        <v>10</v>
      </c>
      <c r="M38" s="81">
        <v>20.476500000000001</v>
      </c>
      <c r="N38" s="96">
        <v>21</v>
      </c>
      <c r="O38" s="64">
        <v>2530</v>
      </c>
      <c r="P38" s="65">
        <f>Table22457891011234567891011121314151617181920212223242526272829[[#This Row],[PEMBULATAN]]*O38</f>
        <v>53130</v>
      </c>
    </row>
    <row r="39" spans="1:16" ht="26.25" customHeight="1" x14ac:dyDescent="0.2">
      <c r="A39" s="14"/>
      <c r="B39" s="75"/>
      <c r="C39" s="73" t="s">
        <v>3112</v>
      </c>
      <c r="D39" s="78" t="s">
        <v>127</v>
      </c>
      <c r="E39" s="13">
        <v>44553</v>
      </c>
      <c r="F39" s="76" t="s">
        <v>705</v>
      </c>
      <c r="G39" s="13">
        <v>44557</v>
      </c>
      <c r="H39" s="77" t="s">
        <v>2193</v>
      </c>
      <c r="I39" s="16">
        <v>84</v>
      </c>
      <c r="J39" s="16">
        <v>14</v>
      </c>
      <c r="K39" s="16">
        <v>7</v>
      </c>
      <c r="L39" s="16">
        <v>1</v>
      </c>
      <c r="M39" s="81">
        <v>2.0579999999999998</v>
      </c>
      <c r="N39" s="96">
        <v>2.0579999999999998</v>
      </c>
      <c r="O39" s="64">
        <v>2530</v>
      </c>
      <c r="P39" s="65">
        <f>Table22457891011234567891011121314151617181920212223242526272829[[#This Row],[PEMBULATAN]]*O39</f>
        <v>5206.74</v>
      </c>
    </row>
    <row r="40" spans="1:16" ht="26.25" customHeight="1" x14ac:dyDescent="0.2">
      <c r="A40" s="14"/>
      <c r="B40" s="75"/>
      <c r="C40" s="73" t="s">
        <v>3113</v>
      </c>
      <c r="D40" s="78" t="s">
        <v>127</v>
      </c>
      <c r="E40" s="13">
        <v>44553</v>
      </c>
      <c r="F40" s="76" t="s">
        <v>705</v>
      </c>
      <c r="G40" s="13">
        <v>44557</v>
      </c>
      <c r="H40" s="77" t="s">
        <v>2193</v>
      </c>
      <c r="I40" s="16">
        <v>61</v>
      </c>
      <c r="J40" s="16">
        <v>40</v>
      </c>
      <c r="K40" s="16">
        <v>17</v>
      </c>
      <c r="L40" s="16">
        <v>7</v>
      </c>
      <c r="M40" s="81">
        <v>10.37</v>
      </c>
      <c r="N40" s="96">
        <v>11</v>
      </c>
      <c r="O40" s="64">
        <v>2530</v>
      </c>
      <c r="P40" s="65">
        <f>Table22457891011234567891011121314151617181920212223242526272829[[#This Row],[PEMBULATAN]]*O40</f>
        <v>27830</v>
      </c>
    </row>
    <row r="41" spans="1:16" ht="26.25" customHeight="1" x14ac:dyDescent="0.2">
      <c r="A41" s="14"/>
      <c r="B41" s="75"/>
      <c r="C41" s="73" t="s">
        <v>3114</v>
      </c>
      <c r="D41" s="78" t="s">
        <v>127</v>
      </c>
      <c r="E41" s="13">
        <v>44553</v>
      </c>
      <c r="F41" s="76" t="s">
        <v>705</v>
      </c>
      <c r="G41" s="13">
        <v>44557</v>
      </c>
      <c r="H41" s="77" t="s">
        <v>2193</v>
      </c>
      <c r="I41" s="16">
        <v>63</v>
      </c>
      <c r="J41" s="16">
        <v>40</v>
      </c>
      <c r="K41" s="16">
        <v>7</v>
      </c>
      <c r="L41" s="16">
        <v>3</v>
      </c>
      <c r="M41" s="81">
        <v>4.41</v>
      </c>
      <c r="N41" s="96">
        <v>5</v>
      </c>
      <c r="O41" s="64">
        <v>2530</v>
      </c>
      <c r="P41" s="65">
        <f>Table22457891011234567891011121314151617181920212223242526272829[[#This Row],[PEMBULATAN]]*O41</f>
        <v>12650</v>
      </c>
    </row>
    <row r="42" spans="1:16" ht="26.25" customHeight="1" x14ac:dyDescent="0.2">
      <c r="A42" s="14"/>
      <c r="B42" s="75"/>
      <c r="C42" s="73" t="s">
        <v>3115</v>
      </c>
      <c r="D42" s="78" t="s">
        <v>127</v>
      </c>
      <c r="E42" s="13">
        <v>44553</v>
      </c>
      <c r="F42" s="76" t="s">
        <v>705</v>
      </c>
      <c r="G42" s="13">
        <v>44557</v>
      </c>
      <c r="H42" s="77" t="s">
        <v>2193</v>
      </c>
      <c r="I42" s="16">
        <v>54</v>
      </c>
      <c r="J42" s="16">
        <v>32</v>
      </c>
      <c r="K42" s="16">
        <v>16</v>
      </c>
      <c r="L42" s="16">
        <v>5</v>
      </c>
      <c r="M42" s="81">
        <v>6.9119999999999999</v>
      </c>
      <c r="N42" s="96">
        <v>6.9119999999999999</v>
      </c>
      <c r="O42" s="64">
        <v>2530</v>
      </c>
      <c r="P42" s="65">
        <f>Table22457891011234567891011121314151617181920212223242526272829[[#This Row],[PEMBULATAN]]*O42</f>
        <v>17487.36</v>
      </c>
    </row>
    <row r="43" spans="1:16" ht="26.25" customHeight="1" x14ac:dyDescent="0.2">
      <c r="A43" s="14"/>
      <c r="B43" s="75"/>
      <c r="C43" s="73" t="s">
        <v>3116</v>
      </c>
      <c r="D43" s="78" t="s">
        <v>127</v>
      </c>
      <c r="E43" s="13">
        <v>44553</v>
      </c>
      <c r="F43" s="76" t="s">
        <v>705</v>
      </c>
      <c r="G43" s="13">
        <v>44557</v>
      </c>
      <c r="H43" s="77" t="s">
        <v>2193</v>
      </c>
      <c r="I43" s="16">
        <v>93</v>
      </c>
      <c r="J43" s="16">
        <v>55</v>
      </c>
      <c r="K43" s="16">
        <v>20</v>
      </c>
      <c r="L43" s="16">
        <v>13</v>
      </c>
      <c r="M43" s="81">
        <v>25.574999999999999</v>
      </c>
      <c r="N43" s="96">
        <v>25.574999999999999</v>
      </c>
      <c r="O43" s="64">
        <v>2530</v>
      </c>
      <c r="P43" s="65">
        <f>Table22457891011234567891011121314151617181920212223242526272829[[#This Row],[PEMBULATAN]]*O43</f>
        <v>64704.75</v>
      </c>
    </row>
    <row r="44" spans="1:16" ht="26.25" customHeight="1" x14ac:dyDescent="0.2">
      <c r="A44" s="14"/>
      <c r="B44" s="75"/>
      <c r="C44" s="73" t="s">
        <v>3117</v>
      </c>
      <c r="D44" s="78" t="s">
        <v>127</v>
      </c>
      <c r="E44" s="13">
        <v>44553</v>
      </c>
      <c r="F44" s="76" t="s">
        <v>705</v>
      </c>
      <c r="G44" s="13">
        <v>44557</v>
      </c>
      <c r="H44" s="77" t="s">
        <v>2193</v>
      </c>
      <c r="I44" s="16">
        <v>45</v>
      </c>
      <c r="J44" s="16">
        <v>32</v>
      </c>
      <c r="K44" s="16">
        <v>23</v>
      </c>
      <c r="L44" s="16">
        <v>23</v>
      </c>
      <c r="M44" s="81">
        <v>8.2799999999999994</v>
      </c>
      <c r="N44" s="96">
        <v>23</v>
      </c>
      <c r="O44" s="64">
        <v>2530</v>
      </c>
      <c r="P44" s="65">
        <f>Table22457891011234567891011121314151617181920212223242526272829[[#This Row],[PEMBULATAN]]*O44</f>
        <v>58190</v>
      </c>
    </row>
    <row r="45" spans="1:16" ht="26.25" customHeight="1" x14ac:dyDescent="0.2">
      <c r="A45" s="14"/>
      <c r="B45" s="75"/>
      <c r="C45" s="73" t="s">
        <v>3118</v>
      </c>
      <c r="D45" s="78" t="s">
        <v>127</v>
      </c>
      <c r="E45" s="13">
        <v>44553</v>
      </c>
      <c r="F45" s="76" t="s">
        <v>705</v>
      </c>
      <c r="G45" s="13">
        <v>44557</v>
      </c>
      <c r="H45" s="77" t="s">
        <v>2193</v>
      </c>
      <c r="I45" s="16">
        <v>93</v>
      </c>
      <c r="J45" s="16">
        <v>27</v>
      </c>
      <c r="K45" s="16">
        <v>5</v>
      </c>
      <c r="L45" s="16">
        <v>5</v>
      </c>
      <c r="M45" s="81">
        <v>3.1387499999999999</v>
      </c>
      <c r="N45" s="96">
        <v>5</v>
      </c>
      <c r="O45" s="64">
        <v>2530</v>
      </c>
      <c r="P45" s="65">
        <f>Table22457891011234567891011121314151617181920212223242526272829[[#This Row],[PEMBULATAN]]*O45</f>
        <v>12650</v>
      </c>
    </row>
    <row r="46" spans="1:16" ht="26.25" customHeight="1" x14ac:dyDescent="0.2">
      <c r="A46" s="14"/>
      <c r="B46" s="75"/>
      <c r="C46" s="73" t="s">
        <v>3119</v>
      </c>
      <c r="D46" s="78" t="s">
        <v>127</v>
      </c>
      <c r="E46" s="13">
        <v>44553</v>
      </c>
      <c r="F46" s="76" t="s">
        <v>705</v>
      </c>
      <c r="G46" s="13">
        <v>44557</v>
      </c>
      <c r="H46" s="77" t="s">
        <v>2193</v>
      </c>
      <c r="I46" s="16">
        <v>81</v>
      </c>
      <c r="J46" s="16">
        <v>56</v>
      </c>
      <c r="K46" s="16">
        <v>15</v>
      </c>
      <c r="L46" s="16">
        <v>11</v>
      </c>
      <c r="M46" s="81">
        <v>17.010000000000002</v>
      </c>
      <c r="N46" s="96">
        <v>17.010000000000002</v>
      </c>
      <c r="O46" s="64">
        <v>2530</v>
      </c>
      <c r="P46" s="65">
        <f>Table22457891011234567891011121314151617181920212223242526272829[[#This Row],[PEMBULATAN]]*O46</f>
        <v>43035.3</v>
      </c>
    </row>
    <row r="47" spans="1:16" ht="26.25" customHeight="1" x14ac:dyDescent="0.2">
      <c r="A47" s="14"/>
      <c r="B47" s="75"/>
      <c r="C47" s="73" t="s">
        <v>3120</v>
      </c>
      <c r="D47" s="78" t="s">
        <v>127</v>
      </c>
      <c r="E47" s="13">
        <v>44553</v>
      </c>
      <c r="F47" s="76" t="s">
        <v>705</v>
      </c>
      <c r="G47" s="13">
        <v>44557</v>
      </c>
      <c r="H47" s="77" t="s">
        <v>2193</v>
      </c>
      <c r="I47" s="16">
        <v>60</v>
      </c>
      <c r="J47" s="16">
        <v>40</v>
      </c>
      <c r="K47" s="16">
        <v>12</v>
      </c>
      <c r="L47" s="16">
        <v>10</v>
      </c>
      <c r="M47" s="81">
        <v>7.2</v>
      </c>
      <c r="N47" s="96">
        <v>10</v>
      </c>
      <c r="O47" s="64">
        <v>2530</v>
      </c>
      <c r="P47" s="65">
        <f>Table22457891011234567891011121314151617181920212223242526272829[[#This Row],[PEMBULATAN]]*O47</f>
        <v>25300</v>
      </c>
    </row>
    <row r="48" spans="1:16" ht="26.25" customHeight="1" x14ac:dyDescent="0.2">
      <c r="A48" s="14"/>
      <c r="B48" s="75"/>
      <c r="C48" s="73" t="s">
        <v>3121</v>
      </c>
      <c r="D48" s="78" t="s">
        <v>127</v>
      </c>
      <c r="E48" s="13">
        <v>44553</v>
      </c>
      <c r="F48" s="76" t="s">
        <v>705</v>
      </c>
      <c r="G48" s="13">
        <v>44557</v>
      </c>
      <c r="H48" s="77" t="s">
        <v>2193</v>
      </c>
      <c r="I48" s="16">
        <v>77</v>
      </c>
      <c r="J48" s="16">
        <v>55</v>
      </c>
      <c r="K48" s="16">
        <v>32</v>
      </c>
      <c r="L48" s="16">
        <v>15</v>
      </c>
      <c r="M48" s="81">
        <v>33.880000000000003</v>
      </c>
      <c r="N48" s="96">
        <v>33.880000000000003</v>
      </c>
      <c r="O48" s="64">
        <v>2530</v>
      </c>
      <c r="P48" s="65">
        <f>Table22457891011234567891011121314151617181920212223242526272829[[#This Row],[PEMBULATAN]]*O48</f>
        <v>85716.400000000009</v>
      </c>
    </row>
    <row r="49" spans="1:16" ht="26.25" customHeight="1" x14ac:dyDescent="0.2">
      <c r="A49" s="14"/>
      <c r="B49" s="75"/>
      <c r="C49" s="73" t="s">
        <v>3122</v>
      </c>
      <c r="D49" s="78" t="s">
        <v>127</v>
      </c>
      <c r="E49" s="13">
        <v>44553</v>
      </c>
      <c r="F49" s="76" t="s">
        <v>705</v>
      </c>
      <c r="G49" s="13">
        <v>44557</v>
      </c>
      <c r="H49" s="77" t="s">
        <v>2193</v>
      </c>
      <c r="I49" s="16">
        <v>44</v>
      </c>
      <c r="J49" s="16">
        <v>32</v>
      </c>
      <c r="K49" s="16">
        <v>31</v>
      </c>
      <c r="L49" s="16">
        <v>3</v>
      </c>
      <c r="M49" s="81">
        <v>10.912000000000001</v>
      </c>
      <c r="N49" s="96">
        <v>10.912000000000001</v>
      </c>
      <c r="O49" s="64">
        <v>2530</v>
      </c>
      <c r="P49" s="65">
        <f>Table22457891011234567891011121314151617181920212223242526272829[[#This Row],[PEMBULATAN]]*O49</f>
        <v>27607.360000000001</v>
      </c>
    </row>
    <row r="50" spans="1:16" ht="26.25" customHeight="1" x14ac:dyDescent="0.2">
      <c r="A50" s="14"/>
      <c r="B50" s="75"/>
      <c r="C50" s="73" t="s">
        <v>3123</v>
      </c>
      <c r="D50" s="78" t="s">
        <v>127</v>
      </c>
      <c r="E50" s="13">
        <v>44553</v>
      </c>
      <c r="F50" s="76" t="s">
        <v>705</v>
      </c>
      <c r="G50" s="13">
        <v>44557</v>
      </c>
      <c r="H50" s="77" t="s">
        <v>2193</v>
      </c>
      <c r="I50" s="16">
        <v>67</v>
      </c>
      <c r="J50" s="16">
        <v>54</v>
      </c>
      <c r="K50" s="16">
        <v>30</v>
      </c>
      <c r="L50" s="16">
        <v>7</v>
      </c>
      <c r="M50" s="81">
        <v>27.135000000000002</v>
      </c>
      <c r="N50" s="96">
        <v>27.135000000000002</v>
      </c>
      <c r="O50" s="64">
        <v>2530</v>
      </c>
      <c r="P50" s="65">
        <f>Table22457891011234567891011121314151617181920212223242526272829[[#This Row],[PEMBULATAN]]*O50</f>
        <v>68651.55</v>
      </c>
    </row>
    <row r="51" spans="1:16" ht="26.25" customHeight="1" x14ac:dyDescent="0.2">
      <c r="A51" s="14"/>
      <c r="B51" s="75"/>
      <c r="C51" s="73" t="s">
        <v>3124</v>
      </c>
      <c r="D51" s="78" t="s">
        <v>127</v>
      </c>
      <c r="E51" s="13">
        <v>44553</v>
      </c>
      <c r="F51" s="76" t="s">
        <v>705</v>
      </c>
      <c r="G51" s="13">
        <v>44557</v>
      </c>
      <c r="H51" s="77" t="s">
        <v>2193</v>
      </c>
      <c r="I51" s="16">
        <v>35</v>
      </c>
      <c r="J51" s="16">
        <v>33</v>
      </c>
      <c r="K51" s="16">
        <v>32</v>
      </c>
      <c r="L51" s="16">
        <v>5</v>
      </c>
      <c r="M51" s="81">
        <v>9.24</v>
      </c>
      <c r="N51" s="96">
        <v>9.24</v>
      </c>
      <c r="O51" s="64">
        <v>2530</v>
      </c>
      <c r="P51" s="65">
        <f>Table22457891011234567891011121314151617181920212223242526272829[[#This Row],[PEMBULATAN]]*O51</f>
        <v>23377.200000000001</v>
      </c>
    </row>
    <row r="52" spans="1:16" ht="26.25" customHeight="1" x14ac:dyDescent="0.2">
      <c r="A52" s="14"/>
      <c r="B52" s="75"/>
      <c r="C52" s="73" t="s">
        <v>3125</v>
      </c>
      <c r="D52" s="78" t="s">
        <v>127</v>
      </c>
      <c r="E52" s="13">
        <v>44553</v>
      </c>
      <c r="F52" s="76" t="s">
        <v>705</v>
      </c>
      <c r="G52" s="13">
        <v>44557</v>
      </c>
      <c r="H52" s="77" t="s">
        <v>2193</v>
      </c>
      <c r="I52" s="16">
        <v>82</v>
      </c>
      <c r="J52" s="16">
        <v>60</v>
      </c>
      <c r="K52" s="16">
        <v>27</v>
      </c>
      <c r="L52" s="16">
        <v>14</v>
      </c>
      <c r="M52" s="81">
        <v>33.21</v>
      </c>
      <c r="N52" s="96">
        <v>33.21</v>
      </c>
      <c r="O52" s="64">
        <v>2530</v>
      </c>
      <c r="P52" s="65">
        <f>Table22457891011234567891011121314151617181920212223242526272829[[#This Row],[PEMBULATAN]]*O52</f>
        <v>84021.3</v>
      </c>
    </row>
    <row r="53" spans="1:16" ht="26.25" customHeight="1" x14ac:dyDescent="0.2">
      <c r="A53" s="14"/>
      <c r="B53" s="75"/>
      <c r="C53" s="73" t="s">
        <v>3126</v>
      </c>
      <c r="D53" s="78" t="s">
        <v>127</v>
      </c>
      <c r="E53" s="13">
        <v>44553</v>
      </c>
      <c r="F53" s="76" t="s">
        <v>705</v>
      </c>
      <c r="G53" s="13">
        <v>44557</v>
      </c>
      <c r="H53" s="77" t="s">
        <v>2193</v>
      </c>
      <c r="I53" s="16">
        <v>92</v>
      </c>
      <c r="J53" s="16">
        <v>35</v>
      </c>
      <c r="K53" s="16">
        <v>15</v>
      </c>
      <c r="L53" s="16">
        <v>8</v>
      </c>
      <c r="M53" s="81">
        <v>12.074999999999999</v>
      </c>
      <c r="N53" s="96">
        <v>12.074999999999999</v>
      </c>
      <c r="O53" s="64">
        <v>2530</v>
      </c>
      <c r="P53" s="65">
        <f>Table22457891011234567891011121314151617181920212223242526272829[[#This Row],[PEMBULATAN]]*O53</f>
        <v>30549.75</v>
      </c>
    </row>
    <row r="54" spans="1:16" ht="26.25" customHeight="1" x14ac:dyDescent="0.2">
      <c r="A54" s="14"/>
      <c r="B54" s="98"/>
      <c r="C54" s="73" t="s">
        <v>3127</v>
      </c>
      <c r="D54" s="78" t="s">
        <v>127</v>
      </c>
      <c r="E54" s="13">
        <v>44553</v>
      </c>
      <c r="F54" s="76" t="s">
        <v>705</v>
      </c>
      <c r="G54" s="13">
        <v>44557</v>
      </c>
      <c r="H54" s="77" t="s">
        <v>2193</v>
      </c>
      <c r="I54" s="16">
        <v>40</v>
      </c>
      <c r="J54" s="16">
        <v>30</v>
      </c>
      <c r="K54" s="16">
        <v>25</v>
      </c>
      <c r="L54" s="16">
        <v>21</v>
      </c>
      <c r="M54" s="81">
        <v>7.5</v>
      </c>
      <c r="N54" s="96">
        <v>22</v>
      </c>
      <c r="O54" s="64">
        <v>2530</v>
      </c>
      <c r="P54" s="65">
        <f>Table22457891011234567891011121314151617181920212223242526272829[[#This Row],[PEMBULATAN]]*O54</f>
        <v>55660</v>
      </c>
    </row>
    <row r="55" spans="1:16" ht="26.25" customHeight="1" x14ac:dyDescent="0.2">
      <c r="A55" s="14"/>
      <c r="B55" s="75" t="s">
        <v>3128</v>
      </c>
      <c r="C55" s="73" t="s">
        <v>3129</v>
      </c>
      <c r="D55" s="78" t="s">
        <v>127</v>
      </c>
      <c r="E55" s="13">
        <v>44553</v>
      </c>
      <c r="F55" s="76" t="s">
        <v>705</v>
      </c>
      <c r="G55" s="13">
        <v>44557</v>
      </c>
      <c r="H55" s="77" t="s">
        <v>2193</v>
      </c>
      <c r="I55" s="16">
        <v>117</v>
      </c>
      <c r="J55" s="16">
        <v>22</v>
      </c>
      <c r="K55" s="16">
        <v>72</v>
      </c>
      <c r="L55" s="16">
        <v>16</v>
      </c>
      <c r="M55" s="81">
        <v>46.332000000000001</v>
      </c>
      <c r="N55" s="96">
        <v>47</v>
      </c>
      <c r="O55" s="64">
        <v>2530</v>
      </c>
      <c r="P55" s="65">
        <f>Table22457891011234567891011121314151617181920212223242526272829[[#This Row],[PEMBULATAN]]*O55</f>
        <v>118910</v>
      </c>
    </row>
    <row r="56" spans="1:16" ht="26.25" customHeight="1" x14ac:dyDescent="0.2">
      <c r="A56" s="14"/>
      <c r="B56" s="75"/>
      <c r="C56" s="73" t="s">
        <v>3130</v>
      </c>
      <c r="D56" s="78" t="s">
        <v>127</v>
      </c>
      <c r="E56" s="13">
        <v>44553</v>
      </c>
      <c r="F56" s="76" t="s">
        <v>705</v>
      </c>
      <c r="G56" s="13">
        <v>44557</v>
      </c>
      <c r="H56" s="77" t="s">
        <v>2193</v>
      </c>
      <c r="I56" s="16">
        <v>67</v>
      </c>
      <c r="J56" s="16">
        <v>55</v>
      </c>
      <c r="K56" s="16">
        <v>60</v>
      </c>
      <c r="L56" s="16">
        <v>31</v>
      </c>
      <c r="M56" s="81">
        <v>55.274999999999999</v>
      </c>
      <c r="N56" s="96">
        <v>55.274999999999999</v>
      </c>
      <c r="O56" s="64">
        <v>2530</v>
      </c>
      <c r="P56" s="65">
        <f>Table22457891011234567891011121314151617181920212223242526272829[[#This Row],[PEMBULATAN]]*O56</f>
        <v>139845.75</v>
      </c>
    </row>
    <row r="57" spans="1:16" ht="26.25" customHeight="1" x14ac:dyDescent="0.2">
      <c r="A57" s="14"/>
      <c r="B57" s="75"/>
      <c r="C57" s="73" t="s">
        <v>3131</v>
      </c>
      <c r="D57" s="78" t="s">
        <v>127</v>
      </c>
      <c r="E57" s="13">
        <v>44553</v>
      </c>
      <c r="F57" s="76" t="s">
        <v>705</v>
      </c>
      <c r="G57" s="13">
        <v>44557</v>
      </c>
      <c r="H57" s="77" t="s">
        <v>2193</v>
      </c>
      <c r="I57" s="16">
        <v>25</v>
      </c>
      <c r="J57" s="16">
        <v>13</v>
      </c>
      <c r="K57" s="16">
        <v>7</v>
      </c>
      <c r="L57" s="16">
        <v>1</v>
      </c>
      <c r="M57" s="81">
        <v>0.56874999999999998</v>
      </c>
      <c r="N57" s="96">
        <v>1</v>
      </c>
      <c r="O57" s="64">
        <v>2530</v>
      </c>
      <c r="P57" s="65">
        <f>Table22457891011234567891011121314151617181920212223242526272829[[#This Row],[PEMBULATAN]]*O57</f>
        <v>2530</v>
      </c>
    </row>
    <row r="58" spans="1:16" ht="26.25" customHeight="1" x14ac:dyDescent="0.2">
      <c r="A58" s="14"/>
      <c r="B58" s="75"/>
      <c r="C58" s="73" t="s">
        <v>3132</v>
      </c>
      <c r="D58" s="78" t="s">
        <v>127</v>
      </c>
      <c r="E58" s="13">
        <v>44553</v>
      </c>
      <c r="F58" s="76" t="s">
        <v>705</v>
      </c>
      <c r="G58" s="13">
        <v>44557</v>
      </c>
      <c r="H58" s="77" t="s">
        <v>2193</v>
      </c>
      <c r="I58" s="16">
        <v>41</v>
      </c>
      <c r="J58" s="16">
        <v>40</v>
      </c>
      <c r="K58" s="16">
        <v>8</v>
      </c>
      <c r="L58" s="16">
        <v>1</v>
      </c>
      <c r="M58" s="81">
        <v>3.28</v>
      </c>
      <c r="N58" s="96">
        <v>3.28</v>
      </c>
      <c r="O58" s="64">
        <v>2530</v>
      </c>
      <c r="P58" s="65">
        <f>Table22457891011234567891011121314151617181920212223242526272829[[#This Row],[PEMBULATAN]]*O58</f>
        <v>8298.4</v>
      </c>
    </row>
    <row r="59" spans="1:16" ht="22.5" customHeight="1" x14ac:dyDescent="0.2">
      <c r="A59" s="123" t="s">
        <v>30</v>
      </c>
      <c r="B59" s="124"/>
      <c r="C59" s="124"/>
      <c r="D59" s="124"/>
      <c r="E59" s="124"/>
      <c r="F59" s="124"/>
      <c r="G59" s="124"/>
      <c r="H59" s="124"/>
      <c r="I59" s="124"/>
      <c r="J59" s="124"/>
      <c r="K59" s="124"/>
      <c r="L59" s="125"/>
      <c r="M59" s="79">
        <f>SUBTOTAL(109,Table22457891011234567891011121314151617181920212223242526272829[KG VOLUME])</f>
        <v>1088.8522500000001</v>
      </c>
      <c r="N59" s="68">
        <f>SUM(N3:N58)</f>
        <v>1132.0362500000001</v>
      </c>
      <c r="O59" s="126">
        <f>SUM(P3:P58)</f>
        <v>2864051.7124999994</v>
      </c>
      <c r="P59" s="127"/>
    </row>
    <row r="60" spans="1:16" ht="18" customHeight="1" x14ac:dyDescent="0.2">
      <c r="A60" s="86"/>
      <c r="B60" s="56" t="s">
        <v>42</v>
      </c>
      <c r="C60" s="55"/>
      <c r="D60" s="57" t="s">
        <v>43</v>
      </c>
      <c r="E60" s="86"/>
      <c r="F60" s="86"/>
      <c r="G60" s="86"/>
      <c r="H60" s="86"/>
      <c r="I60" s="86"/>
      <c r="J60" s="86"/>
      <c r="K60" s="86"/>
      <c r="L60" s="86"/>
      <c r="M60" s="87"/>
      <c r="N60" s="88" t="s">
        <v>51</v>
      </c>
      <c r="O60" s="89"/>
      <c r="P60" s="89">
        <f>O59*10%</f>
        <v>286405.17124999996</v>
      </c>
    </row>
    <row r="61" spans="1:16" ht="18" customHeight="1" thickBot="1" x14ac:dyDescent="0.25">
      <c r="A61" s="86"/>
      <c r="B61" s="56"/>
      <c r="C61" s="55"/>
      <c r="D61" s="57"/>
      <c r="E61" s="86"/>
      <c r="F61" s="86"/>
      <c r="G61" s="86"/>
      <c r="H61" s="86"/>
      <c r="I61" s="86"/>
      <c r="J61" s="86"/>
      <c r="K61" s="86"/>
      <c r="L61" s="86"/>
      <c r="M61" s="87"/>
      <c r="N61" s="90" t="s">
        <v>52</v>
      </c>
      <c r="O61" s="91"/>
      <c r="P61" s="91">
        <f>O59-P60</f>
        <v>2577646.5412499993</v>
      </c>
    </row>
    <row r="62" spans="1:16" ht="18" customHeight="1" x14ac:dyDescent="0.2">
      <c r="A62" s="11"/>
      <c r="H62" s="63"/>
      <c r="N62" s="62" t="s">
        <v>31</v>
      </c>
      <c r="P62" s="69">
        <f>P61*1%</f>
        <v>25776.465412499994</v>
      </c>
    </row>
    <row r="63" spans="1:16" ht="18" customHeight="1" thickBot="1" x14ac:dyDescent="0.25">
      <c r="A63" s="11"/>
      <c r="H63" s="63"/>
      <c r="N63" s="62" t="s">
        <v>53</v>
      </c>
      <c r="P63" s="71">
        <f>P61*2%</f>
        <v>51552.930824999989</v>
      </c>
    </row>
    <row r="64" spans="1:16" ht="18" customHeight="1" x14ac:dyDescent="0.2">
      <c r="A64" s="11"/>
      <c r="H64" s="63"/>
      <c r="N64" s="66" t="s">
        <v>32</v>
      </c>
      <c r="O64" s="67"/>
      <c r="P64" s="70">
        <f>P61+P62-P63</f>
        <v>2551870.075837499</v>
      </c>
    </row>
    <row r="66" spans="1:16" x14ac:dyDescent="0.2">
      <c r="A66" s="11"/>
      <c r="H66" s="63"/>
      <c r="P66" s="71"/>
    </row>
    <row r="67" spans="1:16" x14ac:dyDescent="0.2">
      <c r="A67" s="11"/>
      <c r="H67" s="63"/>
      <c r="O67" s="58"/>
      <c r="P67" s="71"/>
    </row>
    <row r="68" spans="1:16" s="3" customFormat="1" x14ac:dyDescent="0.25">
      <c r="A68" s="11"/>
      <c r="B68" s="2"/>
      <c r="C68" s="2"/>
      <c r="E68" s="12"/>
      <c r="H68" s="63"/>
      <c r="N68" s="15"/>
      <c r="O68" s="15"/>
      <c r="P68" s="15"/>
    </row>
    <row r="69" spans="1:16" s="3" customFormat="1" x14ac:dyDescent="0.25">
      <c r="A69" s="11"/>
      <c r="B69" s="2"/>
      <c r="C69" s="2"/>
      <c r="E69" s="12"/>
      <c r="H69" s="63"/>
      <c r="N69" s="15"/>
      <c r="O69" s="15"/>
      <c r="P69" s="15"/>
    </row>
    <row r="70" spans="1:16" s="3" customFormat="1" x14ac:dyDescent="0.25">
      <c r="A70" s="11"/>
      <c r="B70" s="2"/>
      <c r="C70" s="2"/>
      <c r="E70" s="12"/>
      <c r="H70" s="63"/>
      <c r="N70" s="15"/>
      <c r="O70" s="15"/>
      <c r="P70" s="15"/>
    </row>
    <row r="71" spans="1:16" s="3" customFormat="1" x14ac:dyDescent="0.25">
      <c r="A71" s="11"/>
      <c r="B71" s="2"/>
      <c r="C71" s="2"/>
      <c r="E71" s="12"/>
      <c r="H71" s="63"/>
      <c r="N71" s="15"/>
      <c r="O71" s="15"/>
      <c r="P71" s="15"/>
    </row>
    <row r="72" spans="1:16" s="3" customFormat="1" x14ac:dyDescent="0.25">
      <c r="A72" s="11"/>
      <c r="B72" s="2"/>
      <c r="C72" s="2"/>
      <c r="E72" s="12"/>
      <c r="H72" s="63"/>
      <c r="N72" s="15"/>
      <c r="O72" s="15"/>
      <c r="P72" s="15"/>
    </row>
    <row r="73" spans="1:16" s="3" customFormat="1" x14ac:dyDescent="0.25">
      <c r="A73" s="11"/>
      <c r="B73" s="2"/>
      <c r="C73" s="2"/>
      <c r="E73" s="12"/>
      <c r="H73" s="63"/>
      <c r="N73" s="15"/>
      <c r="O73" s="15"/>
      <c r="P73" s="15"/>
    </row>
    <row r="74" spans="1:16" s="3" customFormat="1" x14ac:dyDescent="0.25">
      <c r="A74" s="11"/>
      <c r="B74" s="2"/>
      <c r="C74" s="2"/>
      <c r="E74" s="12"/>
      <c r="H74" s="63"/>
      <c r="N74" s="15"/>
      <c r="O74" s="15"/>
      <c r="P74" s="15"/>
    </row>
    <row r="75" spans="1:16" s="3" customFormat="1" x14ac:dyDescent="0.25">
      <c r="A75" s="11"/>
      <c r="B75" s="2"/>
      <c r="C75" s="2"/>
      <c r="E75" s="12"/>
      <c r="H75" s="63"/>
      <c r="N75" s="15"/>
      <c r="O75" s="15"/>
      <c r="P75" s="15"/>
    </row>
    <row r="76" spans="1:16" s="3" customFormat="1" x14ac:dyDescent="0.25">
      <c r="A76" s="11"/>
      <c r="B76" s="2"/>
      <c r="C76" s="2"/>
      <c r="E76" s="12"/>
      <c r="H76" s="63"/>
      <c r="N76" s="15"/>
      <c r="O76" s="15"/>
      <c r="P76" s="15"/>
    </row>
    <row r="77" spans="1:16" s="3" customFormat="1" x14ac:dyDescent="0.25">
      <c r="A77" s="11"/>
      <c r="B77" s="2"/>
      <c r="C77" s="2"/>
      <c r="E77" s="12"/>
      <c r="H77" s="63"/>
      <c r="N77" s="15"/>
      <c r="O77" s="15"/>
      <c r="P77" s="15"/>
    </row>
    <row r="78" spans="1:16" s="3" customFormat="1" x14ac:dyDescent="0.25">
      <c r="A78" s="11"/>
      <c r="B78" s="2"/>
      <c r="C78" s="2"/>
      <c r="E78" s="12"/>
      <c r="H78" s="63"/>
      <c r="N78" s="15"/>
      <c r="O78" s="15"/>
      <c r="P78" s="15"/>
    </row>
    <row r="79" spans="1:16" s="3" customFormat="1" x14ac:dyDescent="0.25">
      <c r="A79" s="11"/>
      <c r="B79" s="2"/>
      <c r="C79" s="2"/>
      <c r="E79" s="12"/>
      <c r="H79" s="63"/>
      <c r="N79" s="15"/>
      <c r="O79" s="15"/>
      <c r="P79" s="15"/>
    </row>
  </sheetData>
  <mergeCells count="2">
    <mergeCell ref="A59:L59"/>
    <mergeCell ref="O59:P59"/>
  </mergeCells>
  <conditionalFormatting sqref="B3:B58">
    <cfRule type="duplicateValues" dxfId="463" priority="56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tabColor rgb="FF92D050"/>
  </sheetPr>
  <dimension ref="A1:P336"/>
  <sheetViews>
    <sheetView zoomScale="110" zoomScaleNormal="110" workbookViewId="0">
      <pane xSplit="3" ySplit="2" topLeftCell="D315" activePane="bottomRight" state="frozen"/>
      <selection pane="topRight" activeCell="B1" sqref="B1"/>
      <selection pane="bottomLeft" activeCell="A3" sqref="A3"/>
      <selection pane="bottomRight" activeCell="F315" sqref="F314:F315"/>
    </sheetView>
  </sheetViews>
  <sheetFormatPr defaultRowHeight="15" x14ac:dyDescent="0.2"/>
  <cols>
    <col min="1" max="1" width="8" style="4" customWidth="1"/>
    <col min="2" max="2" width="19.5703125" style="2" customWidth="1"/>
    <col min="3" max="3" width="14.5703125" style="2" customWidth="1"/>
    <col min="4" max="4" width="11.140625" style="3" customWidth="1"/>
    <col min="5" max="5" width="8" style="12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5" customWidth="1"/>
    <col min="15" max="15" width="8.140625" style="15" customWidth="1"/>
    <col min="16" max="16" width="12.28515625" style="15" customWidth="1"/>
    <col min="17" max="16384" width="9.140625" style="4"/>
  </cols>
  <sheetData>
    <row r="1" spans="1:16" x14ac:dyDescent="0.2">
      <c r="H1" s="5"/>
    </row>
    <row r="2" spans="1:16" ht="25.5" x14ac:dyDescent="0.2">
      <c r="A2" s="59" t="s">
        <v>44</v>
      </c>
      <c r="B2" s="7" t="s">
        <v>7</v>
      </c>
      <c r="C2" s="7" t="s">
        <v>0</v>
      </c>
      <c r="D2" s="7" t="s">
        <v>1</v>
      </c>
      <c r="E2" s="60" t="s">
        <v>4</v>
      </c>
      <c r="F2" s="7" t="s">
        <v>3</v>
      </c>
      <c r="G2" s="7" t="s">
        <v>5</v>
      </c>
      <c r="H2" s="60" t="s">
        <v>2</v>
      </c>
      <c r="I2" s="7" t="s">
        <v>39</v>
      </c>
      <c r="J2" s="7" t="s">
        <v>40</v>
      </c>
      <c r="K2" s="7" t="s">
        <v>41</v>
      </c>
      <c r="L2" s="61" t="s">
        <v>45</v>
      </c>
      <c r="M2" s="61" t="s">
        <v>46</v>
      </c>
      <c r="N2" s="61" t="s">
        <v>6</v>
      </c>
      <c r="O2" s="61" t="s">
        <v>47</v>
      </c>
      <c r="P2" s="61" t="s">
        <v>48</v>
      </c>
    </row>
    <row r="3" spans="1:16" ht="26.25" customHeight="1" x14ac:dyDescent="0.2">
      <c r="A3" s="83">
        <v>402714</v>
      </c>
      <c r="B3" s="74" t="s">
        <v>3133</v>
      </c>
      <c r="C3" s="9" t="s">
        <v>3134</v>
      </c>
      <c r="D3" s="76" t="s">
        <v>127</v>
      </c>
      <c r="E3" s="13">
        <v>44553</v>
      </c>
      <c r="F3" s="76" t="s">
        <v>705</v>
      </c>
      <c r="G3" s="13">
        <v>44557</v>
      </c>
      <c r="H3" s="10" t="s">
        <v>3451</v>
      </c>
      <c r="I3" s="1">
        <v>86</v>
      </c>
      <c r="J3" s="1">
        <v>60</v>
      </c>
      <c r="K3" s="1">
        <v>17</v>
      </c>
      <c r="L3" s="1">
        <v>9</v>
      </c>
      <c r="M3" s="80">
        <v>21.93</v>
      </c>
      <c r="N3" s="96">
        <v>21.93</v>
      </c>
      <c r="O3" s="64">
        <v>2530</v>
      </c>
      <c r="P3" s="65">
        <f>Table2245789101123456789101112131415161718192021222324252627282930[[#This Row],[PEMBULATAN]]*O3</f>
        <v>55482.9</v>
      </c>
    </row>
    <row r="4" spans="1:16" ht="26.25" customHeight="1" x14ac:dyDescent="0.2">
      <c r="A4" s="14"/>
      <c r="B4" s="75"/>
      <c r="C4" s="73" t="s">
        <v>3135</v>
      </c>
      <c r="D4" s="78" t="s">
        <v>127</v>
      </c>
      <c r="E4" s="13">
        <v>44553</v>
      </c>
      <c r="F4" s="76" t="s">
        <v>705</v>
      </c>
      <c r="G4" s="13">
        <v>44557</v>
      </c>
      <c r="H4" s="77" t="s">
        <v>3451</v>
      </c>
      <c r="I4" s="16">
        <v>78</v>
      </c>
      <c r="J4" s="16">
        <v>61</v>
      </c>
      <c r="K4" s="16">
        <v>15</v>
      </c>
      <c r="L4" s="16">
        <v>13</v>
      </c>
      <c r="M4" s="81">
        <v>17.842500000000001</v>
      </c>
      <c r="N4" s="96">
        <v>17.842500000000001</v>
      </c>
      <c r="O4" s="64">
        <v>2530</v>
      </c>
      <c r="P4" s="65">
        <f>Table2245789101123456789101112131415161718192021222324252627282930[[#This Row],[PEMBULATAN]]*O4</f>
        <v>45141.525000000001</v>
      </c>
    </row>
    <row r="5" spans="1:16" ht="26.25" customHeight="1" x14ac:dyDescent="0.2">
      <c r="A5" s="14"/>
      <c r="B5" s="75"/>
      <c r="C5" s="73" t="s">
        <v>3136</v>
      </c>
      <c r="D5" s="78" t="s">
        <v>127</v>
      </c>
      <c r="E5" s="13">
        <v>44553</v>
      </c>
      <c r="F5" s="76" t="s">
        <v>705</v>
      </c>
      <c r="G5" s="13">
        <v>44557</v>
      </c>
      <c r="H5" s="77" t="s">
        <v>3451</v>
      </c>
      <c r="I5" s="16">
        <v>97</v>
      </c>
      <c r="J5" s="16">
        <v>55</v>
      </c>
      <c r="K5" s="16">
        <v>28</v>
      </c>
      <c r="L5" s="16">
        <v>19</v>
      </c>
      <c r="M5" s="81">
        <v>37.344999999999999</v>
      </c>
      <c r="N5" s="96">
        <v>38</v>
      </c>
      <c r="O5" s="64">
        <v>2530</v>
      </c>
      <c r="P5" s="65">
        <f>Table2245789101123456789101112131415161718192021222324252627282930[[#This Row],[PEMBULATAN]]*O5</f>
        <v>96140</v>
      </c>
    </row>
    <row r="6" spans="1:16" ht="26.25" customHeight="1" x14ac:dyDescent="0.2">
      <c r="A6" s="14"/>
      <c r="B6" s="75"/>
      <c r="C6" s="73" t="s">
        <v>3137</v>
      </c>
      <c r="D6" s="78" t="s">
        <v>127</v>
      </c>
      <c r="E6" s="13">
        <v>44553</v>
      </c>
      <c r="F6" s="76" t="s">
        <v>705</v>
      </c>
      <c r="G6" s="13">
        <v>44557</v>
      </c>
      <c r="H6" s="77" t="s">
        <v>3451</v>
      </c>
      <c r="I6" s="16">
        <v>100</v>
      </c>
      <c r="J6" s="16">
        <v>55</v>
      </c>
      <c r="K6" s="16">
        <v>28</v>
      </c>
      <c r="L6" s="16">
        <v>17</v>
      </c>
      <c r="M6" s="81">
        <v>38.5</v>
      </c>
      <c r="N6" s="96">
        <v>39</v>
      </c>
      <c r="O6" s="64">
        <v>2530</v>
      </c>
      <c r="P6" s="65">
        <f>Table2245789101123456789101112131415161718192021222324252627282930[[#This Row],[PEMBULATAN]]*O6</f>
        <v>98670</v>
      </c>
    </row>
    <row r="7" spans="1:16" ht="26.25" customHeight="1" x14ac:dyDescent="0.2">
      <c r="A7" s="14"/>
      <c r="B7" s="75"/>
      <c r="C7" s="73" t="s">
        <v>3138</v>
      </c>
      <c r="D7" s="78" t="s">
        <v>127</v>
      </c>
      <c r="E7" s="13">
        <v>44553</v>
      </c>
      <c r="F7" s="76" t="s">
        <v>705</v>
      </c>
      <c r="G7" s="13">
        <v>44557</v>
      </c>
      <c r="H7" s="77" t="s">
        <v>3451</v>
      </c>
      <c r="I7" s="16">
        <v>123</v>
      </c>
      <c r="J7" s="16">
        <v>15</v>
      </c>
      <c r="K7" s="16">
        <v>15</v>
      </c>
      <c r="L7" s="16">
        <v>4</v>
      </c>
      <c r="M7" s="81">
        <v>6.9187500000000002</v>
      </c>
      <c r="N7" s="96">
        <v>6.9187500000000002</v>
      </c>
      <c r="O7" s="64">
        <v>2530</v>
      </c>
      <c r="P7" s="65">
        <f>Table2245789101123456789101112131415161718192021222324252627282930[[#This Row],[PEMBULATAN]]*O7</f>
        <v>17504.4375</v>
      </c>
    </row>
    <row r="8" spans="1:16" ht="26.25" customHeight="1" x14ac:dyDescent="0.2">
      <c r="A8" s="14"/>
      <c r="B8" s="75"/>
      <c r="C8" s="73" t="s">
        <v>3139</v>
      </c>
      <c r="D8" s="78" t="s">
        <v>127</v>
      </c>
      <c r="E8" s="13">
        <v>44553</v>
      </c>
      <c r="F8" s="76" t="s">
        <v>705</v>
      </c>
      <c r="G8" s="13">
        <v>44557</v>
      </c>
      <c r="H8" s="77" t="s">
        <v>3451</v>
      </c>
      <c r="I8" s="16">
        <v>90</v>
      </c>
      <c r="J8" s="16">
        <v>71</v>
      </c>
      <c r="K8" s="16">
        <v>48</v>
      </c>
      <c r="L8" s="16">
        <v>20</v>
      </c>
      <c r="M8" s="81">
        <v>76.680000000000007</v>
      </c>
      <c r="N8" s="96">
        <v>76.680000000000007</v>
      </c>
      <c r="O8" s="64">
        <v>2530</v>
      </c>
      <c r="P8" s="65">
        <f>Table2245789101123456789101112131415161718192021222324252627282930[[#This Row],[PEMBULATAN]]*O8</f>
        <v>194000.40000000002</v>
      </c>
    </row>
    <row r="9" spans="1:16" ht="26.25" customHeight="1" x14ac:dyDescent="0.2">
      <c r="A9" s="14"/>
      <c r="B9" s="75"/>
      <c r="C9" s="73" t="s">
        <v>3140</v>
      </c>
      <c r="D9" s="78" t="s">
        <v>127</v>
      </c>
      <c r="E9" s="13">
        <v>44553</v>
      </c>
      <c r="F9" s="76" t="s">
        <v>705</v>
      </c>
      <c r="G9" s="13">
        <v>44557</v>
      </c>
      <c r="H9" s="77" t="s">
        <v>3451</v>
      </c>
      <c r="I9" s="16">
        <v>87</v>
      </c>
      <c r="J9" s="16">
        <v>47</v>
      </c>
      <c r="K9" s="16">
        <v>30</v>
      </c>
      <c r="L9" s="16">
        <v>14</v>
      </c>
      <c r="M9" s="81">
        <v>30.6675</v>
      </c>
      <c r="N9" s="96">
        <v>30.6675</v>
      </c>
      <c r="O9" s="64">
        <v>2530</v>
      </c>
      <c r="P9" s="65">
        <f>Table2245789101123456789101112131415161718192021222324252627282930[[#This Row],[PEMBULATAN]]*O9</f>
        <v>77588.774999999994</v>
      </c>
    </row>
    <row r="10" spans="1:16" ht="26.25" customHeight="1" x14ac:dyDescent="0.2">
      <c r="A10" s="14"/>
      <c r="B10" s="75"/>
      <c r="C10" s="73" t="s">
        <v>3141</v>
      </c>
      <c r="D10" s="78" t="s">
        <v>127</v>
      </c>
      <c r="E10" s="13">
        <v>44553</v>
      </c>
      <c r="F10" s="76" t="s">
        <v>705</v>
      </c>
      <c r="G10" s="13">
        <v>44557</v>
      </c>
      <c r="H10" s="77" t="s">
        <v>3451</v>
      </c>
      <c r="I10" s="16">
        <v>98</v>
      </c>
      <c r="J10" s="16">
        <v>55</v>
      </c>
      <c r="K10" s="16">
        <v>24</v>
      </c>
      <c r="L10" s="16">
        <v>20</v>
      </c>
      <c r="M10" s="81">
        <v>32.340000000000003</v>
      </c>
      <c r="N10" s="96">
        <v>33</v>
      </c>
      <c r="O10" s="64">
        <v>2530</v>
      </c>
      <c r="P10" s="65">
        <f>Table2245789101123456789101112131415161718192021222324252627282930[[#This Row],[PEMBULATAN]]*O10</f>
        <v>83490</v>
      </c>
    </row>
    <row r="11" spans="1:16" ht="26.25" customHeight="1" x14ac:dyDescent="0.2">
      <c r="A11" s="14"/>
      <c r="B11" s="75"/>
      <c r="C11" s="73" t="s">
        <v>3142</v>
      </c>
      <c r="D11" s="78" t="s">
        <v>127</v>
      </c>
      <c r="E11" s="13">
        <v>44553</v>
      </c>
      <c r="F11" s="76" t="s">
        <v>705</v>
      </c>
      <c r="G11" s="13">
        <v>44557</v>
      </c>
      <c r="H11" s="77" t="s">
        <v>3451</v>
      </c>
      <c r="I11" s="16">
        <v>61</v>
      </c>
      <c r="J11" s="16">
        <v>51</v>
      </c>
      <c r="K11" s="16">
        <v>26</v>
      </c>
      <c r="L11" s="16">
        <v>6</v>
      </c>
      <c r="M11" s="81">
        <v>20.221499999999999</v>
      </c>
      <c r="N11" s="96">
        <v>20.221499999999999</v>
      </c>
      <c r="O11" s="64">
        <v>2530</v>
      </c>
      <c r="P11" s="65">
        <f>Table2245789101123456789101112131415161718192021222324252627282930[[#This Row],[PEMBULATAN]]*O11</f>
        <v>51160.394999999997</v>
      </c>
    </row>
    <row r="12" spans="1:16" ht="26.25" customHeight="1" x14ac:dyDescent="0.2">
      <c r="A12" s="14"/>
      <c r="B12" s="75"/>
      <c r="C12" s="73" t="s">
        <v>3143</v>
      </c>
      <c r="D12" s="78" t="s">
        <v>127</v>
      </c>
      <c r="E12" s="13">
        <v>44553</v>
      </c>
      <c r="F12" s="76" t="s">
        <v>705</v>
      </c>
      <c r="G12" s="13">
        <v>44557</v>
      </c>
      <c r="H12" s="77" t="s">
        <v>3451</v>
      </c>
      <c r="I12" s="16">
        <v>82</v>
      </c>
      <c r="J12" s="16">
        <v>64</v>
      </c>
      <c r="K12" s="16">
        <v>24</v>
      </c>
      <c r="L12" s="16">
        <v>10</v>
      </c>
      <c r="M12" s="81">
        <v>31.488</v>
      </c>
      <c r="N12" s="96">
        <v>32</v>
      </c>
      <c r="O12" s="64">
        <v>2530</v>
      </c>
      <c r="P12" s="65">
        <f>Table2245789101123456789101112131415161718192021222324252627282930[[#This Row],[PEMBULATAN]]*O12</f>
        <v>80960</v>
      </c>
    </row>
    <row r="13" spans="1:16" ht="26.25" customHeight="1" x14ac:dyDescent="0.2">
      <c r="A13" s="14"/>
      <c r="B13" s="75"/>
      <c r="C13" s="73" t="s">
        <v>3144</v>
      </c>
      <c r="D13" s="78" t="s">
        <v>127</v>
      </c>
      <c r="E13" s="13">
        <v>44553</v>
      </c>
      <c r="F13" s="76" t="s">
        <v>705</v>
      </c>
      <c r="G13" s="13">
        <v>44557</v>
      </c>
      <c r="H13" s="77" t="s">
        <v>3451</v>
      </c>
      <c r="I13" s="16">
        <v>60</v>
      </c>
      <c r="J13" s="16">
        <v>33</v>
      </c>
      <c r="K13" s="16">
        <v>10</v>
      </c>
      <c r="L13" s="16">
        <v>1</v>
      </c>
      <c r="M13" s="81">
        <v>4.95</v>
      </c>
      <c r="N13" s="96">
        <v>4.95</v>
      </c>
      <c r="O13" s="64">
        <v>2530</v>
      </c>
      <c r="P13" s="65">
        <f>Table2245789101123456789101112131415161718192021222324252627282930[[#This Row],[PEMBULATAN]]*O13</f>
        <v>12523.5</v>
      </c>
    </row>
    <row r="14" spans="1:16" ht="26.25" customHeight="1" x14ac:dyDescent="0.2">
      <c r="A14" s="14"/>
      <c r="B14" s="75"/>
      <c r="C14" s="73" t="s">
        <v>3145</v>
      </c>
      <c r="D14" s="78" t="s">
        <v>127</v>
      </c>
      <c r="E14" s="13">
        <v>44553</v>
      </c>
      <c r="F14" s="76" t="s">
        <v>705</v>
      </c>
      <c r="G14" s="13">
        <v>44557</v>
      </c>
      <c r="H14" s="77" t="s">
        <v>3451</v>
      </c>
      <c r="I14" s="16">
        <v>76</v>
      </c>
      <c r="J14" s="16">
        <v>50</v>
      </c>
      <c r="K14" s="16">
        <v>14</v>
      </c>
      <c r="L14" s="16">
        <v>6</v>
      </c>
      <c r="M14" s="81">
        <v>13.3</v>
      </c>
      <c r="N14" s="96">
        <v>14</v>
      </c>
      <c r="O14" s="64">
        <v>2530</v>
      </c>
      <c r="P14" s="65">
        <f>Table2245789101123456789101112131415161718192021222324252627282930[[#This Row],[PEMBULATAN]]*O14</f>
        <v>35420</v>
      </c>
    </row>
    <row r="15" spans="1:16" ht="26.25" customHeight="1" x14ac:dyDescent="0.2">
      <c r="A15" s="14"/>
      <c r="B15" s="75"/>
      <c r="C15" s="73" t="s">
        <v>3146</v>
      </c>
      <c r="D15" s="78" t="s">
        <v>127</v>
      </c>
      <c r="E15" s="13">
        <v>44553</v>
      </c>
      <c r="F15" s="76" t="s">
        <v>705</v>
      </c>
      <c r="G15" s="13">
        <v>44557</v>
      </c>
      <c r="H15" s="77" t="s">
        <v>3451</v>
      </c>
      <c r="I15" s="16">
        <v>97</v>
      </c>
      <c r="J15" s="16">
        <v>62</v>
      </c>
      <c r="K15" s="16">
        <v>25</v>
      </c>
      <c r="L15" s="16">
        <v>30</v>
      </c>
      <c r="M15" s="81">
        <v>37.587499999999999</v>
      </c>
      <c r="N15" s="96">
        <v>37.587499999999999</v>
      </c>
      <c r="O15" s="64">
        <v>2530</v>
      </c>
      <c r="P15" s="65">
        <f>Table2245789101123456789101112131415161718192021222324252627282930[[#This Row],[PEMBULATAN]]*O15</f>
        <v>95096.375</v>
      </c>
    </row>
    <row r="16" spans="1:16" ht="26.25" customHeight="1" x14ac:dyDescent="0.2">
      <c r="A16" s="14"/>
      <c r="B16" s="75"/>
      <c r="C16" s="73" t="s">
        <v>3147</v>
      </c>
      <c r="D16" s="78" t="s">
        <v>127</v>
      </c>
      <c r="E16" s="13">
        <v>44553</v>
      </c>
      <c r="F16" s="76" t="s">
        <v>705</v>
      </c>
      <c r="G16" s="13">
        <v>44557</v>
      </c>
      <c r="H16" s="77" t="s">
        <v>3451</v>
      </c>
      <c r="I16" s="16">
        <v>93</v>
      </c>
      <c r="J16" s="16">
        <v>50</v>
      </c>
      <c r="K16" s="16">
        <v>28</v>
      </c>
      <c r="L16" s="16">
        <v>16</v>
      </c>
      <c r="M16" s="81">
        <v>32.549999999999997</v>
      </c>
      <c r="N16" s="96">
        <v>32.549999999999997</v>
      </c>
      <c r="O16" s="64">
        <v>2530</v>
      </c>
      <c r="P16" s="65">
        <f>Table2245789101123456789101112131415161718192021222324252627282930[[#This Row],[PEMBULATAN]]*O16</f>
        <v>82351.5</v>
      </c>
    </row>
    <row r="17" spans="1:16" ht="26.25" customHeight="1" x14ac:dyDescent="0.2">
      <c r="A17" s="14"/>
      <c r="B17" s="75"/>
      <c r="C17" s="73" t="s">
        <v>3148</v>
      </c>
      <c r="D17" s="78" t="s">
        <v>127</v>
      </c>
      <c r="E17" s="13">
        <v>44553</v>
      </c>
      <c r="F17" s="76" t="s">
        <v>705</v>
      </c>
      <c r="G17" s="13">
        <v>44557</v>
      </c>
      <c r="H17" s="77" t="s">
        <v>3451</v>
      </c>
      <c r="I17" s="16">
        <v>100</v>
      </c>
      <c r="J17" s="16">
        <v>50</v>
      </c>
      <c r="K17" s="16">
        <v>37</v>
      </c>
      <c r="L17" s="16">
        <v>17</v>
      </c>
      <c r="M17" s="81">
        <v>46.25</v>
      </c>
      <c r="N17" s="96">
        <v>46.25</v>
      </c>
      <c r="O17" s="64">
        <v>2530</v>
      </c>
      <c r="P17" s="65">
        <f>Table2245789101123456789101112131415161718192021222324252627282930[[#This Row],[PEMBULATAN]]*O17</f>
        <v>117012.5</v>
      </c>
    </row>
    <row r="18" spans="1:16" ht="26.25" customHeight="1" x14ac:dyDescent="0.2">
      <c r="A18" s="14"/>
      <c r="B18" s="75"/>
      <c r="C18" s="73" t="s">
        <v>3149</v>
      </c>
      <c r="D18" s="78" t="s">
        <v>127</v>
      </c>
      <c r="E18" s="13">
        <v>44553</v>
      </c>
      <c r="F18" s="76" t="s">
        <v>705</v>
      </c>
      <c r="G18" s="13">
        <v>44557</v>
      </c>
      <c r="H18" s="77" t="s">
        <v>3451</v>
      </c>
      <c r="I18" s="16">
        <v>84</v>
      </c>
      <c r="J18" s="16">
        <v>55</v>
      </c>
      <c r="K18" s="16">
        <v>24</v>
      </c>
      <c r="L18" s="16">
        <v>11</v>
      </c>
      <c r="M18" s="81">
        <v>27.72</v>
      </c>
      <c r="N18" s="96">
        <v>27.72</v>
      </c>
      <c r="O18" s="64">
        <v>2530</v>
      </c>
      <c r="P18" s="65">
        <f>Table2245789101123456789101112131415161718192021222324252627282930[[#This Row],[PEMBULATAN]]*O18</f>
        <v>70131.599999999991</v>
      </c>
    </row>
    <row r="19" spans="1:16" ht="26.25" customHeight="1" x14ac:dyDescent="0.2">
      <c r="A19" s="14"/>
      <c r="B19" s="75"/>
      <c r="C19" s="73" t="s">
        <v>3150</v>
      </c>
      <c r="D19" s="78" t="s">
        <v>127</v>
      </c>
      <c r="E19" s="13">
        <v>44553</v>
      </c>
      <c r="F19" s="76" t="s">
        <v>705</v>
      </c>
      <c r="G19" s="13">
        <v>44557</v>
      </c>
      <c r="H19" s="77" t="s">
        <v>3451</v>
      </c>
      <c r="I19" s="16">
        <v>60</v>
      </c>
      <c r="J19" s="16">
        <v>42</v>
      </c>
      <c r="K19" s="16">
        <v>15</v>
      </c>
      <c r="L19" s="16">
        <v>3</v>
      </c>
      <c r="M19" s="81">
        <v>9.4499999999999993</v>
      </c>
      <c r="N19" s="96">
        <v>10</v>
      </c>
      <c r="O19" s="64">
        <v>2530</v>
      </c>
      <c r="P19" s="65">
        <f>Table2245789101123456789101112131415161718192021222324252627282930[[#This Row],[PEMBULATAN]]*O19</f>
        <v>25300</v>
      </c>
    </row>
    <row r="20" spans="1:16" ht="26.25" customHeight="1" x14ac:dyDescent="0.2">
      <c r="A20" s="14"/>
      <c r="B20" s="75"/>
      <c r="C20" s="73" t="s">
        <v>3151</v>
      </c>
      <c r="D20" s="78" t="s">
        <v>127</v>
      </c>
      <c r="E20" s="13">
        <v>44553</v>
      </c>
      <c r="F20" s="76" t="s">
        <v>705</v>
      </c>
      <c r="G20" s="13">
        <v>44557</v>
      </c>
      <c r="H20" s="77" t="s">
        <v>3451</v>
      </c>
      <c r="I20" s="16">
        <v>52</v>
      </c>
      <c r="J20" s="16">
        <v>43</v>
      </c>
      <c r="K20" s="16">
        <v>13</v>
      </c>
      <c r="L20" s="16">
        <v>6</v>
      </c>
      <c r="M20" s="81">
        <v>7.2670000000000003</v>
      </c>
      <c r="N20" s="96">
        <v>7.2670000000000003</v>
      </c>
      <c r="O20" s="64">
        <v>2530</v>
      </c>
      <c r="P20" s="65">
        <f>Table2245789101123456789101112131415161718192021222324252627282930[[#This Row],[PEMBULATAN]]*O20</f>
        <v>18385.510000000002</v>
      </c>
    </row>
    <row r="21" spans="1:16" ht="26.25" customHeight="1" x14ac:dyDescent="0.2">
      <c r="A21" s="14"/>
      <c r="B21" s="75"/>
      <c r="C21" s="73" t="s">
        <v>3152</v>
      </c>
      <c r="D21" s="78" t="s">
        <v>127</v>
      </c>
      <c r="E21" s="13">
        <v>44553</v>
      </c>
      <c r="F21" s="76" t="s">
        <v>705</v>
      </c>
      <c r="G21" s="13">
        <v>44557</v>
      </c>
      <c r="H21" s="77" t="s">
        <v>3451</v>
      </c>
      <c r="I21" s="16">
        <v>95</v>
      </c>
      <c r="J21" s="16">
        <v>54</v>
      </c>
      <c r="K21" s="16">
        <v>21</v>
      </c>
      <c r="L21" s="16">
        <v>14</v>
      </c>
      <c r="M21" s="81">
        <v>26.932500000000001</v>
      </c>
      <c r="N21" s="96">
        <v>26.932500000000001</v>
      </c>
      <c r="O21" s="64">
        <v>2530</v>
      </c>
      <c r="P21" s="65">
        <f>Table2245789101123456789101112131415161718192021222324252627282930[[#This Row],[PEMBULATAN]]*O21</f>
        <v>68139.225000000006</v>
      </c>
    </row>
    <row r="22" spans="1:16" ht="26.25" customHeight="1" x14ac:dyDescent="0.2">
      <c r="A22" s="14"/>
      <c r="B22" s="75"/>
      <c r="C22" s="73" t="s">
        <v>3153</v>
      </c>
      <c r="D22" s="78" t="s">
        <v>127</v>
      </c>
      <c r="E22" s="13">
        <v>44553</v>
      </c>
      <c r="F22" s="76" t="s">
        <v>705</v>
      </c>
      <c r="G22" s="13">
        <v>44557</v>
      </c>
      <c r="H22" s="77" t="s">
        <v>3451</v>
      </c>
      <c r="I22" s="16">
        <v>65</v>
      </c>
      <c r="J22" s="16">
        <v>40</v>
      </c>
      <c r="K22" s="16">
        <v>15</v>
      </c>
      <c r="L22" s="16">
        <v>5</v>
      </c>
      <c r="M22" s="81">
        <v>9.75</v>
      </c>
      <c r="N22" s="96">
        <v>9.75</v>
      </c>
      <c r="O22" s="64">
        <v>2530</v>
      </c>
      <c r="P22" s="65">
        <f>Table2245789101123456789101112131415161718192021222324252627282930[[#This Row],[PEMBULATAN]]*O22</f>
        <v>24667.5</v>
      </c>
    </row>
    <row r="23" spans="1:16" ht="26.25" customHeight="1" x14ac:dyDescent="0.2">
      <c r="A23" s="14"/>
      <c r="B23" s="75"/>
      <c r="C23" s="73" t="s">
        <v>3154</v>
      </c>
      <c r="D23" s="78" t="s">
        <v>127</v>
      </c>
      <c r="E23" s="13">
        <v>44553</v>
      </c>
      <c r="F23" s="76" t="s">
        <v>705</v>
      </c>
      <c r="G23" s="13">
        <v>44557</v>
      </c>
      <c r="H23" s="77" t="s">
        <v>3451</v>
      </c>
      <c r="I23" s="16">
        <v>92</v>
      </c>
      <c r="J23" s="16">
        <v>60</v>
      </c>
      <c r="K23" s="16">
        <v>25</v>
      </c>
      <c r="L23" s="16">
        <v>25</v>
      </c>
      <c r="M23" s="81">
        <v>34.5</v>
      </c>
      <c r="N23" s="96">
        <v>35</v>
      </c>
      <c r="O23" s="64">
        <v>2530</v>
      </c>
      <c r="P23" s="65">
        <f>Table2245789101123456789101112131415161718192021222324252627282930[[#This Row],[PEMBULATAN]]*O23</f>
        <v>88550</v>
      </c>
    </row>
    <row r="24" spans="1:16" ht="26.25" customHeight="1" x14ac:dyDescent="0.2">
      <c r="A24" s="14"/>
      <c r="B24" s="75"/>
      <c r="C24" s="73" t="s">
        <v>3155</v>
      </c>
      <c r="D24" s="78" t="s">
        <v>127</v>
      </c>
      <c r="E24" s="13">
        <v>44553</v>
      </c>
      <c r="F24" s="76" t="s">
        <v>705</v>
      </c>
      <c r="G24" s="13">
        <v>44557</v>
      </c>
      <c r="H24" s="77" t="s">
        <v>3451</v>
      </c>
      <c r="I24" s="16">
        <v>77</v>
      </c>
      <c r="J24" s="16">
        <v>63</v>
      </c>
      <c r="K24" s="16">
        <v>16</v>
      </c>
      <c r="L24" s="16">
        <v>7</v>
      </c>
      <c r="M24" s="81">
        <v>19.404</v>
      </c>
      <c r="N24" s="96">
        <v>20</v>
      </c>
      <c r="O24" s="64">
        <v>2530</v>
      </c>
      <c r="P24" s="65">
        <f>Table2245789101123456789101112131415161718192021222324252627282930[[#This Row],[PEMBULATAN]]*O24</f>
        <v>50600</v>
      </c>
    </row>
    <row r="25" spans="1:16" ht="26.25" customHeight="1" x14ac:dyDescent="0.2">
      <c r="A25" s="14"/>
      <c r="B25" s="75"/>
      <c r="C25" s="73" t="s">
        <v>3156</v>
      </c>
      <c r="D25" s="78" t="s">
        <v>127</v>
      </c>
      <c r="E25" s="13">
        <v>44553</v>
      </c>
      <c r="F25" s="76" t="s">
        <v>705</v>
      </c>
      <c r="G25" s="13">
        <v>44557</v>
      </c>
      <c r="H25" s="77" t="s">
        <v>3451</v>
      </c>
      <c r="I25" s="16">
        <v>95</v>
      </c>
      <c r="J25" s="16">
        <v>60</v>
      </c>
      <c r="K25" s="16">
        <v>33</v>
      </c>
      <c r="L25" s="16">
        <v>21</v>
      </c>
      <c r="M25" s="81">
        <v>47.024999999999999</v>
      </c>
      <c r="N25" s="96">
        <v>47.024999999999999</v>
      </c>
      <c r="O25" s="64">
        <v>2530</v>
      </c>
      <c r="P25" s="65">
        <f>Table2245789101123456789101112131415161718192021222324252627282930[[#This Row],[PEMBULATAN]]*O25</f>
        <v>118973.25</v>
      </c>
    </row>
    <row r="26" spans="1:16" ht="26.25" customHeight="1" x14ac:dyDescent="0.2">
      <c r="A26" s="14"/>
      <c r="B26" s="75"/>
      <c r="C26" s="73" t="s">
        <v>3157</v>
      </c>
      <c r="D26" s="78" t="s">
        <v>127</v>
      </c>
      <c r="E26" s="13">
        <v>44553</v>
      </c>
      <c r="F26" s="76" t="s">
        <v>705</v>
      </c>
      <c r="G26" s="13">
        <v>44557</v>
      </c>
      <c r="H26" s="77" t="s">
        <v>3451</v>
      </c>
      <c r="I26" s="16">
        <v>100</v>
      </c>
      <c r="J26" s="16">
        <v>50</v>
      </c>
      <c r="K26" s="16">
        <v>45</v>
      </c>
      <c r="L26" s="16">
        <v>17</v>
      </c>
      <c r="M26" s="81">
        <v>56.25</v>
      </c>
      <c r="N26" s="96">
        <v>56.25</v>
      </c>
      <c r="O26" s="64">
        <v>2530</v>
      </c>
      <c r="P26" s="65">
        <f>Table2245789101123456789101112131415161718192021222324252627282930[[#This Row],[PEMBULATAN]]*O26</f>
        <v>142312.5</v>
      </c>
    </row>
    <row r="27" spans="1:16" ht="26.25" customHeight="1" x14ac:dyDescent="0.2">
      <c r="A27" s="14"/>
      <c r="B27" s="75"/>
      <c r="C27" s="73" t="s">
        <v>3158</v>
      </c>
      <c r="D27" s="78" t="s">
        <v>127</v>
      </c>
      <c r="E27" s="13">
        <v>44553</v>
      </c>
      <c r="F27" s="76" t="s">
        <v>705</v>
      </c>
      <c r="G27" s="13">
        <v>44557</v>
      </c>
      <c r="H27" s="77" t="s">
        <v>3451</v>
      </c>
      <c r="I27" s="16">
        <v>100</v>
      </c>
      <c r="J27" s="16">
        <v>57</v>
      </c>
      <c r="K27" s="16">
        <v>25</v>
      </c>
      <c r="L27" s="16">
        <v>16</v>
      </c>
      <c r="M27" s="81">
        <v>35.625</v>
      </c>
      <c r="N27" s="96">
        <v>35.625</v>
      </c>
      <c r="O27" s="64">
        <v>2530</v>
      </c>
      <c r="P27" s="65">
        <f>Table2245789101123456789101112131415161718192021222324252627282930[[#This Row],[PEMBULATAN]]*O27</f>
        <v>90131.25</v>
      </c>
    </row>
    <row r="28" spans="1:16" ht="26.25" customHeight="1" x14ac:dyDescent="0.2">
      <c r="A28" s="14"/>
      <c r="B28" s="75"/>
      <c r="C28" s="73" t="s">
        <v>3159</v>
      </c>
      <c r="D28" s="78" t="s">
        <v>127</v>
      </c>
      <c r="E28" s="13">
        <v>44553</v>
      </c>
      <c r="F28" s="76" t="s">
        <v>705</v>
      </c>
      <c r="G28" s="13">
        <v>44557</v>
      </c>
      <c r="H28" s="77" t="s">
        <v>3451</v>
      </c>
      <c r="I28" s="16">
        <v>88</v>
      </c>
      <c r="J28" s="16">
        <v>56</v>
      </c>
      <c r="K28" s="16">
        <v>32</v>
      </c>
      <c r="L28" s="16">
        <v>21</v>
      </c>
      <c r="M28" s="81">
        <v>39.423999999999999</v>
      </c>
      <c r="N28" s="96">
        <v>40</v>
      </c>
      <c r="O28" s="64">
        <v>2530</v>
      </c>
      <c r="P28" s="65">
        <f>Table2245789101123456789101112131415161718192021222324252627282930[[#This Row],[PEMBULATAN]]*O28</f>
        <v>101200</v>
      </c>
    </row>
    <row r="29" spans="1:16" ht="26.25" customHeight="1" x14ac:dyDescent="0.2">
      <c r="A29" s="14"/>
      <c r="B29" s="75"/>
      <c r="C29" s="73" t="s">
        <v>3160</v>
      </c>
      <c r="D29" s="78" t="s">
        <v>127</v>
      </c>
      <c r="E29" s="13">
        <v>44553</v>
      </c>
      <c r="F29" s="76" t="s">
        <v>705</v>
      </c>
      <c r="G29" s="13">
        <v>44557</v>
      </c>
      <c r="H29" s="77" t="s">
        <v>3451</v>
      </c>
      <c r="I29" s="16">
        <v>64</v>
      </c>
      <c r="J29" s="16">
        <v>45</v>
      </c>
      <c r="K29" s="16">
        <v>17</v>
      </c>
      <c r="L29" s="16">
        <v>11</v>
      </c>
      <c r="M29" s="81">
        <v>12.24</v>
      </c>
      <c r="N29" s="96">
        <v>12.24</v>
      </c>
      <c r="O29" s="64">
        <v>2530</v>
      </c>
      <c r="P29" s="65">
        <f>Table2245789101123456789101112131415161718192021222324252627282930[[#This Row],[PEMBULATAN]]*O29</f>
        <v>30967.200000000001</v>
      </c>
    </row>
    <row r="30" spans="1:16" ht="26.25" customHeight="1" x14ac:dyDescent="0.2">
      <c r="A30" s="14"/>
      <c r="B30" s="75"/>
      <c r="C30" s="73" t="s">
        <v>3161</v>
      </c>
      <c r="D30" s="78" t="s">
        <v>127</v>
      </c>
      <c r="E30" s="13">
        <v>44553</v>
      </c>
      <c r="F30" s="76" t="s">
        <v>705</v>
      </c>
      <c r="G30" s="13">
        <v>44557</v>
      </c>
      <c r="H30" s="77" t="s">
        <v>3451</v>
      </c>
      <c r="I30" s="16">
        <v>102</v>
      </c>
      <c r="J30" s="16">
        <v>53</v>
      </c>
      <c r="K30" s="16">
        <v>32</v>
      </c>
      <c r="L30" s="16">
        <v>16</v>
      </c>
      <c r="M30" s="81">
        <v>43.247999999999998</v>
      </c>
      <c r="N30" s="96">
        <v>43.247999999999998</v>
      </c>
      <c r="O30" s="64">
        <v>2530</v>
      </c>
      <c r="P30" s="65">
        <f>Table2245789101123456789101112131415161718192021222324252627282930[[#This Row],[PEMBULATAN]]*O30</f>
        <v>109417.43999999999</v>
      </c>
    </row>
    <row r="31" spans="1:16" ht="26.25" customHeight="1" x14ac:dyDescent="0.2">
      <c r="A31" s="14"/>
      <c r="B31" s="75"/>
      <c r="C31" s="73" t="s">
        <v>3162</v>
      </c>
      <c r="D31" s="78" t="s">
        <v>127</v>
      </c>
      <c r="E31" s="13">
        <v>44553</v>
      </c>
      <c r="F31" s="76" t="s">
        <v>705</v>
      </c>
      <c r="G31" s="13">
        <v>44557</v>
      </c>
      <c r="H31" s="77" t="s">
        <v>3451</v>
      </c>
      <c r="I31" s="16">
        <v>95</v>
      </c>
      <c r="J31" s="16">
        <v>62</v>
      </c>
      <c r="K31" s="16">
        <v>32</v>
      </c>
      <c r="L31" s="16">
        <v>12</v>
      </c>
      <c r="M31" s="81">
        <v>47.12</v>
      </c>
      <c r="N31" s="96">
        <v>47.12</v>
      </c>
      <c r="O31" s="64">
        <v>2530</v>
      </c>
      <c r="P31" s="65">
        <f>Table2245789101123456789101112131415161718192021222324252627282930[[#This Row],[PEMBULATAN]]*O31</f>
        <v>119213.59999999999</v>
      </c>
    </row>
    <row r="32" spans="1:16" ht="26.25" customHeight="1" x14ac:dyDescent="0.2">
      <c r="A32" s="14"/>
      <c r="B32" s="75"/>
      <c r="C32" s="73" t="s">
        <v>3163</v>
      </c>
      <c r="D32" s="78" t="s">
        <v>127</v>
      </c>
      <c r="E32" s="13">
        <v>44553</v>
      </c>
      <c r="F32" s="76" t="s">
        <v>705</v>
      </c>
      <c r="G32" s="13">
        <v>44557</v>
      </c>
      <c r="H32" s="77" t="s">
        <v>3451</v>
      </c>
      <c r="I32" s="16">
        <v>87</v>
      </c>
      <c r="J32" s="16">
        <v>65</v>
      </c>
      <c r="K32" s="16">
        <v>24</v>
      </c>
      <c r="L32" s="16">
        <v>17</v>
      </c>
      <c r="M32" s="81">
        <v>33.93</v>
      </c>
      <c r="N32" s="96">
        <v>33.93</v>
      </c>
      <c r="O32" s="64">
        <v>2530</v>
      </c>
      <c r="P32" s="65">
        <f>Table2245789101123456789101112131415161718192021222324252627282930[[#This Row],[PEMBULATAN]]*O32</f>
        <v>85842.9</v>
      </c>
    </row>
    <row r="33" spans="1:16" ht="26.25" customHeight="1" x14ac:dyDescent="0.2">
      <c r="A33" s="14"/>
      <c r="B33" s="75"/>
      <c r="C33" s="73" t="s">
        <v>3164</v>
      </c>
      <c r="D33" s="78" t="s">
        <v>127</v>
      </c>
      <c r="E33" s="13">
        <v>44553</v>
      </c>
      <c r="F33" s="76" t="s">
        <v>705</v>
      </c>
      <c r="G33" s="13">
        <v>44557</v>
      </c>
      <c r="H33" s="77" t="s">
        <v>3451</v>
      </c>
      <c r="I33" s="16">
        <v>91</v>
      </c>
      <c r="J33" s="16">
        <v>55</v>
      </c>
      <c r="K33" s="16">
        <v>24</v>
      </c>
      <c r="L33" s="16">
        <v>8</v>
      </c>
      <c r="M33" s="81">
        <v>30.03</v>
      </c>
      <c r="N33" s="96">
        <v>30.03</v>
      </c>
      <c r="O33" s="64">
        <v>2530</v>
      </c>
      <c r="P33" s="65">
        <f>Table2245789101123456789101112131415161718192021222324252627282930[[#This Row],[PEMBULATAN]]*O33</f>
        <v>75975.900000000009</v>
      </c>
    </row>
    <row r="34" spans="1:16" ht="26.25" customHeight="1" x14ac:dyDescent="0.2">
      <c r="A34" s="14"/>
      <c r="B34" s="75"/>
      <c r="C34" s="73" t="s">
        <v>3165</v>
      </c>
      <c r="D34" s="78" t="s">
        <v>127</v>
      </c>
      <c r="E34" s="13">
        <v>44553</v>
      </c>
      <c r="F34" s="76" t="s">
        <v>705</v>
      </c>
      <c r="G34" s="13">
        <v>44557</v>
      </c>
      <c r="H34" s="77" t="s">
        <v>3451</v>
      </c>
      <c r="I34" s="16">
        <v>81</v>
      </c>
      <c r="J34" s="16">
        <v>60</v>
      </c>
      <c r="K34" s="16">
        <v>15</v>
      </c>
      <c r="L34" s="16">
        <v>8</v>
      </c>
      <c r="M34" s="81">
        <v>18.225000000000001</v>
      </c>
      <c r="N34" s="96">
        <v>18.225000000000001</v>
      </c>
      <c r="O34" s="64">
        <v>2530</v>
      </c>
      <c r="P34" s="65">
        <f>Table2245789101123456789101112131415161718192021222324252627282930[[#This Row],[PEMBULATAN]]*O34</f>
        <v>46109.25</v>
      </c>
    </row>
    <row r="35" spans="1:16" ht="26.25" customHeight="1" x14ac:dyDescent="0.2">
      <c r="A35" s="14"/>
      <c r="B35" s="75"/>
      <c r="C35" s="73" t="s">
        <v>3166</v>
      </c>
      <c r="D35" s="78" t="s">
        <v>127</v>
      </c>
      <c r="E35" s="13">
        <v>44553</v>
      </c>
      <c r="F35" s="76" t="s">
        <v>705</v>
      </c>
      <c r="G35" s="13">
        <v>44557</v>
      </c>
      <c r="H35" s="77" t="s">
        <v>3451</v>
      </c>
      <c r="I35" s="16">
        <v>78</v>
      </c>
      <c r="J35" s="16">
        <v>53</v>
      </c>
      <c r="K35" s="16">
        <v>20</v>
      </c>
      <c r="L35" s="16">
        <v>8</v>
      </c>
      <c r="M35" s="81">
        <v>20.67</v>
      </c>
      <c r="N35" s="96">
        <v>20.67</v>
      </c>
      <c r="O35" s="64">
        <v>2530</v>
      </c>
      <c r="P35" s="65">
        <f>Table2245789101123456789101112131415161718192021222324252627282930[[#This Row],[PEMBULATAN]]*O35</f>
        <v>52295.100000000006</v>
      </c>
    </row>
    <row r="36" spans="1:16" ht="26.25" customHeight="1" x14ac:dyDescent="0.2">
      <c r="A36" s="14"/>
      <c r="B36" s="75"/>
      <c r="C36" s="73" t="s">
        <v>3167</v>
      </c>
      <c r="D36" s="78" t="s">
        <v>127</v>
      </c>
      <c r="E36" s="13">
        <v>44553</v>
      </c>
      <c r="F36" s="76" t="s">
        <v>705</v>
      </c>
      <c r="G36" s="13">
        <v>44557</v>
      </c>
      <c r="H36" s="77" t="s">
        <v>3451</v>
      </c>
      <c r="I36" s="16">
        <v>100</v>
      </c>
      <c r="J36" s="16">
        <v>56</v>
      </c>
      <c r="K36" s="16">
        <v>32</v>
      </c>
      <c r="L36" s="16">
        <v>18</v>
      </c>
      <c r="M36" s="81">
        <v>44.8</v>
      </c>
      <c r="N36" s="96">
        <v>44.8</v>
      </c>
      <c r="O36" s="64">
        <v>2530</v>
      </c>
      <c r="P36" s="65">
        <f>Table2245789101123456789101112131415161718192021222324252627282930[[#This Row],[PEMBULATAN]]*O36</f>
        <v>113344</v>
      </c>
    </row>
    <row r="37" spans="1:16" ht="26.25" customHeight="1" x14ac:dyDescent="0.2">
      <c r="A37" s="14"/>
      <c r="B37" s="75"/>
      <c r="C37" s="73" t="s">
        <v>3168</v>
      </c>
      <c r="D37" s="78" t="s">
        <v>127</v>
      </c>
      <c r="E37" s="13">
        <v>44553</v>
      </c>
      <c r="F37" s="76" t="s">
        <v>705</v>
      </c>
      <c r="G37" s="13">
        <v>44557</v>
      </c>
      <c r="H37" s="77" t="s">
        <v>3451</v>
      </c>
      <c r="I37" s="16">
        <v>89</v>
      </c>
      <c r="J37" s="16">
        <v>63</v>
      </c>
      <c r="K37" s="16">
        <v>23</v>
      </c>
      <c r="L37" s="16">
        <v>15</v>
      </c>
      <c r="M37" s="81">
        <v>32.240250000000003</v>
      </c>
      <c r="N37" s="96">
        <v>32.240250000000003</v>
      </c>
      <c r="O37" s="64">
        <v>2530</v>
      </c>
      <c r="P37" s="65">
        <f>Table2245789101123456789101112131415161718192021222324252627282930[[#This Row],[PEMBULATAN]]*O37</f>
        <v>81567.832500000004</v>
      </c>
    </row>
    <row r="38" spans="1:16" ht="26.25" customHeight="1" x14ac:dyDescent="0.2">
      <c r="A38" s="14"/>
      <c r="B38" s="75"/>
      <c r="C38" s="73" t="s">
        <v>3169</v>
      </c>
      <c r="D38" s="78" t="s">
        <v>127</v>
      </c>
      <c r="E38" s="13">
        <v>44553</v>
      </c>
      <c r="F38" s="76" t="s">
        <v>705</v>
      </c>
      <c r="G38" s="13">
        <v>44557</v>
      </c>
      <c r="H38" s="77" t="s">
        <v>3451</v>
      </c>
      <c r="I38" s="16">
        <v>64</v>
      </c>
      <c r="J38" s="16">
        <v>53</v>
      </c>
      <c r="K38" s="16">
        <v>21</v>
      </c>
      <c r="L38" s="16">
        <v>8</v>
      </c>
      <c r="M38" s="81">
        <v>17.808</v>
      </c>
      <c r="N38" s="96">
        <v>17.808</v>
      </c>
      <c r="O38" s="64">
        <v>2530</v>
      </c>
      <c r="P38" s="65">
        <f>Table2245789101123456789101112131415161718192021222324252627282930[[#This Row],[PEMBULATAN]]*O38</f>
        <v>45054.239999999998</v>
      </c>
    </row>
    <row r="39" spans="1:16" ht="26.25" customHeight="1" x14ac:dyDescent="0.2">
      <c r="A39" s="14"/>
      <c r="B39" s="75"/>
      <c r="C39" s="73" t="s">
        <v>3170</v>
      </c>
      <c r="D39" s="78" t="s">
        <v>127</v>
      </c>
      <c r="E39" s="13">
        <v>44553</v>
      </c>
      <c r="F39" s="76" t="s">
        <v>705</v>
      </c>
      <c r="G39" s="13">
        <v>44557</v>
      </c>
      <c r="H39" s="77" t="s">
        <v>3451</v>
      </c>
      <c r="I39" s="16">
        <v>170</v>
      </c>
      <c r="J39" s="16">
        <v>53</v>
      </c>
      <c r="K39" s="16">
        <v>21</v>
      </c>
      <c r="L39" s="16">
        <v>10</v>
      </c>
      <c r="M39" s="81">
        <v>47.302500000000002</v>
      </c>
      <c r="N39" s="96">
        <v>48</v>
      </c>
      <c r="O39" s="64">
        <v>2530</v>
      </c>
      <c r="P39" s="65">
        <f>Table2245789101123456789101112131415161718192021222324252627282930[[#This Row],[PEMBULATAN]]*O39</f>
        <v>121440</v>
      </c>
    </row>
    <row r="40" spans="1:16" ht="26.25" customHeight="1" x14ac:dyDescent="0.2">
      <c r="A40" s="14"/>
      <c r="B40" s="75"/>
      <c r="C40" s="73" t="s">
        <v>3171</v>
      </c>
      <c r="D40" s="78" t="s">
        <v>127</v>
      </c>
      <c r="E40" s="13">
        <v>44553</v>
      </c>
      <c r="F40" s="76" t="s">
        <v>705</v>
      </c>
      <c r="G40" s="13">
        <v>44557</v>
      </c>
      <c r="H40" s="77" t="s">
        <v>3451</v>
      </c>
      <c r="I40" s="16">
        <v>93</v>
      </c>
      <c r="J40" s="16">
        <v>55</v>
      </c>
      <c r="K40" s="16">
        <v>21</v>
      </c>
      <c r="L40" s="16">
        <v>19</v>
      </c>
      <c r="M40" s="81">
        <v>26.853750000000002</v>
      </c>
      <c r="N40" s="96">
        <v>26.853750000000002</v>
      </c>
      <c r="O40" s="64">
        <v>2530</v>
      </c>
      <c r="P40" s="65">
        <f>Table2245789101123456789101112131415161718192021222324252627282930[[#This Row],[PEMBULATAN]]*O40</f>
        <v>67939.987500000003</v>
      </c>
    </row>
    <row r="41" spans="1:16" ht="26.25" customHeight="1" x14ac:dyDescent="0.2">
      <c r="A41" s="14"/>
      <c r="B41" s="75"/>
      <c r="C41" s="73" t="s">
        <v>3172</v>
      </c>
      <c r="D41" s="78" t="s">
        <v>127</v>
      </c>
      <c r="E41" s="13">
        <v>44553</v>
      </c>
      <c r="F41" s="76" t="s">
        <v>705</v>
      </c>
      <c r="G41" s="13">
        <v>44557</v>
      </c>
      <c r="H41" s="77" t="s">
        <v>3451</v>
      </c>
      <c r="I41" s="16">
        <v>72</v>
      </c>
      <c r="J41" s="16">
        <v>52</v>
      </c>
      <c r="K41" s="16">
        <v>27</v>
      </c>
      <c r="L41" s="16">
        <v>9</v>
      </c>
      <c r="M41" s="81">
        <v>25.271999999999998</v>
      </c>
      <c r="N41" s="96">
        <v>25.271999999999998</v>
      </c>
      <c r="O41" s="64">
        <v>2530</v>
      </c>
      <c r="P41" s="65">
        <f>Table2245789101123456789101112131415161718192021222324252627282930[[#This Row],[PEMBULATAN]]*O41</f>
        <v>63938.159999999996</v>
      </c>
    </row>
    <row r="42" spans="1:16" ht="26.25" customHeight="1" x14ac:dyDescent="0.2">
      <c r="A42" s="14"/>
      <c r="B42" s="75"/>
      <c r="C42" s="73" t="s">
        <v>3173</v>
      </c>
      <c r="D42" s="78" t="s">
        <v>127</v>
      </c>
      <c r="E42" s="13">
        <v>44553</v>
      </c>
      <c r="F42" s="76" t="s">
        <v>705</v>
      </c>
      <c r="G42" s="13">
        <v>44557</v>
      </c>
      <c r="H42" s="77" t="s">
        <v>3451</v>
      </c>
      <c r="I42" s="16">
        <v>89</v>
      </c>
      <c r="J42" s="16">
        <v>57</v>
      </c>
      <c r="K42" s="16">
        <v>27</v>
      </c>
      <c r="L42" s="16">
        <v>19</v>
      </c>
      <c r="M42" s="81">
        <v>34.242750000000001</v>
      </c>
      <c r="N42" s="96">
        <v>34.242750000000001</v>
      </c>
      <c r="O42" s="64">
        <v>2530</v>
      </c>
      <c r="P42" s="65">
        <f>Table2245789101123456789101112131415161718192021222324252627282930[[#This Row],[PEMBULATAN]]*O42</f>
        <v>86634.157500000001</v>
      </c>
    </row>
    <row r="43" spans="1:16" ht="26.25" customHeight="1" x14ac:dyDescent="0.2">
      <c r="A43" s="14"/>
      <c r="B43" s="75"/>
      <c r="C43" s="73" t="s">
        <v>3174</v>
      </c>
      <c r="D43" s="78" t="s">
        <v>127</v>
      </c>
      <c r="E43" s="13">
        <v>44553</v>
      </c>
      <c r="F43" s="76" t="s">
        <v>705</v>
      </c>
      <c r="G43" s="13">
        <v>44557</v>
      </c>
      <c r="H43" s="77" t="s">
        <v>3451</v>
      </c>
      <c r="I43" s="16">
        <v>103</v>
      </c>
      <c r="J43" s="16">
        <v>63</v>
      </c>
      <c r="K43" s="16">
        <v>31</v>
      </c>
      <c r="L43" s="16">
        <v>32</v>
      </c>
      <c r="M43" s="81">
        <v>50.289749999999998</v>
      </c>
      <c r="N43" s="96">
        <v>50.289749999999998</v>
      </c>
      <c r="O43" s="64">
        <v>2530</v>
      </c>
      <c r="P43" s="65">
        <f>Table2245789101123456789101112131415161718192021222324252627282930[[#This Row],[PEMBULATAN]]*O43</f>
        <v>127233.06749999999</v>
      </c>
    </row>
    <row r="44" spans="1:16" ht="26.25" customHeight="1" x14ac:dyDescent="0.2">
      <c r="A44" s="14"/>
      <c r="B44" s="75"/>
      <c r="C44" s="73" t="s">
        <v>3175</v>
      </c>
      <c r="D44" s="78" t="s">
        <v>127</v>
      </c>
      <c r="E44" s="13">
        <v>44553</v>
      </c>
      <c r="F44" s="76" t="s">
        <v>705</v>
      </c>
      <c r="G44" s="13">
        <v>44557</v>
      </c>
      <c r="H44" s="77" t="s">
        <v>3451</v>
      </c>
      <c r="I44" s="16">
        <v>35</v>
      </c>
      <c r="J44" s="16">
        <v>25</v>
      </c>
      <c r="K44" s="16">
        <v>10</v>
      </c>
      <c r="L44" s="16">
        <v>3</v>
      </c>
      <c r="M44" s="81">
        <v>2.1875</v>
      </c>
      <c r="N44" s="96">
        <v>3</v>
      </c>
      <c r="O44" s="64">
        <v>2530</v>
      </c>
      <c r="P44" s="65">
        <f>Table2245789101123456789101112131415161718192021222324252627282930[[#This Row],[PEMBULATAN]]*O44</f>
        <v>7590</v>
      </c>
    </row>
    <row r="45" spans="1:16" ht="26.25" customHeight="1" x14ac:dyDescent="0.2">
      <c r="A45" s="14"/>
      <c r="B45" s="75"/>
      <c r="C45" s="73" t="s">
        <v>3176</v>
      </c>
      <c r="D45" s="78" t="s">
        <v>127</v>
      </c>
      <c r="E45" s="13">
        <v>44553</v>
      </c>
      <c r="F45" s="76" t="s">
        <v>705</v>
      </c>
      <c r="G45" s="13">
        <v>44557</v>
      </c>
      <c r="H45" s="77" t="s">
        <v>3451</v>
      </c>
      <c r="I45" s="16">
        <v>78</v>
      </c>
      <c r="J45" s="16">
        <v>53</v>
      </c>
      <c r="K45" s="16">
        <v>14</v>
      </c>
      <c r="L45" s="16">
        <v>10</v>
      </c>
      <c r="M45" s="81">
        <v>14.468999999999999</v>
      </c>
      <c r="N45" s="96">
        <v>15</v>
      </c>
      <c r="O45" s="64">
        <v>2530</v>
      </c>
      <c r="P45" s="65">
        <f>Table2245789101123456789101112131415161718192021222324252627282930[[#This Row],[PEMBULATAN]]*O45</f>
        <v>37950</v>
      </c>
    </row>
    <row r="46" spans="1:16" ht="26.25" customHeight="1" x14ac:dyDescent="0.2">
      <c r="A46" s="14"/>
      <c r="B46" s="75"/>
      <c r="C46" s="73" t="s">
        <v>3177</v>
      </c>
      <c r="D46" s="78" t="s">
        <v>127</v>
      </c>
      <c r="E46" s="13">
        <v>44553</v>
      </c>
      <c r="F46" s="76" t="s">
        <v>705</v>
      </c>
      <c r="G46" s="13">
        <v>44557</v>
      </c>
      <c r="H46" s="77" t="s">
        <v>3451</v>
      </c>
      <c r="I46" s="16">
        <v>63</v>
      </c>
      <c r="J46" s="16">
        <v>55</v>
      </c>
      <c r="K46" s="16">
        <v>15</v>
      </c>
      <c r="L46" s="16">
        <v>7</v>
      </c>
      <c r="M46" s="81">
        <v>12.99375</v>
      </c>
      <c r="N46" s="96">
        <v>12.99375</v>
      </c>
      <c r="O46" s="64">
        <v>2530</v>
      </c>
      <c r="P46" s="65">
        <f>Table2245789101123456789101112131415161718192021222324252627282930[[#This Row],[PEMBULATAN]]*O46</f>
        <v>32874.1875</v>
      </c>
    </row>
    <row r="47" spans="1:16" ht="26.25" customHeight="1" x14ac:dyDescent="0.2">
      <c r="A47" s="14"/>
      <c r="B47" s="75"/>
      <c r="C47" s="73" t="s">
        <v>3178</v>
      </c>
      <c r="D47" s="78" t="s">
        <v>127</v>
      </c>
      <c r="E47" s="13">
        <v>44553</v>
      </c>
      <c r="F47" s="76" t="s">
        <v>705</v>
      </c>
      <c r="G47" s="13">
        <v>44557</v>
      </c>
      <c r="H47" s="77" t="s">
        <v>3451</v>
      </c>
      <c r="I47" s="16">
        <v>70</v>
      </c>
      <c r="J47" s="16">
        <v>54</v>
      </c>
      <c r="K47" s="16">
        <v>16</v>
      </c>
      <c r="L47" s="16">
        <v>3</v>
      </c>
      <c r="M47" s="81">
        <v>15.12</v>
      </c>
      <c r="N47" s="96">
        <v>15.12</v>
      </c>
      <c r="O47" s="64">
        <v>2530</v>
      </c>
      <c r="P47" s="65">
        <f>Table2245789101123456789101112131415161718192021222324252627282930[[#This Row],[PEMBULATAN]]*O47</f>
        <v>38253.599999999999</v>
      </c>
    </row>
    <row r="48" spans="1:16" ht="26.25" customHeight="1" x14ac:dyDescent="0.2">
      <c r="A48" s="14"/>
      <c r="B48" s="75"/>
      <c r="C48" s="73" t="s">
        <v>3179</v>
      </c>
      <c r="D48" s="78" t="s">
        <v>127</v>
      </c>
      <c r="E48" s="13">
        <v>44553</v>
      </c>
      <c r="F48" s="76" t="s">
        <v>705</v>
      </c>
      <c r="G48" s="13">
        <v>44557</v>
      </c>
      <c r="H48" s="77" t="s">
        <v>3451</v>
      </c>
      <c r="I48" s="16">
        <v>86</v>
      </c>
      <c r="J48" s="16">
        <v>65</v>
      </c>
      <c r="K48" s="16">
        <v>25</v>
      </c>
      <c r="L48" s="16">
        <v>15</v>
      </c>
      <c r="M48" s="81">
        <v>34.9375</v>
      </c>
      <c r="N48" s="96">
        <v>34.9375</v>
      </c>
      <c r="O48" s="64">
        <v>2530</v>
      </c>
      <c r="P48" s="65">
        <f>Table2245789101123456789101112131415161718192021222324252627282930[[#This Row],[PEMBULATAN]]*O48</f>
        <v>88391.875</v>
      </c>
    </row>
    <row r="49" spans="1:16" ht="26.25" customHeight="1" x14ac:dyDescent="0.2">
      <c r="A49" s="14"/>
      <c r="B49" s="75"/>
      <c r="C49" s="73" t="s">
        <v>3180</v>
      </c>
      <c r="D49" s="78" t="s">
        <v>127</v>
      </c>
      <c r="E49" s="13">
        <v>44553</v>
      </c>
      <c r="F49" s="76" t="s">
        <v>705</v>
      </c>
      <c r="G49" s="13">
        <v>44557</v>
      </c>
      <c r="H49" s="77" t="s">
        <v>3451</v>
      </c>
      <c r="I49" s="16">
        <v>72</v>
      </c>
      <c r="J49" s="16">
        <v>61</v>
      </c>
      <c r="K49" s="16">
        <v>15</v>
      </c>
      <c r="L49" s="16">
        <v>10</v>
      </c>
      <c r="M49" s="81">
        <v>16.47</v>
      </c>
      <c r="N49" s="96">
        <v>17</v>
      </c>
      <c r="O49" s="64">
        <v>2530</v>
      </c>
      <c r="P49" s="65">
        <f>Table2245789101123456789101112131415161718192021222324252627282930[[#This Row],[PEMBULATAN]]*O49</f>
        <v>43010</v>
      </c>
    </row>
    <row r="50" spans="1:16" ht="26.25" customHeight="1" x14ac:dyDescent="0.2">
      <c r="A50" s="14"/>
      <c r="B50" s="75"/>
      <c r="C50" s="73" t="s">
        <v>3181</v>
      </c>
      <c r="D50" s="78" t="s">
        <v>127</v>
      </c>
      <c r="E50" s="13">
        <v>44553</v>
      </c>
      <c r="F50" s="76" t="s">
        <v>705</v>
      </c>
      <c r="G50" s="13">
        <v>44557</v>
      </c>
      <c r="H50" s="77" t="s">
        <v>3451</v>
      </c>
      <c r="I50" s="16">
        <v>82</v>
      </c>
      <c r="J50" s="16">
        <v>62</v>
      </c>
      <c r="K50" s="16">
        <v>16</v>
      </c>
      <c r="L50" s="16">
        <v>13</v>
      </c>
      <c r="M50" s="81">
        <v>20.335999999999999</v>
      </c>
      <c r="N50" s="96">
        <v>21</v>
      </c>
      <c r="O50" s="64">
        <v>2530</v>
      </c>
      <c r="P50" s="65">
        <f>Table2245789101123456789101112131415161718192021222324252627282930[[#This Row],[PEMBULATAN]]*O50</f>
        <v>53130</v>
      </c>
    </row>
    <row r="51" spans="1:16" ht="26.25" customHeight="1" x14ac:dyDescent="0.2">
      <c r="A51" s="14"/>
      <c r="B51" s="75"/>
      <c r="C51" s="73" t="s">
        <v>3182</v>
      </c>
      <c r="D51" s="78" t="s">
        <v>127</v>
      </c>
      <c r="E51" s="13">
        <v>44553</v>
      </c>
      <c r="F51" s="76" t="s">
        <v>705</v>
      </c>
      <c r="G51" s="13">
        <v>44557</v>
      </c>
      <c r="H51" s="77" t="s">
        <v>3451</v>
      </c>
      <c r="I51" s="16">
        <v>94</v>
      </c>
      <c r="J51" s="16">
        <v>25</v>
      </c>
      <c r="K51" s="16">
        <v>23</v>
      </c>
      <c r="L51" s="16">
        <v>5</v>
      </c>
      <c r="M51" s="81">
        <v>13.512499999999999</v>
      </c>
      <c r="N51" s="96">
        <v>13.512499999999999</v>
      </c>
      <c r="O51" s="64">
        <v>2530</v>
      </c>
      <c r="P51" s="65">
        <f>Table2245789101123456789101112131415161718192021222324252627282930[[#This Row],[PEMBULATAN]]*O51</f>
        <v>34186.625</v>
      </c>
    </row>
    <row r="52" spans="1:16" ht="26.25" customHeight="1" x14ac:dyDescent="0.2">
      <c r="A52" s="14"/>
      <c r="B52" s="75"/>
      <c r="C52" s="73" t="s">
        <v>3183</v>
      </c>
      <c r="D52" s="78" t="s">
        <v>127</v>
      </c>
      <c r="E52" s="13">
        <v>44553</v>
      </c>
      <c r="F52" s="76" t="s">
        <v>705</v>
      </c>
      <c r="G52" s="13">
        <v>44557</v>
      </c>
      <c r="H52" s="77" t="s">
        <v>3451</v>
      </c>
      <c r="I52" s="16">
        <v>82</v>
      </c>
      <c r="J52" s="16">
        <v>35</v>
      </c>
      <c r="K52" s="16">
        <v>11</v>
      </c>
      <c r="L52" s="16">
        <v>3</v>
      </c>
      <c r="M52" s="81">
        <v>7.8925000000000001</v>
      </c>
      <c r="N52" s="96">
        <v>7.8925000000000001</v>
      </c>
      <c r="O52" s="64">
        <v>2530</v>
      </c>
      <c r="P52" s="65">
        <f>Table2245789101123456789101112131415161718192021222324252627282930[[#This Row],[PEMBULATAN]]*O52</f>
        <v>19968.025000000001</v>
      </c>
    </row>
    <row r="53" spans="1:16" ht="26.25" customHeight="1" x14ac:dyDescent="0.2">
      <c r="A53" s="14"/>
      <c r="B53" s="75"/>
      <c r="C53" s="73" t="s">
        <v>3184</v>
      </c>
      <c r="D53" s="78" t="s">
        <v>127</v>
      </c>
      <c r="E53" s="13">
        <v>44553</v>
      </c>
      <c r="F53" s="76" t="s">
        <v>705</v>
      </c>
      <c r="G53" s="13">
        <v>44557</v>
      </c>
      <c r="H53" s="77" t="s">
        <v>3451</v>
      </c>
      <c r="I53" s="16">
        <v>51</v>
      </c>
      <c r="J53" s="16">
        <v>40</v>
      </c>
      <c r="K53" s="16">
        <v>18</v>
      </c>
      <c r="L53" s="16">
        <v>4</v>
      </c>
      <c r="M53" s="81">
        <v>9.18</v>
      </c>
      <c r="N53" s="96">
        <v>9.18</v>
      </c>
      <c r="O53" s="64">
        <v>2530</v>
      </c>
      <c r="P53" s="65">
        <f>Table2245789101123456789101112131415161718192021222324252627282930[[#This Row],[PEMBULATAN]]*O53</f>
        <v>23225.399999999998</v>
      </c>
    </row>
    <row r="54" spans="1:16" ht="26.25" customHeight="1" x14ac:dyDescent="0.2">
      <c r="A54" s="14"/>
      <c r="B54" s="75"/>
      <c r="C54" s="73" t="s">
        <v>3185</v>
      </c>
      <c r="D54" s="78" t="s">
        <v>127</v>
      </c>
      <c r="E54" s="13">
        <v>44553</v>
      </c>
      <c r="F54" s="76" t="s">
        <v>705</v>
      </c>
      <c r="G54" s="13">
        <v>44557</v>
      </c>
      <c r="H54" s="77" t="s">
        <v>3451</v>
      </c>
      <c r="I54" s="16">
        <v>90</v>
      </c>
      <c r="J54" s="16">
        <v>51</v>
      </c>
      <c r="K54" s="16">
        <v>31</v>
      </c>
      <c r="L54" s="16">
        <v>14</v>
      </c>
      <c r="M54" s="81">
        <v>35.572499999999998</v>
      </c>
      <c r="N54" s="96">
        <v>35.572499999999998</v>
      </c>
      <c r="O54" s="64">
        <v>2530</v>
      </c>
      <c r="P54" s="65">
        <f>Table2245789101123456789101112131415161718192021222324252627282930[[#This Row],[PEMBULATAN]]*O54</f>
        <v>89998.424999999988</v>
      </c>
    </row>
    <row r="55" spans="1:16" ht="26.25" customHeight="1" x14ac:dyDescent="0.2">
      <c r="A55" s="14"/>
      <c r="B55" s="75"/>
      <c r="C55" s="73" t="s">
        <v>3186</v>
      </c>
      <c r="D55" s="78" t="s">
        <v>127</v>
      </c>
      <c r="E55" s="13">
        <v>44553</v>
      </c>
      <c r="F55" s="76" t="s">
        <v>705</v>
      </c>
      <c r="G55" s="13">
        <v>44557</v>
      </c>
      <c r="H55" s="77" t="s">
        <v>3451</v>
      </c>
      <c r="I55" s="16">
        <v>54</v>
      </c>
      <c r="J55" s="16">
        <v>24</v>
      </c>
      <c r="K55" s="16">
        <v>15</v>
      </c>
      <c r="L55" s="16">
        <v>5</v>
      </c>
      <c r="M55" s="81">
        <v>4.8600000000000003</v>
      </c>
      <c r="N55" s="96">
        <v>5</v>
      </c>
      <c r="O55" s="64">
        <v>2530</v>
      </c>
      <c r="P55" s="65">
        <f>Table2245789101123456789101112131415161718192021222324252627282930[[#This Row],[PEMBULATAN]]*O55</f>
        <v>12650</v>
      </c>
    </row>
    <row r="56" spans="1:16" ht="26.25" customHeight="1" x14ac:dyDescent="0.2">
      <c r="A56" s="14"/>
      <c r="B56" s="75"/>
      <c r="C56" s="73" t="s">
        <v>3187</v>
      </c>
      <c r="D56" s="78" t="s">
        <v>127</v>
      </c>
      <c r="E56" s="13">
        <v>44553</v>
      </c>
      <c r="F56" s="76" t="s">
        <v>705</v>
      </c>
      <c r="G56" s="13">
        <v>44557</v>
      </c>
      <c r="H56" s="77" t="s">
        <v>3451</v>
      </c>
      <c r="I56" s="16">
        <v>80</v>
      </c>
      <c r="J56" s="16">
        <v>60</v>
      </c>
      <c r="K56" s="16">
        <v>31</v>
      </c>
      <c r="L56" s="16">
        <v>14</v>
      </c>
      <c r="M56" s="81">
        <v>37.200000000000003</v>
      </c>
      <c r="N56" s="96">
        <v>37.200000000000003</v>
      </c>
      <c r="O56" s="64">
        <v>2530</v>
      </c>
      <c r="P56" s="65">
        <f>Table2245789101123456789101112131415161718192021222324252627282930[[#This Row],[PEMBULATAN]]*O56</f>
        <v>94116</v>
      </c>
    </row>
    <row r="57" spans="1:16" ht="26.25" customHeight="1" x14ac:dyDescent="0.2">
      <c r="A57" s="14"/>
      <c r="B57" s="75"/>
      <c r="C57" s="73" t="s">
        <v>3188</v>
      </c>
      <c r="D57" s="78" t="s">
        <v>127</v>
      </c>
      <c r="E57" s="13">
        <v>44553</v>
      </c>
      <c r="F57" s="76" t="s">
        <v>705</v>
      </c>
      <c r="G57" s="13">
        <v>44557</v>
      </c>
      <c r="H57" s="77" t="s">
        <v>3451</v>
      </c>
      <c r="I57" s="16">
        <v>70</v>
      </c>
      <c r="J57" s="16">
        <v>52</v>
      </c>
      <c r="K57" s="16">
        <v>14</v>
      </c>
      <c r="L57" s="16">
        <v>7</v>
      </c>
      <c r="M57" s="81">
        <v>12.74</v>
      </c>
      <c r="N57" s="96">
        <v>12.74</v>
      </c>
      <c r="O57" s="64">
        <v>2530</v>
      </c>
      <c r="P57" s="65">
        <f>Table2245789101123456789101112131415161718192021222324252627282930[[#This Row],[PEMBULATAN]]*O57</f>
        <v>32232.2</v>
      </c>
    </row>
    <row r="58" spans="1:16" ht="26.25" customHeight="1" x14ac:dyDescent="0.2">
      <c r="A58" s="14"/>
      <c r="B58" s="75"/>
      <c r="C58" s="73" t="s">
        <v>3189</v>
      </c>
      <c r="D58" s="78" t="s">
        <v>127</v>
      </c>
      <c r="E58" s="13">
        <v>44553</v>
      </c>
      <c r="F58" s="76" t="s">
        <v>705</v>
      </c>
      <c r="G58" s="13">
        <v>44557</v>
      </c>
      <c r="H58" s="77" t="s">
        <v>3451</v>
      </c>
      <c r="I58" s="16">
        <v>76</v>
      </c>
      <c r="J58" s="16">
        <v>45</v>
      </c>
      <c r="K58" s="16">
        <v>16</v>
      </c>
      <c r="L58" s="16">
        <v>2</v>
      </c>
      <c r="M58" s="81">
        <v>13.68</v>
      </c>
      <c r="N58" s="96">
        <v>13.68</v>
      </c>
      <c r="O58" s="64">
        <v>2530</v>
      </c>
      <c r="P58" s="65">
        <f>Table2245789101123456789101112131415161718192021222324252627282930[[#This Row],[PEMBULATAN]]*O58</f>
        <v>34610.400000000001</v>
      </c>
    </row>
    <row r="59" spans="1:16" ht="26.25" customHeight="1" x14ac:dyDescent="0.2">
      <c r="A59" s="14"/>
      <c r="B59" s="75"/>
      <c r="C59" s="73" t="s">
        <v>3190</v>
      </c>
      <c r="D59" s="78" t="s">
        <v>127</v>
      </c>
      <c r="E59" s="13">
        <v>44553</v>
      </c>
      <c r="F59" s="76" t="s">
        <v>705</v>
      </c>
      <c r="G59" s="13">
        <v>44557</v>
      </c>
      <c r="H59" s="77" t="s">
        <v>3451</v>
      </c>
      <c r="I59" s="16">
        <v>106</v>
      </c>
      <c r="J59" s="16">
        <v>21</v>
      </c>
      <c r="K59" s="16">
        <v>16</v>
      </c>
      <c r="L59" s="16">
        <v>8</v>
      </c>
      <c r="M59" s="81">
        <v>8.9039999999999999</v>
      </c>
      <c r="N59" s="96">
        <v>8.9039999999999999</v>
      </c>
      <c r="O59" s="64">
        <v>2530</v>
      </c>
      <c r="P59" s="65">
        <f>Table2245789101123456789101112131415161718192021222324252627282930[[#This Row],[PEMBULATAN]]*O59</f>
        <v>22527.119999999999</v>
      </c>
    </row>
    <row r="60" spans="1:16" ht="26.25" customHeight="1" x14ac:dyDescent="0.2">
      <c r="A60" s="14"/>
      <c r="B60" s="75"/>
      <c r="C60" s="73" t="s">
        <v>3191</v>
      </c>
      <c r="D60" s="78" t="s">
        <v>127</v>
      </c>
      <c r="E60" s="13">
        <v>44553</v>
      </c>
      <c r="F60" s="76" t="s">
        <v>705</v>
      </c>
      <c r="G60" s="13">
        <v>44557</v>
      </c>
      <c r="H60" s="77" t="s">
        <v>3451</v>
      </c>
      <c r="I60" s="16">
        <v>82</v>
      </c>
      <c r="J60" s="16">
        <v>8</v>
      </c>
      <c r="K60" s="16">
        <v>8</v>
      </c>
      <c r="L60" s="16">
        <v>1</v>
      </c>
      <c r="M60" s="81">
        <v>1.3120000000000001</v>
      </c>
      <c r="N60" s="96">
        <v>2</v>
      </c>
      <c r="O60" s="64">
        <v>2530</v>
      </c>
      <c r="P60" s="65">
        <f>Table2245789101123456789101112131415161718192021222324252627282930[[#This Row],[PEMBULATAN]]*O60</f>
        <v>5060</v>
      </c>
    </row>
    <row r="61" spans="1:16" ht="26.25" customHeight="1" x14ac:dyDescent="0.2">
      <c r="A61" s="14"/>
      <c r="B61" s="75"/>
      <c r="C61" s="73" t="s">
        <v>3192</v>
      </c>
      <c r="D61" s="78" t="s">
        <v>127</v>
      </c>
      <c r="E61" s="13">
        <v>44553</v>
      </c>
      <c r="F61" s="76" t="s">
        <v>705</v>
      </c>
      <c r="G61" s="13">
        <v>44557</v>
      </c>
      <c r="H61" s="77" t="s">
        <v>3451</v>
      </c>
      <c r="I61" s="16">
        <v>34</v>
      </c>
      <c r="J61" s="16">
        <v>30</v>
      </c>
      <c r="K61" s="16">
        <v>30</v>
      </c>
      <c r="L61" s="16">
        <v>11</v>
      </c>
      <c r="M61" s="81">
        <v>7.65</v>
      </c>
      <c r="N61" s="96">
        <v>11</v>
      </c>
      <c r="O61" s="64">
        <v>2530</v>
      </c>
      <c r="P61" s="65">
        <f>Table2245789101123456789101112131415161718192021222324252627282930[[#This Row],[PEMBULATAN]]*O61</f>
        <v>27830</v>
      </c>
    </row>
    <row r="62" spans="1:16" ht="26.25" customHeight="1" x14ac:dyDescent="0.2">
      <c r="A62" s="14"/>
      <c r="B62" s="75"/>
      <c r="C62" s="73" t="s">
        <v>3193</v>
      </c>
      <c r="D62" s="78" t="s">
        <v>127</v>
      </c>
      <c r="E62" s="13">
        <v>44553</v>
      </c>
      <c r="F62" s="76" t="s">
        <v>705</v>
      </c>
      <c r="G62" s="13">
        <v>44557</v>
      </c>
      <c r="H62" s="77" t="s">
        <v>3451</v>
      </c>
      <c r="I62" s="16">
        <v>132</v>
      </c>
      <c r="J62" s="16">
        <v>15</v>
      </c>
      <c r="K62" s="16">
        <v>15</v>
      </c>
      <c r="L62" s="16">
        <v>2</v>
      </c>
      <c r="M62" s="81">
        <v>7.4249999999999998</v>
      </c>
      <c r="N62" s="96">
        <v>8</v>
      </c>
      <c r="O62" s="64">
        <v>2530</v>
      </c>
      <c r="P62" s="65">
        <f>Table2245789101123456789101112131415161718192021222324252627282930[[#This Row],[PEMBULATAN]]*O62</f>
        <v>20240</v>
      </c>
    </row>
    <row r="63" spans="1:16" ht="26.25" customHeight="1" x14ac:dyDescent="0.2">
      <c r="A63" s="14"/>
      <c r="B63" s="75"/>
      <c r="C63" s="73" t="s">
        <v>3194</v>
      </c>
      <c r="D63" s="78" t="s">
        <v>127</v>
      </c>
      <c r="E63" s="13">
        <v>44553</v>
      </c>
      <c r="F63" s="76" t="s">
        <v>705</v>
      </c>
      <c r="G63" s="13">
        <v>44557</v>
      </c>
      <c r="H63" s="77" t="s">
        <v>3451</v>
      </c>
      <c r="I63" s="16">
        <v>70</v>
      </c>
      <c r="J63" s="16">
        <v>60</v>
      </c>
      <c r="K63" s="16">
        <v>14</v>
      </c>
      <c r="L63" s="16">
        <v>14</v>
      </c>
      <c r="M63" s="81">
        <v>14.7</v>
      </c>
      <c r="N63" s="96">
        <v>14.7</v>
      </c>
      <c r="O63" s="64">
        <v>2530</v>
      </c>
      <c r="P63" s="65">
        <f>Table2245789101123456789101112131415161718192021222324252627282930[[#This Row],[PEMBULATAN]]*O63</f>
        <v>37191</v>
      </c>
    </row>
    <row r="64" spans="1:16" ht="26.25" customHeight="1" x14ac:dyDescent="0.2">
      <c r="A64" s="14"/>
      <c r="B64" s="75"/>
      <c r="C64" s="73" t="s">
        <v>3195</v>
      </c>
      <c r="D64" s="78" t="s">
        <v>127</v>
      </c>
      <c r="E64" s="13">
        <v>44553</v>
      </c>
      <c r="F64" s="76" t="s">
        <v>705</v>
      </c>
      <c r="G64" s="13">
        <v>44557</v>
      </c>
      <c r="H64" s="77" t="s">
        <v>3451</v>
      </c>
      <c r="I64" s="16">
        <v>60</v>
      </c>
      <c r="J64" s="16">
        <v>42</v>
      </c>
      <c r="K64" s="16">
        <v>28</v>
      </c>
      <c r="L64" s="16">
        <v>7</v>
      </c>
      <c r="M64" s="81">
        <v>17.64</v>
      </c>
      <c r="N64" s="96">
        <v>17.64</v>
      </c>
      <c r="O64" s="64">
        <v>2530</v>
      </c>
      <c r="P64" s="65">
        <f>Table2245789101123456789101112131415161718192021222324252627282930[[#This Row],[PEMBULATAN]]*O64</f>
        <v>44629.200000000004</v>
      </c>
    </row>
    <row r="65" spans="1:16" ht="26.25" customHeight="1" x14ac:dyDescent="0.2">
      <c r="A65" s="14"/>
      <c r="B65" s="75"/>
      <c r="C65" s="73" t="s">
        <v>3196</v>
      </c>
      <c r="D65" s="78" t="s">
        <v>127</v>
      </c>
      <c r="E65" s="13">
        <v>44553</v>
      </c>
      <c r="F65" s="76" t="s">
        <v>705</v>
      </c>
      <c r="G65" s="13">
        <v>44557</v>
      </c>
      <c r="H65" s="77" t="s">
        <v>3451</v>
      </c>
      <c r="I65" s="16">
        <v>92</v>
      </c>
      <c r="J65" s="16">
        <v>58</v>
      </c>
      <c r="K65" s="16">
        <v>32</v>
      </c>
      <c r="L65" s="16">
        <v>13</v>
      </c>
      <c r="M65" s="81">
        <v>42.688000000000002</v>
      </c>
      <c r="N65" s="96">
        <v>42.688000000000002</v>
      </c>
      <c r="O65" s="64">
        <v>2530</v>
      </c>
      <c r="P65" s="65">
        <f>Table2245789101123456789101112131415161718192021222324252627282930[[#This Row],[PEMBULATAN]]*O65</f>
        <v>108000.64</v>
      </c>
    </row>
    <row r="66" spans="1:16" ht="26.25" customHeight="1" x14ac:dyDescent="0.2">
      <c r="A66" s="14"/>
      <c r="B66" s="75"/>
      <c r="C66" s="73" t="s">
        <v>3197</v>
      </c>
      <c r="D66" s="78" t="s">
        <v>127</v>
      </c>
      <c r="E66" s="13">
        <v>44553</v>
      </c>
      <c r="F66" s="76" t="s">
        <v>705</v>
      </c>
      <c r="G66" s="13">
        <v>44557</v>
      </c>
      <c r="H66" s="77" t="s">
        <v>3451</v>
      </c>
      <c r="I66" s="16">
        <v>92</v>
      </c>
      <c r="J66" s="16">
        <v>50</v>
      </c>
      <c r="K66" s="16">
        <v>25</v>
      </c>
      <c r="L66" s="16">
        <v>20</v>
      </c>
      <c r="M66" s="81">
        <v>28.75</v>
      </c>
      <c r="N66" s="96">
        <v>28.75</v>
      </c>
      <c r="O66" s="64">
        <v>2530</v>
      </c>
      <c r="P66" s="65">
        <f>Table2245789101123456789101112131415161718192021222324252627282930[[#This Row],[PEMBULATAN]]*O66</f>
        <v>72737.5</v>
      </c>
    </row>
    <row r="67" spans="1:16" ht="26.25" customHeight="1" x14ac:dyDescent="0.2">
      <c r="A67" s="14"/>
      <c r="B67" s="75"/>
      <c r="C67" s="73" t="s">
        <v>3198</v>
      </c>
      <c r="D67" s="78" t="s">
        <v>127</v>
      </c>
      <c r="E67" s="13">
        <v>44553</v>
      </c>
      <c r="F67" s="76" t="s">
        <v>705</v>
      </c>
      <c r="G67" s="13">
        <v>44557</v>
      </c>
      <c r="H67" s="77" t="s">
        <v>3451</v>
      </c>
      <c r="I67" s="16">
        <v>92</v>
      </c>
      <c r="J67" s="16">
        <v>62</v>
      </c>
      <c r="K67" s="16">
        <v>33</v>
      </c>
      <c r="L67" s="16">
        <v>16</v>
      </c>
      <c r="M67" s="81">
        <v>47.058</v>
      </c>
      <c r="N67" s="96">
        <v>47.058</v>
      </c>
      <c r="O67" s="64">
        <v>2530</v>
      </c>
      <c r="P67" s="65">
        <f>Table2245789101123456789101112131415161718192021222324252627282930[[#This Row],[PEMBULATAN]]*O67</f>
        <v>119056.74</v>
      </c>
    </row>
    <row r="68" spans="1:16" ht="26.25" customHeight="1" x14ac:dyDescent="0.2">
      <c r="A68" s="14"/>
      <c r="B68" s="75"/>
      <c r="C68" s="73" t="s">
        <v>3199</v>
      </c>
      <c r="D68" s="78" t="s">
        <v>127</v>
      </c>
      <c r="E68" s="13">
        <v>44553</v>
      </c>
      <c r="F68" s="76" t="s">
        <v>705</v>
      </c>
      <c r="G68" s="13">
        <v>44557</v>
      </c>
      <c r="H68" s="77" t="s">
        <v>3451</v>
      </c>
      <c r="I68" s="16">
        <v>120</v>
      </c>
      <c r="J68" s="16">
        <v>57</v>
      </c>
      <c r="K68" s="16">
        <v>3</v>
      </c>
      <c r="L68" s="16">
        <v>7</v>
      </c>
      <c r="M68" s="81">
        <v>5.13</v>
      </c>
      <c r="N68" s="96">
        <v>7</v>
      </c>
      <c r="O68" s="64">
        <v>2530</v>
      </c>
      <c r="P68" s="65">
        <f>Table2245789101123456789101112131415161718192021222324252627282930[[#This Row],[PEMBULATAN]]*O68</f>
        <v>17710</v>
      </c>
    </row>
    <row r="69" spans="1:16" ht="26.25" customHeight="1" x14ac:dyDescent="0.2">
      <c r="A69" s="14"/>
      <c r="B69" s="75"/>
      <c r="C69" s="73" t="s">
        <v>3200</v>
      </c>
      <c r="D69" s="78" t="s">
        <v>127</v>
      </c>
      <c r="E69" s="13">
        <v>44553</v>
      </c>
      <c r="F69" s="76" t="s">
        <v>705</v>
      </c>
      <c r="G69" s="13">
        <v>44557</v>
      </c>
      <c r="H69" s="77" t="s">
        <v>3451</v>
      </c>
      <c r="I69" s="16">
        <v>100</v>
      </c>
      <c r="J69" s="16">
        <v>25</v>
      </c>
      <c r="K69" s="16">
        <v>7</v>
      </c>
      <c r="L69" s="16">
        <v>1</v>
      </c>
      <c r="M69" s="81">
        <v>4.375</v>
      </c>
      <c r="N69" s="96">
        <v>5</v>
      </c>
      <c r="O69" s="64">
        <v>2530</v>
      </c>
      <c r="P69" s="65">
        <f>Table2245789101123456789101112131415161718192021222324252627282930[[#This Row],[PEMBULATAN]]*O69</f>
        <v>12650</v>
      </c>
    </row>
    <row r="70" spans="1:16" ht="26.25" customHeight="1" x14ac:dyDescent="0.2">
      <c r="A70" s="14"/>
      <c r="B70" s="75"/>
      <c r="C70" s="73" t="s">
        <v>3201</v>
      </c>
      <c r="D70" s="78" t="s">
        <v>127</v>
      </c>
      <c r="E70" s="13">
        <v>44553</v>
      </c>
      <c r="F70" s="76" t="s">
        <v>705</v>
      </c>
      <c r="G70" s="13">
        <v>44557</v>
      </c>
      <c r="H70" s="77" t="s">
        <v>3451</v>
      </c>
      <c r="I70" s="16">
        <v>157</v>
      </c>
      <c r="J70" s="16">
        <v>62</v>
      </c>
      <c r="K70" s="16">
        <v>11</v>
      </c>
      <c r="L70" s="16">
        <v>6</v>
      </c>
      <c r="M70" s="81">
        <v>26.7685</v>
      </c>
      <c r="N70" s="96">
        <v>26.7685</v>
      </c>
      <c r="O70" s="64">
        <v>2530</v>
      </c>
      <c r="P70" s="65">
        <f>Table2245789101123456789101112131415161718192021222324252627282930[[#This Row],[PEMBULATAN]]*O70</f>
        <v>67724.304999999993</v>
      </c>
    </row>
    <row r="71" spans="1:16" ht="26.25" customHeight="1" x14ac:dyDescent="0.2">
      <c r="A71" s="14"/>
      <c r="B71" s="75"/>
      <c r="C71" s="73" t="s">
        <v>3202</v>
      </c>
      <c r="D71" s="78" t="s">
        <v>127</v>
      </c>
      <c r="E71" s="13">
        <v>44553</v>
      </c>
      <c r="F71" s="76" t="s">
        <v>705</v>
      </c>
      <c r="G71" s="13">
        <v>44557</v>
      </c>
      <c r="H71" s="77" t="s">
        <v>3451</v>
      </c>
      <c r="I71" s="16">
        <v>60</v>
      </c>
      <c r="J71" s="16">
        <v>40</v>
      </c>
      <c r="K71" s="16">
        <v>35</v>
      </c>
      <c r="L71" s="16">
        <v>3</v>
      </c>
      <c r="M71" s="81">
        <v>21</v>
      </c>
      <c r="N71" s="96">
        <v>21</v>
      </c>
      <c r="O71" s="64">
        <v>2530</v>
      </c>
      <c r="P71" s="65">
        <f>Table2245789101123456789101112131415161718192021222324252627282930[[#This Row],[PEMBULATAN]]*O71</f>
        <v>53130</v>
      </c>
    </row>
    <row r="72" spans="1:16" ht="26.25" customHeight="1" x14ac:dyDescent="0.2">
      <c r="A72" s="14"/>
      <c r="B72" s="75"/>
      <c r="C72" s="73" t="s">
        <v>3203</v>
      </c>
      <c r="D72" s="78" t="s">
        <v>127</v>
      </c>
      <c r="E72" s="13">
        <v>44553</v>
      </c>
      <c r="F72" s="76" t="s">
        <v>705</v>
      </c>
      <c r="G72" s="13">
        <v>44557</v>
      </c>
      <c r="H72" s="77" t="s">
        <v>3451</v>
      </c>
      <c r="I72" s="16">
        <v>60</v>
      </c>
      <c r="J72" s="16">
        <v>50</v>
      </c>
      <c r="K72" s="16">
        <v>12</v>
      </c>
      <c r="L72" s="16">
        <v>2</v>
      </c>
      <c r="M72" s="81">
        <v>9</v>
      </c>
      <c r="N72" s="96">
        <v>9</v>
      </c>
      <c r="O72" s="64">
        <v>2530</v>
      </c>
      <c r="P72" s="65">
        <f>Table2245789101123456789101112131415161718192021222324252627282930[[#This Row],[PEMBULATAN]]*O72</f>
        <v>22770</v>
      </c>
    </row>
    <row r="73" spans="1:16" ht="26.25" customHeight="1" x14ac:dyDescent="0.2">
      <c r="A73" s="14"/>
      <c r="B73" s="75"/>
      <c r="C73" s="73" t="s">
        <v>3204</v>
      </c>
      <c r="D73" s="78" t="s">
        <v>127</v>
      </c>
      <c r="E73" s="13">
        <v>44553</v>
      </c>
      <c r="F73" s="76" t="s">
        <v>705</v>
      </c>
      <c r="G73" s="13">
        <v>44557</v>
      </c>
      <c r="H73" s="77" t="s">
        <v>3451</v>
      </c>
      <c r="I73" s="16">
        <v>62</v>
      </c>
      <c r="J73" s="16">
        <v>46</v>
      </c>
      <c r="K73" s="16">
        <v>30</v>
      </c>
      <c r="L73" s="16">
        <v>5</v>
      </c>
      <c r="M73" s="81">
        <v>21.39</v>
      </c>
      <c r="N73" s="96">
        <v>22</v>
      </c>
      <c r="O73" s="64">
        <v>2530</v>
      </c>
      <c r="P73" s="65">
        <f>Table2245789101123456789101112131415161718192021222324252627282930[[#This Row],[PEMBULATAN]]*O73</f>
        <v>55660</v>
      </c>
    </row>
    <row r="74" spans="1:16" ht="26.25" customHeight="1" x14ac:dyDescent="0.2">
      <c r="A74" s="14"/>
      <c r="B74" s="75"/>
      <c r="C74" s="73" t="s">
        <v>3205</v>
      </c>
      <c r="D74" s="78" t="s">
        <v>127</v>
      </c>
      <c r="E74" s="13">
        <v>44553</v>
      </c>
      <c r="F74" s="76" t="s">
        <v>705</v>
      </c>
      <c r="G74" s="13">
        <v>44557</v>
      </c>
      <c r="H74" s="77" t="s">
        <v>3451</v>
      </c>
      <c r="I74" s="16">
        <v>68</v>
      </c>
      <c r="J74" s="16">
        <v>49</v>
      </c>
      <c r="K74" s="16">
        <v>12</v>
      </c>
      <c r="L74" s="16">
        <v>3</v>
      </c>
      <c r="M74" s="81">
        <v>9.9960000000000004</v>
      </c>
      <c r="N74" s="96">
        <v>9.9960000000000004</v>
      </c>
      <c r="O74" s="64">
        <v>2530</v>
      </c>
      <c r="P74" s="65">
        <f>Table2245789101123456789101112131415161718192021222324252627282930[[#This Row],[PEMBULATAN]]*O74</f>
        <v>25289.88</v>
      </c>
    </row>
    <row r="75" spans="1:16" ht="26.25" customHeight="1" x14ac:dyDescent="0.2">
      <c r="A75" s="14"/>
      <c r="B75" s="75"/>
      <c r="C75" s="73" t="s">
        <v>3206</v>
      </c>
      <c r="D75" s="78" t="s">
        <v>127</v>
      </c>
      <c r="E75" s="13">
        <v>44553</v>
      </c>
      <c r="F75" s="76" t="s">
        <v>705</v>
      </c>
      <c r="G75" s="13">
        <v>44557</v>
      </c>
      <c r="H75" s="77" t="s">
        <v>3451</v>
      </c>
      <c r="I75" s="16">
        <v>60</v>
      </c>
      <c r="J75" s="16">
        <v>35</v>
      </c>
      <c r="K75" s="16">
        <v>21</v>
      </c>
      <c r="L75" s="16">
        <v>9</v>
      </c>
      <c r="M75" s="81">
        <v>11.025</v>
      </c>
      <c r="N75" s="96">
        <v>11.025</v>
      </c>
      <c r="O75" s="64">
        <v>2530</v>
      </c>
      <c r="P75" s="65">
        <f>Table2245789101123456789101112131415161718192021222324252627282930[[#This Row],[PEMBULATAN]]*O75</f>
        <v>27893.25</v>
      </c>
    </row>
    <row r="76" spans="1:16" ht="26.25" customHeight="1" x14ac:dyDescent="0.2">
      <c r="A76" s="14"/>
      <c r="B76" s="75"/>
      <c r="C76" s="73" t="s">
        <v>3207</v>
      </c>
      <c r="D76" s="78" t="s">
        <v>127</v>
      </c>
      <c r="E76" s="13">
        <v>44553</v>
      </c>
      <c r="F76" s="76" t="s">
        <v>705</v>
      </c>
      <c r="G76" s="13">
        <v>44557</v>
      </c>
      <c r="H76" s="77" t="s">
        <v>3451</v>
      </c>
      <c r="I76" s="16">
        <v>50</v>
      </c>
      <c r="J76" s="16">
        <v>44</v>
      </c>
      <c r="K76" s="16">
        <v>15</v>
      </c>
      <c r="L76" s="16">
        <v>5</v>
      </c>
      <c r="M76" s="81">
        <v>8.25</v>
      </c>
      <c r="N76" s="96">
        <v>8.25</v>
      </c>
      <c r="O76" s="64">
        <v>2530</v>
      </c>
      <c r="P76" s="65">
        <f>Table2245789101123456789101112131415161718192021222324252627282930[[#This Row],[PEMBULATAN]]*O76</f>
        <v>20872.5</v>
      </c>
    </row>
    <row r="77" spans="1:16" ht="26.25" customHeight="1" x14ac:dyDescent="0.2">
      <c r="A77" s="14"/>
      <c r="B77" s="75"/>
      <c r="C77" s="73" t="s">
        <v>3208</v>
      </c>
      <c r="D77" s="78" t="s">
        <v>127</v>
      </c>
      <c r="E77" s="13">
        <v>44553</v>
      </c>
      <c r="F77" s="76" t="s">
        <v>705</v>
      </c>
      <c r="G77" s="13">
        <v>44557</v>
      </c>
      <c r="H77" s="77" t="s">
        <v>3451</v>
      </c>
      <c r="I77" s="16">
        <v>63</v>
      </c>
      <c r="J77" s="16">
        <v>52</v>
      </c>
      <c r="K77" s="16">
        <v>14</v>
      </c>
      <c r="L77" s="16">
        <v>6</v>
      </c>
      <c r="M77" s="81">
        <v>11.465999999999999</v>
      </c>
      <c r="N77" s="96">
        <v>12</v>
      </c>
      <c r="O77" s="64">
        <v>2530</v>
      </c>
      <c r="P77" s="65">
        <f>Table2245789101123456789101112131415161718192021222324252627282930[[#This Row],[PEMBULATAN]]*O77</f>
        <v>30360</v>
      </c>
    </row>
    <row r="78" spans="1:16" ht="26.25" customHeight="1" x14ac:dyDescent="0.2">
      <c r="A78" s="14"/>
      <c r="B78" s="75"/>
      <c r="C78" s="73" t="s">
        <v>3209</v>
      </c>
      <c r="D78" s="78" t="s">
        <v>127</v>
      </c>
      <c r="E78" s="13">
        <v>44553</v>
      </c>
      <c r="F78" s="76" t="s">
        <v>705</v>
      </c>
      <c r="G78" s="13">
        <v>44557</v>
      </c>
      <c r="H78" s="77" t="s">
        <v>3451</v>
      </c>
      <c r="I78" s="16">
        <v>100</v>
      </c>
      <c r="J78" s="16">
        <v>30</v>
      </c>
      <c r="K78" s="16">
        <v>8</v>
      </c>
      <c r="L78" s="16">
        <v>1</v>
      </c>
      <c r="M78" s="81">
        <v>6</v>
      </c>
      <c r="N78" s="96">
        <v>6</v>
      </c>
      <c r="O78" s="64">
        <v>2530</v>
      </c>
      <c r="P78" s="65">
        <f>Table2245789101123456789101112131415161718192021222324252627282930[[#This Row],[PEMBULATAN]]*O78</f>
        <v>15180</v>
      </c>
    </row>
    <row r="79" spans="1:16" ht="26.25" customHeight="1" x14ac:dyDescent="0.2">
      <c r="A79" s="14"/>
      <c r="B79" s="75"/>
      <c r="C79" s="73" t="s">
        <v>3210</v>
      </c>
      <c r="D79" s="78" t="s">
        <v>127</v>
      </c>
      <c r="E79" s="13">
        <v>44553</v>
      </c>
      <c r="F79" s="76" t="s">
        <v>705</v>
      </c>
      <c r="G79" s="13">
        <v>44557</v>
      </c>
      <c r="H79" s="77" t="s">
        <v>3451</v>
      </c>
      <c r="I79" s="16">
        <v>41</v>
      </c>
      <c r="J79" s="16">
        <v>41</v>
      </c>
      <c r="K79" s="16">
        <v>25</v>
      </c>
      <c r="L79" s="16">
        <v>7</v>
      </c>
      <c r="M79" s="81">
        <v>10.50625</v>
      </c>
      <c r="N79" s="96">
        <v>10.50625</v>
      </c>
      <c r="O79" s="64">
        <v>2530</v>
      </c>
      <c r="P79" s="65">
        <f>Table2245789101123456789101112131415161718192021222324252627282930[[#This Row],[PEMBULATAN]]*O79</f>
        <v>26580.8125</v>
      </c>
    </row>
    <row r="80" spans="1:16" ht="26.25" customHeight="1" x14ac:dyDescent="0.2">
      <c r="A80" s="14"/>
      <c r="B80" s="75"/>
      <c r="C80" s="73" t="s">
        <v>3211</v>
      </c>
      <c r="D80" s="78" t="s">
        <v>127</v>
      </c>
      <c r="E80" s="13">
        <v>44553</v>
      </c>
      <c r="F80" s="76" t="s">
        <v>705</v>
      </c>
      <c r="G80" s="13">
        <v>44557</v>
      </c>
      <c r="H80" s="77" t="s">
        <v>3451</v>
      </c>
      <c r="I80" s="16">
        <v>78</v>
      </c>
      <c r="J80" s="16">
        <v>30</v>
      </c>
      <c r="K80" s="16">
        <v>12</v>
      </c>
      <c r="L80" s="16">
        <v>5</v>
      </c>
      <c r="M80" s="81">
        <v>7.02</v>
      </c>
      <c r="N80" s="96">
        <v>7.02</v>
      </c>
      <c r="O80" s="64">
        <v>2530</v>
      </c>
      <c r="P80" s="65">
        <f>Table2245789101123456789101112131415161718192021222324252627282930[[#This Row],[PEMBULATAN]]*O80</f>
        <v>17760.599999999999</v>
      </c>
    </row>
    <row r="81" spans="1:16" ht="26.25" customHeight="1" x14ac:dyDescent="0.2">
      <c r="A81" s="14"/>
      <c r="B81" s="75"/>
      <c r="C81" s="73" t="s">
        <v>3212</v>
      </c>
      <c r="D81" s="78" t="s">
        <v>127</v>
      </c>
      <c r="E81" s="13">
        <v>44553</v>
      </c>
      <c r="F81" s="76" t="s">
        <v>705</v>
      </c>
      <c r="G81" s="13">
        <v>44557</v>
      </c>
      <c r="H81" s="77" t="s">
        <v>3451</v>
      </c>
      <c r="I81" s="16">
        <v>40</v>
      </c>
      <c r="J81" s="16">
        <v>25</v>
      </c>
      <c r="K81" s="16">
        <v>17</v>
      </c>
      <c r="L81" s="16">
        <v>2</v>
      </c>
      <c r="M81" s="81">
        <v>4.25</v>
      </c>
      <c r="N81" s="96">
        <v>4.25</v>
      </c>
      <c r="O81" s="64">
        <v>2530</v>
      </c>
      <c r="P81" s="65">
        <f>Table2245789101123456789101112131415161718192021222324252627282930[[#This Row],[PEMBULATAN]]*O81</f>
        <v>10752.5</v>
      </c>
    </row>
    <row r="82" spans="1:16" ht="26.25" customHeight="1" x14ac:dyDescent="0.2">
      <c r="A82" s="14"/>
      <c r="B82" s="75"/>
      <c r="C82" s="73" t="s">
        <v>3213</v>
      </c>
      <c r="D82" s="78" t="s">
        <v>127</v>
      </c>
      <c r="E82" s="13">
        <v>44553</v>
      </c>
      <c r="F82" s="76" t="s">
        <v>705</v>
      </c>
      <c r="G82" s="13">
        <v>44557</v>
      </c>
      <c r="H82" s="77" t="s">
        <v>3451</v>
      </c>
      <c r="I82" s="16">
        <v>57</v>
      </c>
      <c r="J82" s="16">
        <v>35</v>
      </c>
      <c r="K82" s="16">
        <v>16</v>
      </c>
      <c r="L82" s="16">
        <v>1</v>
      </c>
      <c r="M82" s="81">
        <v>7.98</v>
      </c>
      <c r="N82" s="96">
        <v>7.98</v>
      </c>
      <c r="O82" s="64">
        <v>2530</v>
      </c>
      <c r="P82" s="65">
        <f>Table2245789101123456789101112131415161718192021222324252627282930[[#This Row],[PEMBULATAN]]*O82</f>
        <v>20189.400000000001</v>
      </c>
    </row>
    <row r="83" spans="1:16" ht="26.25" customHeight="1" x14ac:dyDescent="0.2">
      <c r="A83" s="14"/>
      <c r="B83" s="75"/>
      <c r="C83" s="73" t="s">
        <v>3214</v>
      </c>
      <c r="D83" s="78" t="s">
        <v>127</v>
      </c>
      <c r="E83" s="13">
        <v>44553</v>
      </c>
      <c r="F83" s="76" t="s">
        <v>705</v>
      </c>
      <c r="G83" s="13">
        <v>44557</v>
      </c>
      <c r="H83" s="77" t="s">
        <v>3451</v>
      </c>
      <c r="I83" s="16">
        <v>46</v>
      </c>
      <c r="J83" s="16">
        <v>32</v>
      </c>
      <c r="K83" s="16">
        <v>16</v>
      </c>
      <c r="L83" s="16">
        <v>6</v>
      </c>
      <c r="M83" s="81">
        <v>5.8879999999999999</v>
      </c>
      <c r="N83" s="96">
        <v>6</v>
      </c>
      <c r="O83" s="64">
        <v>2530</v>
      </c>
      <c r="P83" s="65">
        <f>Table2245789101123456789101112131415161718192021222324252627282930[[#This Row],[PEMBULATAN]]*O83</f>
        <v>15180</v>
      </c>
    </row>
    <row r="84" spans="1:16" ht="26.25" customHeight="1" x14ac:dyDescent="0.2">
      <c r="A84" s="14"/>
      <c r="B84" s="75"/>
      <c r="C84" s="73" t="s">
        <v>3215</v>
      </c>
      <c r="D84" s="78" t="s">
        <v>127</v>
      </c>
      <c r="E84" s="13">
        <v>44553</v>
      </c>
      <c r="F84" s="76" t="s">
        <v>705</v>
      </c>
      <c r="G84" s="13">
        <v>44557</v>
      </c>
      <c r="H84" s="77" t="s">
        <v>3451</v>
      </c>
      <c r="I84" s="16">
        <v>50</v>
      </c>
      <c r="J84" s="16">
        <v>35</v>
      </c>
      <c r="K84" s="16">
        <v>35</v>
      </c>
      <c r="L84" s="16">
        <v>2</v>
      </c>
      <c r="M84" s="81">
        <v>15.3125</v>
      </c>
      <c r="N84" s="96">
        <v>16</v>
      </c>
      <c r="O84" s="64">
        <v>2530</v>
      </c>
      <c r="P84" s="65">
        <f>Table2245789101123456789101112131415161718192021222324252627282930[[#This Row],[PEMBULATAN]]*O84</f>
        <v>40480</v>
      </c>
    </row>
    <row r="85" spans="1:16" ht="26.25" customHeight="1" x14ac:dyDescent="0.2">
      <c r="A85" s="14"/>
      <c r="B85" s="75"/>
      <c r="C85" s="73" t="s">
        <v>3216</v>
      </c>
      <c r="D85" s="78" t="s">
        <v>127</v>
      </c>
      <c r="E85" s="13">
        <v>44553</v>
      </c>
      <c r="F85" s="76" t="s">
        <v>705</v>
      </c>
      <c r="G85" s="13">
        <v>44557</v>
      </c>
      <c r="H85" s="77" t="s">
        <v>3451</v>
      </c>
      <c r="I85" s="16">
        <v>60</v>
      </c>
      <c r="J85" s="16">
        <v>42</v>
      </c>
      <c r="K85" s="16">
        <v>15</v>
      </c>
      <c r="L85" s="16">
        <v>1</v>
      </c>
      <c r="M85" s="81">
        <v>9.4499999999999993</v>
      </c>
      <c r="N85" s="96">
        <v>10</v>
      </c>
      <c r="O85" s="64">
        <v>2530</v>
      </c>
      <c r="P85" s="65">
        <f>Table2245789101123456789101112131415161718192021222324252627282930[[#This Row],[PEMBULATAN]]*O85</f>
        <v>25300</v>
      </c>
    </row>
    <row r="86" spans="1:16" ht="26.25" customHeight="1" x14ac:dyDescent="0.2">
      <c r="A86" s="14"/>
      <c r="B86" s="75"/>
      <c r="C86" s="73" t="s">
        <v>3217</v>
      </c>
      <c r="D86" s="78" t="s">
        <v>127</v>
      </c>
      <c r="E86" s="13">
        <v>44553</v>
      </c>
      <c r="F86" s="76" t="s">
        <v>705</v>
      </c>
      <c r="G86" s="13">
        <v>44557</v>
      </c>
      <c r="H86" s="77" t="s">
        <v>3451</v>
      </c>
      <c r="I86" s="16">
        <v>40</v>
      </c>
      <c r="J86" s="16">
        <v>35</v>
      </c>
      <c r="K86" s="16">
        <v>25</v>
      </c>
      <c r="L86" s="16">
        <v>3</v>
      </c>
      <c r="M86" s="81">
        <v>8.75</v>
      </c>
      <c r="N86" s="96">
        <v>8.75</v>
      </c>
      <c r="O86" s="64">
        <v>2530</v>
      </c>
      <c r="P86" s="65">
        <f>Table2245789101123456789101112131415161718192021222324252627282930[[#This Row],[PEMBULATAN]]*O86</f>
        <v>22137.5</v>
      </c>
    </row>
    <row r="87" spans="1:16" ht="26.25" customHeight="1" x14ac:dyDescent="0.2">
      <c r="A87" s="14"/>
      <c r="B87" s="75"/>
      <c r="C87" s="73" t="s">
        <v>3218</v>
      </c>
      <c r="D87" s="78" t="s">
        <v>127</v>
      </c>
      <c r="E87" s="13">
        <v>44553</v>
      </c>
      <c r="F87" s="76" t="s">
        <v>705</v>
      </c>
      <c r="G87" s="13">
        <v>44557</v>
      </c>
      <c r="H87" s="77" t="s">
        <v>3451</v>
      </c>
      <c r="I87" s="16">
        <v>66</v>
      </c>
      <c r="J87" s="16">
        <v>52</v>
      </c>
      <c r="K87" s="16">
        <v>52</v>
      </c>
      <c r="L87" s="16">
        <v>44</v>
      </c>
      <c r="M87" s="81">
        <v>44.616</v>
      </c>
      <c r="N87" s="96">
        <v>44.616</v>
      </c>
      <c r="O87" s="64">
        <v>2530</v>
      </c>
      <c r="P87" s="65">
        <f>Table2245789101123456789101112131415161718192021222324252627282930[[#This Row],[PEMBULATAN]]*O87</f>
        <v>112878.48</v>
      </c>
    </row>
    <row r="88" spans="1:16" ht="26.25" customHeight="1" x14ac:dyDescent="0.2">
      <c r="A88" s="14"/>
      <c r="B88" s="75"/>
      <c r="C88" s="73" t="s">
        <v>3219</v>
      </c>
      <c r="D88" s="78" t="s">
        <v>127</v>
      </c>
      <c r="E88" s="13">
        <v>44553</v>
      </c>
      <c r="F88" s="76" t="s">
        <v>705</v>
      </c>
      <c r="G88" s="13">
        <v>44557</v>
      </c>
      <c r="H88" s="77" t="s">
        <v>3451</v>
      </c>
      <c r="I88" s="16">
        <v>56</v>
      </c>
      <c r="J88" s="16">
        <v>25</v>
      </c>
      <c r="K88" s="16">
        <v>16</v>
      </c>
      <c r="L88" s="16">
        <v>1</v>
      </c>
      <c r="M88" s="81">
        <v>5.6</v>
      </c>
      <c r="N88" s="96">
        <v>5.6</v>
      </c>
      <c r="O88" s="64">
        <v>2530</v>
      </c>
      <c r="P88" s="65">
        <f>Table2245789101123456789101112131415161718192021222324252627282930[[#This Row],[PEMBULATAN]]*O88</f>
        <v>14168</v>
      </c>
    </row>
    <row r="89" spans="1:16" ht="26.25" customHeight="1" x14ac:dyDescent="0.2">
      <c r="A89" s="14"/>
      <c r="B89" s="75"/>
      <c r="C89" s="73" t="s">
        <v>3220</v>
      </c>
      <c r="D89" s="78" t="s">
        <v>127</v>
      </c>
      <c r="E89" s="13">
        <v>44553</v>
      </c>
      <c r="F89" s="76" t="s">
        <v>705</v>
      </c>
      <c r="G89" s="13">
        <v>44557</v>
      </c>
      <c r="H89" s="77" t="s">
        <v>3451</v>
      </c>
      <c r="I89" s="16">
        <v>72</v>
      </c>
      <c r="J89" s="16">
        <v>35</v>
      </c>
      <c r="K89" s="16">
        <v>16</v>
      </c>
      <c r="L89" s="16">
        <v>5</v>
      </c>
      <c r="M89" s="81">
        <v>10.08</v>
      </c>
      <c r="N89" s="96">
        <v>10.08</v>
      </c>
      <c r="O89" s="64">
        <v>2530</v>
      </c>
      <c r="P89" s="65">
        <f>Table2245789101123456789101112131415161718192021222324252627282930[[#This Row],[PEMBULATAN]]*O89</f>
        <v>25502.400000000001</v>
      </c>
    </row>
    <row r="90" spans="1:16" ht="26.25" customHeight="1" x14ac:dyDescent="0.2">
      <c r="A90" s="14"/>
      <c r="B90" s="75"/>
      <c r="C90" s="73" t="s">
        <v>3221</v>
      </c>
      <c r="D90" s="78" t="s">
        <v>127</v>
      </c>
      <c r="E90" s="13">
        <v>44553</v>
      </c>
      <c r="F90" s="76" t="s">
        <v>705</v>
      </c>
      <c r="G90" s="13">
        <v>44557</v>
      </c>
      <c r="H90" s="77" t="s">
        <v>3451</v>
      </c>
      <c r="I90" s="16">
        <v>80</v>
      </c>
      <c r="J90" s="16">
        <v>59</v>
      </c>
      <c r="K90" s="16">
        <v>15</v>
      </c>
      <c r="L90" s="16">
        <v>13</v>
      </c>
      <c r="M90" s="81">
        <v>17.7</v>
      </c>
      <c r="N90" s="96">
        <v>17.7</v>
      </c>
      <c r="O90" s="64">
        <v>2530</v>
      </c>
      <c r="P90" s="65">
        <f>Table2245789101123456789101112131415161718192021222324252627282930[[#This Row],[PEMBULATAN]]*O90</f>
        <v>44781</v>
      </c>
    </row>
    <row r="91" spans="1:16" ht="26.25" customHeight="1" x14ac:dyDescent="0.2">
      <c r="A91" s="14"/>
      <c r="B91" s="75"/>
      <c r="C91" s="73" t="s">
        <v>3222</v>
      </c>
      <c r="D91" s="78" t="s">
        <v>127</v>
      </c>
      <c r="E91" s="13">
        <v>44553</v>
      </c>
      <c r="F91" s="76" t="s">
        <v>705</v>
      </c>
      <c r="G91" s="13">
        <v>44557</v>
      </c>
      <c r="H91" s="77" t="s">
        <v>3451</v>
      </c>
      <c r="I91" s="16">
        <v>48</v>
      </c>
      <c r="J91" s="16">
        <v>40</v>
      </c>
      <c r="K91" s="16">
        <v>15</v>
      </c>
      <c r="L91" s="16">
        <v>5</v>
      </c>
      <c r="M91" s="81">
        <v>7.2</v>
      </c>
      <c r="N91" s="96">
        <v>7.2</v>
      </c>
      <c r="O91" s="64">
        <v>2530</v>
      </c>
      <c r="P91" s="65">
        <f>Table2245789101123456789101112131415161718192021222324252627282930[[#This Row],[PEMBULATAN]]*O91</f>
        <v>18216</v>
      </c>
    </row>
    <row r="92" spans="1:16" ht="26.25" customHeight="1" x14ac:dyDescent="0.2">
      <c r="A92" s="14"/>
      <c r="B92" s="75"/>
      <c r="C92" s="73" t="s">
        <v>3223</v>
      </c>
      <c r="D92" s="78" t="s">
        <v>127</v>
      </c>
      <c r="E92" s="13">
        <v>44553</v>
      </c>
      <c r="F92" s="76" t="s">
        <v>705</v>
      </c>
      <c r="G92" s="13">
        <v>44557</v>
      </c>
      <c r="H92" s="77" t="s">
        <v>3451</v>
      </c>
      <c r="I92" s="16">
        <v>80</v>
      </c>
      <c r="J92" s="16">
        <v>80</v>
      </c>
      <c r="K92" s="16">
        <v>4</v>
      </c>
      <c r="L92" s="16">
        <v>1</v>
      </c>
      <c r="M92" s="81">
        <v>6.4</v>
      </c>
      <c r="N92" s="96">
        <v>7</v>
      </c>
      <c r="O92" s="64">
        <v>2530</v>
      </c>
      <c r="P92" s="65">
        <f>Table2245789101123456789101112131415161718192021222324252627282930[[#This Row],[PEMBULATAN]]*O92</f>
        <v>17710</v>
      </c>
    </row>
    <row r="93" spans="1:16" ht="26.25" customHeight="1" x14ac:dyDescent="0.2">
      <c r="A93" s="14"/>
      <c r="B93" s="75"/>
      <c r="C93" s="73" t="s">
        <v>3224</v>
      </c>
      <c r="D93" s="78" t="s">
        <v>127</v>
      </c>
      <c r="E93" s="13">
        <v>44553</v>
      </c>
      <c r="F93" s="76" t="s">
        <v>705</v>
      </c>
      <c r="G93" s="13">
        <v>44557</v>
      </c>
      <c r="H93" s="77" t="s">
        <v>3451</v>
      </c>
      <c r="I93" s="16">
        <v>80</v>
      </c>
      <c r="J93" s="16">
        <v>53</v>
      </c>
      <c r="K93" s="16">
        <v>8</v>
      </c>
      <c r="L93" s="16">
        <v>1</v>
      </c>
      <c r="M93" s="81">
        <v>8.48</v>
      </c>
      <c r="N93" s="96">
        <v>9</v>
      </c>
      <c r="O93" s="64">
        <v>2530</v>
      </c>
      <c r="P93" s="65">
        <f>Table2245789101123456789101112131415161718192021222324252627282930[[#This Row],[PEMBULATAN]]*O93</f>
        <v>22770</v>
      </c>
    </row>
    <row r="94" spans="1:16" ht="26.25" customHeight="1" x14ac:dyDescent="0.2">
      <c r="A94" s="14"/>
      <c r="B94" s="75"/>
      <c r="C94" s="73" t="s">
        <v>3225</v>
      </c>
      <c r="D94" s="78" t="s">
        <v>127</v>
      </c>
      <c r="E94" s="13">
        <v>44553</v>
      </c>
      <c r="F94" s="76" t="s">
        <v>705</v>
      </c>
      <c r="G94" s="13">
        <v>44557</v>
      </c>
      <c r="H94" s="77" t="s">
        <v>3451</v>
      </c>
      <c r="I94" s="16">
        <v>36</v>
      </c>
      <c r="J94" s="16">
        <v>36</v>
      </c>
      <c r="K94" s="16">
        <v>16</v>
      </c>
      <c r="L94" s="16">
        <v>4</v>
      </c>
      <c r="M94" s="81">
        <v>5.1840000000000002</v>
      </c>
      <c r="N94" s="96">
        <v>5.1840000000000002</v>
      </c>
      <c r="O94" s="64">
        <v>2530</v>
      </c>
      <c r="P94" s="65">
        <f>Table2245789101123456789101112131415161718192021222324252627282930[[#This Row],[PEMBULATAN]]*O94</f>
        <v>13115.52</v>
      </c>
    </row>
    <row r="95" spans="1:16" ht="26.25" customHeight="1" x14ac:dyDescent="0.2">
      <c r="A95" s="14"/>
      <c r="B95" s="75"/>
      <c r="C95" s="73" t="s">
        <v>3226</v>
      </c>
      <c r="D95" s="78" t="s">
        <v>127</v>
      </c>
      <c r="E95" s="13">
        <v>44553</v>
      </c>
      <c r="F95" s="76" t="s">
        <v>705</v>
      </c>
      <c r="G95" s="13">
        <v>44557</v>
      </c>
      <c r="H95" s="77" t="s">
        <v>3451</v>
      </c>
      <c r="I95" s="16">
        <v>57</v>
      </c>
      <c r="J95" s="16">
        <v>48</v>
      </c>
      <c r="K95" s="16">
        <v>17</v>
      </c>
      <c r="L95" s="16">
        <v>8</v>
      </c>
      <c r="M95" s="81">
        <v>11.628</v>
      </c>
      <c r="N95" s="96">
        <v>11.628</v>
      </c>
      <c r="O95" s="64">
        <v>2530</v>
      </c>
      <c r="P95" s="65">
        <f>Table2245789101123456789101112131415161718192021222324252627282930[[#This Row],[PEMBULATAN]]*O95</f>
        <v>29418.84</v>
      </c>
    </row>
    <row r="96" spans="1:16" ht="26.25" customHeight="1" x14ac:dyDescent="0.2">
      <c r="A96" s="14"/>
      <c r="B96" s="75"/>
      <c r="C96" s="73" t="s">
        <v>3227</v>
      </c>
      <c r="D96" s="78" t="s">
        <v>127</v>
      </c>
      <c r="E96" s="13">
        <v>44553</v>
      </c>
      <c r="F96" s="76" t="s">
        <v>705</v>
      </c>
      <c r="G96" s="13">
        <v>44557</v>
      </c>
      <c r="H96" s="77" t="s">
        <v>3451</v>
      </c>
      <c r="I96" s="16">
        <v>117</v>
      </c>
      <c r="J96" s="16">
        <v>17</v>
      </c>
      <c r="K96" s="16">
        <v>17</v>
      </c>
      <c r="L96" s="16">
        <v>8</v>
      </c>
      <c r="M96" s="81">
        <v>8.4532500000000006</v>
      </c>
      <c r="N96" s="96">
        <v>9</v>
      </c>
      <c r="O96" s="64">
        <v>2530</v>
      </c>
      <c r="P96" s="65">
        <f>Table2245789101123456789101112131415161718192021222324252627282930[[#This Row],[PEMBULATAN]]*O96</f>
        <v>22770</v>
      </c>
    </row>
    <row r="97" spans="1:16" ht="26.25" customHeight="1" x14ac:dyDescent="0.2">
      <c r="A97" s="14"/>
      <c r="B97" s="75"/>
      <c r="C97" s="73" t="s">
        <v>3228</v>
      </c>
      <c r="D97" s="78" t="s">
        <v>127</v>
      </c>
      <c r="E97" s="13">
        <v>44553</v>
      </c>
      <c r="F97" s="76" t="s">
        <v>705</v>
      </c>
      <c r="G97" s="13">
        <v>44557</v>
      </c>
      <c r="H97" s="77" t="s">
        <v>3451</v>
      </c>
      <c r="I97" s="16">
        <v>75</v>
      </c>
      <c r="J97" s="16">
        <v>35</v>
      </c>
      <c r="K97" s="16">
        <v>15</v>
      </c>
      <c r="L97" s="16">
        <v>1</v>
      </c>
      <c r="M97" s="81">
        <v>9.84375</v>
      </c>
      <c r="N97" s="96">
        <v>9.84375</v>
      </c>
      <c r="O97" s="64">
        <v>2530</v>
      </c>
      <c r="P97" s="65">
        <f>Table2245789101123456789101112131415161718192021222324252627282930[[#This Row],[PEMBULATAN]]*O97</f>
        <v>24904.6875</v>
      </c>
    </row>
    <row r="98" spans="1:16" ht="26.25" customHeight="1" x14ac:dyDescent="0.2">
      <c r="A98" s="14"/>
      <c r="B98" s="75"/>
      <c r="C98" s="73" t="s">
        <v>3229</v>
      </c>
      <c r="D98" s="78" t="s">
        <v>127</v>
      </c>
      <c r="E98" s="13">
        <v>44553</v>
      </c>
      <c r="F98" s="76" t="s">
        <v>705</v>
      </c>
      <c r="G98" s="13">
        <v>44557</v>
      </c>
      <c r="H98" s="77" t="s">
        <v>3451</v>
      </c>
      <c r="I98" s="16">
        <v>38</v>
      </c>
      <c r="J98" s="16">
        <v>28</v>
      </c>
      <c r="K98" s="16">
        <v>19</v>
      </c>
      <c r="L98" s="16">
        <v>1</v>
      </c>
      <c r="M98" s="81">
        <v>5.0540000000000003</v>
      </c>
      <c r="N98" s="96">
        <v>5.0540000000000003</v>
      </c>
      <c r="O98" s="64">
        <v>2530</v>
      </c>
      <c r="P98" s="65">
        <f>Table2245789101123456789101112131415161718192021222324252627282930[[#This Row],[PEMBULATAN]]*O98</f>
        <v>12786.62</v>
      </c>
    </row>
    <row r="99" spans="1:16" ht="26.25" customHeight="1" x14ac:dyDescent="0.2">
      <c r="A99" s="14"/>
      <c r="B99" s="75"/>
      <c r="C99" s="73" t="s">
        <v>3230</v>
      </c>
      <c r="D99" s="78" t="s">
        <v>127</v>
      </c>
      <c r="E99" s="13">
        <v>44553</v>
      </c>
      <c r="F99" s="76" t="s">
        <v>705</v>
      </c>
      <c r="G99" s="13">
        <v>44557</v>
      </c>
      <c r="H99" s="77" t="s">
        <v>3451</v>
      </c>
      <c r="I99" s="16">
        <v>90</v>
      </c>
      <c r="J99" s="16">
        <v>65</v>
      </c>
      <c r="K99" s="16">
        <v>22</v>
      </c>
      <c r="L99" s="16">
        <v>1</v>
      </c>
      <c r="M99" s="81">
        <v>32.174999999999997</v>
      </c>
      <c r="N99" s="96">
        <v>32.174999999999997</v>
      </c>
      <c r="O99" s="64">
        <v>2530</v>
      </c>
      <c r="P99" s="65">
        <f>Table2245789101123456789101112131415161718192021222324252627282930[[#This Row],[PEMBULATAN]]*O99</f>
        <v>81402.75</v>
      </c>
    </row>
    <row r="100" spans="1:16" ht="26.25" customHeight="1" x14ac:dyDescent="0.2">
      <c r="A100" s="14"/>
      <c r="B100" s="75"/>
      <c r="C100" s="73" t="s">
        <v>3231</v>
      </c>
      <c r="D100" s="78" t="s">
        <v>127</v>
      </c>
      <c r="E100" s="13">
        <v>44553</v>
      </c>
      <c r="F100" s="76" t="s">
        <v>705</v>
      </c>
      <c r="G100" s="13">
        <v>44557</v>
      </c>
      <c r="H100" s="77" t="s">
        <v>3451</v>
      </c>
      <c r="I100" s="16">
        <v>45</v>
      </c>
      <c r="J100" s="16">
        <v>37</v>
      </c>
      <c r="K100" s="16">
        <v>18</v>
      </c>
      <c r="L100" s="16">
        <v>4</v>
      </c>
      <c r="M100" s="81">
        <v>7.4924999999999997</v>
      </c>
      <c r="N100" s="96">
        <v>8</v>
      </c>
      <c r="O100" s="64">
        <v>2530</v>
      </c>
      <c r="P100" s="65">
        <f>Table2245789101123456789101112131415161718192021222324252627282930[[#This Row],[PEMBULATAN]]*O100</f>
        <v>20240</v>
      </c>
    </row>
    <row r="101" spans="1:16" ht="26.25" customHeight="1" x14ac:dyDescent="0.2">
      <c r="A101" s="14"/>
      <c r="B101" s="75"/>
      <c r="C101" s="73" t="s">
        <v>3232</v>
      </c>
      <c r="D101" s="78" t="s">
        <v>127</v>
      </c>
      <c r="E101" s="13">
        <v>44553</v>
      </c>
      <c r="F101" s="76" t="s">
        <v>705</v>
      </c>
      <c r="G101" s="13">
        <v>44557</v>
      </c>
      <c r="H101" s="77" t="s">
        <v>3451</v>
      </c>
      <c r="I101" s="16">
        <v>35</v>
      </c>
      <c r="J101" s="16">
        <v>42</v>
      </c>
      <c r="K101" s="16">
        <v>15</v>
      </c>
      <c r="L101" s="16">
        <v>2</v>
      </c>
      <c r="M101" s="81">
        <v>5.5125000000000002</v>
      </c>
      <c r="N101" s="96">
        <v>5.5125000000000002</v>
      </c>
      <c r="O101" s="64">
        <v>2530</v>
      </c>
      <c r="P101" s="65">
        <f>Table2245789101123456789101112131415161718192021222324252627282930[[#This Row],[PEMBULATAN]]*O101</f>
        <v>13946.625</v>
      </c>
    </row>
    <row r="102" spans="1:16" ht="26.25" customHeight="1" x14ac:dyDescent="0.2">
      <c r="A102" s="14"/>
      <c r="B102" s="75"/>
      <c r="C102" s="73" t="s">
        <v>3233</v>
      </c>
      <c r="D102" s="78" t="s">
        <v>127</v>
      </c>
      <c r="E102" s="13">
        <v>44553</v>
      </c>
      <c r="F102" s="76" t="s">
        <v>705</v>
      </c>
      <c r="G102" s="13">
        <v>44557</v>
      </c>
      <c r="H102" s="77" t="s">
        <v>3451</v>
      </c>
      <c r="I102" s="16">
        <v>105</v>
      </c>
      <c r="J102" s="16">
        <v>8</v>
      </c>
      <c r="K102" s="16">
        <v>8</v>
      </c>
      <c r="L102" s="16">
        <v>1</v>
      </c>
      <c r="M102" s="81">
        <v>1.68</v>
      </c>
      <c r="N102" s="96">
        <v>1.68</v>
      </c>
      <c r="O102" s="64">
        <v>2530</v>
      </c>
      <c r="P102" s="65">
        <f>Table2245789101123456789101112131415161718192021222324252627282930[[#This Row],[PEMBULATAN]]*O102</f>
        <v>4250.3999999999996</v>
      </c>
    </row>
    <row r="103" spans="1:16" ht="26.25" customHeight="1" x14ac:dyDescent="0.2">
      <c r="A103" s="14"/>
      <c r="B103" s="75"/>
      <c r="C103" s="73" t="s">
        <v>3234</v>
      </c>
      <c r="D103" s="78" t="s">
        <v>127</v>
      </c>
      <c r="E103" s="13">
        <v>44553</v>
      </c>
      <c r="F103" s="76" t="s">
        <v>705</v>
      </c>
      <c r="G103" s="13">
        <v>44557</v>
      </c>
      <c r="H103" s="77" t="s">
        <v>3451</v>
      </c>
      <c r="I103" s="16">
        <v>58</v>
      </c>
      <c r="J103" s="16">
        <v>41</v>
      </c>
      <c r="K103" s="16">
        <v>15</v>
      </c>
      <c r="L103" s="16">
        <v>6</v>
      </c>
      <c r="M103" s="81">
        <v>8.9175000000000004</v>
      </c>
      <c r="N103" s="96">
        <v>8.9175000000000004</v>
      </c>
      <c r="O103" s="64">
        <v>2530</v>
      </c>
      <c r="P103" s="65">
        <f>Table2245789101123456789101112131415161718192021222324252627282930[[#This Row],[PEMBULATAN]]*O103</f>
        <v>22561.275000000001</v>
      </c>
    </row>
    <row r="104" spans="1:16" ht="26.25" customHeight="1" x14ac:dyDescent="0.2">
      <c r="A104" s="14"/>
      <c r="B104" s="75"/>
      <c r="C104" s="73" t="s">
        <v>3235</v>
      </c>
      <c r="D104" s="78" t="s">
        <v>127</v>
      </c>
      <c r="E104" s="13">
        <v>44553</v>
      </c>
      <c r="F104" s="76" t="s">
        <v>705</v>
      </c>
      <c r="G104" s="13">
        <v>44557</v>
      </c>
      <c r="H104" s="77" t="s">
        <v>3451</v>
      </c>
      <c r="I104" s="16">
        <v>48</v>
      </c>
      <c r="J104" s="16">
        <v>32</v>
      </c>
      <c r="K104" s="16">
        <v>12</v>
      </c>
      <c r="L104" s="16">
        <v>3</v>
      </c>
      <c r="M104" s="81">
        <v>4.6079999999999997</v>
      </c>
      <c r="N104" s="96">
        <v>4.6079999999999997</v>
      </c>
      <c r="O104" s="64">
        <v>2530</v>
      </c>
      <c r="P104" s="65">
        <f>Table2245789101123456789101112131415161718192021222324252627282930[[#This Row],[PEMBULATAN]]*O104</f>
        <v>11658.24</v>
      </c>
    </row>
    <row r="105" spans="1:16" ht="26.25" customHeight="1" x14ac:dyDescent="0.2">
      <c r="A105" s="14"/>
      <c r="B105" s="75"/>
      <c r="C105" s="73" t="s">
        <v>3236</v>
      </c>
      <c r="D105" s="78" t="s">
        <v>127</v>
      </c>
      <c r="E105" s="13">
        <v>44553</v>
      </c>
      <c r="F105" s="76" t="s">
        <v>705</v>
      </c>
      <c r="G105" s="13">
        <v>44557</v>
      </c>
      <c r="H105" s="77" t="s">
        <v>3451</v>
      </c>
      <c r="I105" s="16">
        <v>67</v>
      </c>
      <c r="J105" s="16">
        <v>20</v>
      </c>
      <c r="K105" s="16">
        <v>20</v>
      </c>
      <c r="L105" s="16">
        <v>1</v>
      </c>
      <c r="M105" s="81">
        <v>6.7</v>
      </c>
      <c r="N105" s="96">
        <v>6.7</v>
      </c>
      <c r="O105" s="64">
        <v>2530</v>
      </c>
      <c r="P105" s="65">
        <f>Table2245789101123456789101112131415161718192021222324252627282930[[#This Row],[PEMBULATAN]]*O105</f>
        <v>16951</v>
      </c>
    </row>
    <row r="106" spans="1:16" ht="26.25" customHeight="1" x14ac:dyDescent="0.2">
      <c r="A106" s="14"/>
      <c r="B106" s="75"/>
      <c r="C106" s="73" t="s">
        <v>3237</v>
      </c>
      <c r="D106" s="78" t="s">
        <v>127</v>
      </c>
      <c r="E106" s="13">
        <v>44553</v>
      </c>
      <c r="F106" s="76" t="s">
        <v>705</v>
      </c>
      <c r="G106" s="13">
        <v>44557</v>
      </c>
      <c r="H106" s="77" t="s">
        <v>3451</v>
      </c>
      <c r="I106" s="16">
        <v>83</v>
      </c>
      <c r="J106" s="16">
        <v>35</v>
      </c>
      <c r="K106" s="16">
        <v>15</v>
      </c>
      <c r="L106" s="16">
        <v>5</v>
      </c>
      <c r="M106" s="81">
        <v>10.893750000000001</v>
      </c>
      <c r="N106" s="96">
        <v>10.893750000000001</v>
      </c>
      <c r="O106" s="64">
        <v>2530</v>
      </c>
      <c r="P106" s="65">
        <f>Table2245789101123456789101112131415161718192021222324252627282930[[#This Row],[PEMBULATAN]]*O106</f>
        <v>27561.1875</v>
      </c>
    </row>
    <row r="107" spans="1:16" ht="26.25" customHeight="1" x14ac:dyDescent="0.2">
      <c r="A107" s="14"/>
      <c r="B107" s="75"/>
      <c r="C107" s="73" t="s">
        <v>3238</v>
      </c>
      <c r="D107" s="78" t="s">
        <v>127</v>
      </c>
      <c r="E107" s="13">
        <v>44553</v>
      </c>
      <c r="F107" s="76" t="s">
        <v>705</v>
      </c>
      <c r="G107" s="13">
        <v>44557</v>
      </c>
      <c r="H107" s="77" t="s">
        <v>3451</v>
      </c>
      <c r="I107" s="16">
        <v>58</v>
      </c>
      <c r="J107" s="16">
        <v>43</v>
      </c>
      <c r="K107" s="16">
        <v>14</v>
      </c>
      <c r="L107" s="16">
        <v>5</v>
      </c>
      <c r="M107" s="81">
        <v>8.7289999999999992</v>
      </c>
      <c r="N107" s="96">
        <v>8.7289999999999992</v>
      </c>
      <c r="O107" s="64">
        <v>2530</v>
      </c>
      <c r="P107" s="65">
        <f>Table2245789101123456789101112131415161718192021222324252627282930[[#This Row],[PEMBULATAN]]*O107</f>
        <v>22084.37</v>
      </c>
    </row>
    <row r="108" spans="1:16" ht="26.25" customHeight="1" x14ac:dyDescent="0.2">
      <c r="A108" s="14"/>
      <c r="B108" s="75"/>
      <c r="C108" s="73" t="s">
        <v>3239</v>
      </c>
      <c r="D108" s="78" t="s">
        <v>127</v>
      </c>
      <c r="E108" s="13">
        <v>44553</v>
      </c>
      <c r="F108" s="76" t="s">
        <v>705</v>
      </c>
      <c r="G108" s="13">
        <v>44557</v>
      </c>
      <c r="H108" s="77" t="s">
        <v>3451</v>
      </c>
      <c r="I108" s="16">
        <v>55</v>
      </c>
      <c r="J108" s="16">
        <v>35</v>
      </c>
      <c r="K108" s="16">
        <v>15</v>
      </c>
      <c r="L108" s="16">
        <v>6</v>
      </c>
      <c r="M108" s="81">
        <v>7.21875</v>
      </c>
      <c r="N108" s="96">
        <v>7.21875</v>
      </c>
      <c r="O108" s="64">
        <v>2530</v>
      </c>
      <c r="P108" s="65">
        <f>Table2245789101123456789101112131415161718192021222324252627282930[[#This Row],[PEMBULATAN]]*O108</f>
        <v>18263.4375</v>
      </c>
    </row>
    <row r="109" spans="1:16" ht="26.25" customHeight="1" x14ac:dyDescent="0.2">
      <c r="A109" s="14"/>
      <c r="B109" s="75"/>
      <c r="C109" s="73" t="s">
        <v>3240</v>
      </c>
      <c r="D109" s="78" t="s">
        <v>127</v>
      </c>
      <c r="E109" s="13">
        <v>44553</v>
      </c>
      <c r="F109" s="76" t="s">
        <v>705</v>
      </c>
      <c r="G109" s="13">
        <v>44557</v>
      </c>
      <c r="H109" s="77" t="s">
        <v>3451</v>
      </c>
      <c r="I109" s="16">
        <v>22</v>
      </c>
      <c r="J109" s="16">
        <v>11</v>
      </c>
      <c r="K109" s="16">
        <v>8</v>
      </c>
      <c r="L109" s="16">
        <v>1</v>
      </c>
      <c r="M109" s="81">
        <v>0.48399999999999999</v>
      </c>
      <c r="N109" s="96">
        <v>2</v>
      </c>
      <c r="O109" s="64">
        <v>2530</v>
      </c>
      <c r="P109" s="65">
        <f>Table2245789101123456789101112131415161718192021222324252627282930[[#This Row],[PEMBULATAN]]*O109</f>
        <v>5060</v>
      </c>
    </row>
    <row r="110" spans="1:16" ht="26.25" customHeight="1" x14ac:dyDescent="0.2">
      <c r="A110" s="14"/>
      <c r="B110" s="75"/>
      <c r="C110" s="73" t="s">
        <v>3241</v>
      </c>
      <c r="D110" s="78" t="s">
        <v>127</v>
      </c>
      <c r="E110" s="13">
        <v>44553</v>
      </c>
      <c r="F110" s="76" t="s">
        <v>705</v>
      </c>
      <c r="G110" s="13">
        <v>44557</v>
      </c>
      <c r="H110" s="77" t="s">
        <v>3451</v>
      </c>
      <c r="I110" s="16">
        <v>90</v>
      </c>
      <c r="J110" s="16">
        <v>57</v>
      </c>
      <c r="K110" s="16">
        <v>31</v>
      </c>
      <c r="L110" s="16">
        <v>19</v>
      </c>
      <c r="M110" s="81">
        <v>39.7575</v>
      </c>
      <c r="N110" s="96">
        <v>39.7575</v>
      </c>
      <c r="O110" s="64">
        <v>2530</v>
      </c>
      <c r="P110" s="65">
        <f>Table2245789101123456789101112131415161718192021222324252627282930[[#This Row],[PEMBULATAN]]*O110</f>
        <v>100586.47500000001</v>
      </c>
    </row>
    <row r="111" spans="1:16" ht="26.25" customHeight="1" x14ac:dyDescent="0.2">
      <c r="A111" s="14"/>
      <c r="B111" s="75"/>
      <c r="C111" s="73" t="s">
        <v>3242</v>
      </c>
      <c r="D111" s="78" t="s">
        <v>127</v>
      </c>
      <c r="E111" s="13">
        <v>44553</v>
      </c>
      <c r="F111" s="76" t="s">
        <v>705</v>
      </c>
      <c r="G111" s="13">
        <v>44557</v>
      </c>
      <c r="H111" s="77" t="s">
        <v>3451</v>
      </c>
      <c r="I111" s="16">
        <v>67</v>
      </c>
      <c r="J111" s="16">
        <v>34</v>
      </c>
      <c r="K111" s="16">
        <v>15</v>
      </c>
      <c r="L111" s="16">
        <v>6</v>
      </c>
      <c r="M111" s="81">
        <v>8.5425000000000004</v>
      </c>
      <c r="N111" s="96">
        <v>8.5425000000000004</v>
      </c>
      <c r="O111" s="64">
        <v>2530</v>
      </c>
      <c r="P111" s="65">
        <f>Table2245789101123456789101112131415161718192021222324252627282930[[#This Row],[PEMBULATAN]]*O111</f>
        <v>21612.525000000001</v>
      </c>
    </row>
    <row r="112" spans="1:16" ht="26.25" customHeight="1" x14ac:dyDescent="0.2">
      <c r="A112" s="14"/>
      <c r="B112" s="75"/>
      <c r="C112" s="73" t="s">
        <v>3243</v>
      </c>
      <c r="D112" s="78" t="s">
        <v>127</v>
      </c>
      <c r="E112" s="13">
        <v>44553</v>
      </c>
      <c r="F112" s="76" t="s">
        <v>705</v>
      </c>
      <c r="G112" s="13">
        <v>44557</v>
      </c>
      <c r="H112" s="77" t="s">
        <v>3451</v>
      </c>
      <c r="I112" s="16">
        <v>45</v>
      </c>
      <c r="J112" s="16">
        <v>38</v>
      </c>
      <c r="K112" s="16">
        <v>32</v>
      </c>
      <c r="L112" s="16">
        <v>5</v>
      </c>
      <c r="M112" s="81">
        <v>13.68</v>
      </c>
      <c r="N112" s="96">
        <v>13.68</v>
      </c>
      <c r="O112" s="64">
        <v>2530</v>
      </c>
      <c r="P112" s="65">
        <f>Table2245789101123456789101112131415161718192021222324252627282930[[#This Row],[PEMBULATAN]]*O112</f>
        <v>34610.400000000001</v>
      </c>
    </row>
    <row r="113" spans="1:16" ht="26.25" customHeight="1" x14ac:dyDescent="0.2">
      <c r="A113" s="14"/>
      <c r="B113" s="75"/>
      <c r="C113" s="73" t="s">
        <v>3244</v>
      </c>
      <c r="D113" s="78" t="s">
        <v>127</v>
      </c>
      <c r="E113" s="13">
        <v>44553</v>
      </c>
      <c r="F113" s="76" t="s">
        <v>705</v>
      </c>
      <c r="G113" s="13">
        <v>44557</v>
      </c>
      <c r="H113" s="77" t="s">
        <v>3451</v>
      </c>
      <c r="I113" s="16">
        <v>85</v>
      </c>
      <c r="J113" s="16">
        <v>58</v>
      </c>
      <c r="K113" s="16">
        <v>32</v>
      </c>
      <c r="L113" s="16">
        <v>14</v>
      </c>
      <c r="M113" s="81">
        <v>39.44</v>
      </c>
      <c r="N113" s="96">
        <v>40</v>
      </c>
      <c r="O113" s="64">
        <v>2530</v>
      </c>
      <c r="P113" s="65">
        <f>Table2245789101123456789101112131415161718192021222324252627282930[[#This Row],[PEMBULATAN]]*O113</f>
        <v>101200</v>
      </c>
    </row>
    <row r="114" spans="1:16" ht="26.25" customHeight="1" x14ac:dyDescent="0.2">
      <c r="A114" s="14"/>
      <c r="B114" s="75"/>
      <c r="C114" s="73" t="s">
        <v>3245</v>
      </c>
      <c r="D114" s="78" t="s">
        <v>127</v>
      </c>
      <c r="E114" s="13">
        <v>44553</v>
      </c>
      <c r="F114" s="76" t="s">
        <v>705</v>
      </c>
      <c r="G114" s="13">
        <v>44557</v>
      </c>
      <c r="H114" s="77" t="s">
        <v>3451</v>
      </c>
      <c r="I114" s="16">
        <v>116</v>
      </c>
      <c r="J114" s="16">
        <v>50</v>
      </c>
      <c r="K114" s="16">
        <v>50</v>
      </c>
      <c r="L114" s="16">
        <v>9</v>
      </c>
      <c r="M114" s="81">
        <v>72.5</v>
      </c>
      <c r="N114" s="96">
        <v>73</v>
      </c>
      <c r="O114" s="64">
        <v>2530</v>
      </c>
      <c r="P114" s="65">
        <f>Table2245789101123456789101112131415161718192021222324252627282930[[#This Row],[PEMBULATAN]]*O114</f>
        <v>184690</v>
      </c>
    </row>
    <row r="115" spans="1:16" ht="26.25" customHeight="1" x14ac:dyDescent="0.2">
      <c r="A115" s="14"/>
      <c r="B115" s="75"/>
      <c r="C115" s="73" t="s">
        <v>3246</v>
      </c>
      <c r="D115" s="78" t="s">
        <v>127</v>
      </c>
      <c r="E115" s="13">
        <v>44553</v>
      </c>
      <c r="F115" s="76" t="s">
        <v>705</v>
      </c>
      <c r="G115" s="13">
        <v>44557</v>
      </c>
      <c r="H115" s="77" t="s">
        <v>3451</v>
      </c>
      <c r="I115" s="16">
        <v>55</v>
      </c>
      <c r="J115" s="16">
        <v>22</v>
      </c>
      <c r="K115" s="16">
        <v>16</v>
      </c>
      <c r="L115" s="16">
        <v>1</v>
      </c>
      <c r="M115" s="81">
        <v>4.84</v>
      </c>
      <c r="N115" s="96">
        <v>4.84</v>
      </c>
      <c r="O115" s="64">
        <v>2530</v>
      </c>
      <c r="P115" s="65">
        <f>Table2245789101123456789101112131415161718192021222324252627282930[[#This Row],[PEMBULATAN]]*O115</f>
        <v>12245.199999999999</v>
      </c>
    </row>
    <row r="116" spans="1:16" ht="26.25" customHeight="1" x14ac:dyDescent="0.2">
      <c r="A116" s="14"/>
      <c r="B116" s="75"/>
      <c r="C116" s="73" t="s">
        <v>3247</v>
      </c>
      <c r="D116" s="78" t="s">
        <v>127</v>
      </c>
      <c r="E116" s="13">
        <v>44553</v>
      </c>
      <c r="F116" s="76" t="s">
        <v>705</v>
      </c>
      <c r="G116" s="13">
        <v>44557</v>
      </c>
      <c r="H116" s="77" t="s">
        <v>3451</v>
      </c>
      <c r="I116" s="16">
        <v>117</v>
      </c>
      <c r="J116" s="16">
        <v>26</v>
      </c>
      <c r="K116" s="16">
        <v>12</v>
      </c>
      <c r="L116" s="16">
        <v>3</v>
      </c>
      <c r="M116" s="81">
        <v>9.1259999999999994</v>
      </c>
      <c r="N116" s="96">
        <v>9.1259999999999994</v>
      </c>
      <c r="O116" s="64">
        <v>2530</v>
      </c>
      <c r="P116" s="65">
        <f>Table2245789101123456789101112131415161718192021222324252627282930[[#This Row],[PEMBULATAN]]*O116</f>
        <v>23088.78</v>
      </c>
    </row>
    <row r="117" spans="1:16" ht="26.25" customHeight="1" x14ac:dyDescent="0.2">
      <c r="A117" s="14"/>
      <c r="B117" s="75"/>
      <c r="C117" s="73" t="s">
        <v>3248</v>
      </c>
      <c r="D117" s="78" t="s">
        <v>127</v>
      </c>
      <c r="E117" s="13">
        <v>44553</v>
      </c>
      <c r="F117" s="76" t="s">
        <v>705</v>
      </c>
      <c r="G117" s="13">
        <v>44557</v>
      </c>
      <c r="H117" s="77" t="s">
        <v>3451</v>
      </c>
      <c r="I117" s="16">
        <v>78</v>
      </c>
      <c r="J117" s="16">
        <v>16</v>
      </c>
      <c r="K117" s="16">
        <v>8</v>
      </c>
      <c r="L117" s="16">
        <v>1</v>
      </c>
      <c r="M117" s="81">
        <v>2.496</v>
      </c>
      <c r="N117" s="96">
        <v>3</v>
      </c>
      <c r="O117" s="64">
        <v>2530</v>
      </c>
      <c r="P117" s="65">
        <f>Table2245789101123456789101112131415161718192021222324252627282930[[#This Row],[PEMBULATAN]]*O117</f>
        <v>7590</v>
      </c>
    </row>
    <row r="118" spans="1:16" ht="26.25" customHeight="1" x14ac:dyDescent="0.2">
      <c r="A118" s="14"/>
      <c r="B118" s="75"/>
      <c r="C118" s="73" t="s">
        <v>3249</v>
      </c>
      <c r="D118" s="78" t="s">
        <v>127</v>
      </c>
      <c r="E118" s="13">
        <v>44553</v>
      </c>
      <c r="F118" s="76" t="s">
        <v>705</v>
      </c>
      <c r="G118" s="13">
        <v>44557</v>
      </c>
      <c r="H118" s="77" t="s">
        <v>3451</v>
      </c>
      <c r="I118" s="16">
        <v>72</v>
      </c>
      <c r="J118" s="16">
        <v>44</v>
      </c>
      <c r="K118" s="16">
        <v>15</v>
      </c>
      <c r="L118" s="16">
        <v>5</v>
      </c>
      <c r="M118" s="81">
        <v>11.88</v>
      </c>
      <c r="N118" s="96">
        <v>11.88</v>
      </c>
      <c r="O118" s="64">
        <v>2530</v>
      </c>
      <c r="P118" s="65">
        <f>Table2245789101123456789101112131415161718192021222324252627282930[[#This Row],[PEMBULATAN]]*O118</f>
        <v>30056.400000000001</v>
      </c>
    </row>
    <row r="119" spans="1:16" ht="26.25" customHeight="1" x14ac:dyDescent="0.2">
      <c r="A119" s="14"/>
      <c r="B119" s="75"/>
      <c r="C119" s="73" t="s">
        <v>3250</v>
      </c>
      <c r="D119" s="78" t="s">
        <v>127</v>
      </c>
      <c r="E119" s="13">
        <v>44553</v>
      </c>
      <c r="F119" s="76" t="s">
        <v>705</v>
      </c>
      <c r="G119" s="13">
        <v>44557</v>
      </c>
      <c r="H119" s="77" t="s">
        <v>3451</v>
      </c>
      <c r="I119" s="16">
        <v>78</v>
      </c>
      <c r="J119" s="16">
        <v>50</v>
      </c>
      <c r="K119" s="16">
        <v>16</v>
      </c>
      <c r="L119" s="16">
        <v>5</v>
      </c>
      <c r="M119" s="81">
        <v>15.6</v>
      </c>
      <c r="N119" s="96">
        <v>15.6</v>
      </c>
      <c r="O119" s="64">
        <v>2530</v>
      </c>
      <c r="P119" s="65">
        <f>Table2245789101123456789101112131415161718192021222324252627282930[[#This Row],[PEMBULATAN]]*O119</f>
        <v>39468</v>
      </c>
    </row>
    <row r="120" spans="1:16" ht="26.25" customHeight="1" x14ac:dyDescent="0.2">
      <c r="A120" s="14"/>
      <c r="B120" s="75"/>
      <c r="C120" s="73" t="s">
        <v>3251</v>
      </c>
      <c r="D120" s="78" t="s">
        <v>127</v>
      </c>
      <c r="E120" s="13">
        <v>44553</v>
      </c>
      <c r="F120" s="76" t="s">
        <v>705</v>
      </c>
      <c r="G120" s="13">
        <v>44557</v>
      </c>
      <c r="H120" s="77" t="s">
        <v>3451</v>
      </c>
      <c r="I120" s="16">
        <v>104</v>
      </c>
      <c r="J120" s="16">
        <v>56</v>
      </c>
      <c r="K120" s="16">
        <v>35</v>
      </c>
      <c r="L120" s="16">
        <v>25</v>
      </c>
      <c r="M120" s="81">
        <v>50.96</v>
      </c>
      <c r="N120" s="96">
        <v>50.96</v>
      </c>
      <c r="O120" s="64">
        <v>2530</v>
      </c>
      <c r="P120" s="65">
        <f>Table2245789101123456789101112131415161718192021222324252627282930[[#This Row],[PEMBULATAN]]*O120</f>
        <v>128928.8</v>
      </c>
    </row>
    <row r="121" spans="1:16" ht="26.25" customHeight="1" x14ac:dyDescent="0.2">
      <c r="A121" s="14"/>
      <c r="B121" s="75"/>
      <c r="C121" s="73" t="s">
        <v>3252</v>
      </c>
      <c r="D121" s="78" t="s">
        <v>127</v>
      </c>
      <c r="E121" s="13">
        <v>44553</v>
      </c>
      <c r="F121" s="76" t="s">
        <v>705</v>
      </c>
      <c r="G121" s="13">
        <v>44557</v>
      </c>
      <c r="H121" s="77" t="s">
        <v>3451</v>
      </c>
      <c r="I121" s="16">
        <v>92</v>
      </c>
      <c r="J121" s="16">
        <v>42</v>
      </c>
      <c r="K121" s="16">
        <v>6</v>
      </c>
      <c r="L121" s="16">
        <v>1</v>
      </c>
      <c r="M121" s="81">
        <v>5.7960000000000003</v>
      </c>
      <c r="N121" s="96">
        <v>5.7960000000000003</v>
      </c>
      <c r="O121" s="64">
        <v>2530</v>
      </c>
      <c r="P121" s="65">
        <f>Table2245789101123456789101112131415161718192021222324252627282930[[#This Row],[PEMBULATAN]]*O121</f>
        <v>14663.880000000001</v>
      </c>
    </row>
    <row r="122" spans="1:16" ht="26.25" customHeight="1" x14ac:dyDescent="0.2">
      <c r="A122" s="14"/>
      <c r="B122" s="75"/>
      <c r="C122" s="73" t="s">
        <v>3253</v>
      </c>
      <c r="D122" s="78" t="s">
        <v>127</v>
      </c>
      <c r="E122" s="13">
        <v>44553</v>
      </c>
      <c r="F122" s="76" t="s">
        <v>705</v>
      </c>
      <c r="G122" s="13">
        <v>44557</v>
      </c>
      <c r="H122" s="77" t="s">
        <v>3451</v>
      </c>
      <c r="I122" s="16">
        <v>117</v>
      </c>
      <c r="J122" s="16">
        <v>23</v>
      </c>
      <c r="K122" s="16">
        <v>7</v>
      </c>
      <c r="L122" s="16">
        <v>1</v>
      </c>
      <c r="M122" s="81">
        <v>4.7092499999999999</v>
      </c>
      <c r="N122" s="96">
        <v>4.7092499999999999</v>
      </c>
      <c r="O122" s="64">
        <v>2530</v>
      </c>
      <c r="P122" s="65">
        <f>Table2245789101123456789101112131415161718192021222324252627282930[[#This Row],[PEMBULATAN]]*O122</f>
        <v>11914.4025</v>
      </c>
    </row>
    <row r="123" spans="1:16" ht="26.25" customHeight="1" x14ac:dyDescent="0.2">
      <c r="A123" s="14"/>
      <c r="B123" s="75"/>
      <c r="C123" s="73" t="s">
        <v>3254</v>
      </c>
      <c r="D123" s="78" t="s">
        <v>127</v>
      </c>
      <c r="E123" s="13">
        <v>44553</v>
      </c>
      <c r="F123" s="76" t="s">
        <v>705</v>
      </c>
      <c r="G123" s="13">
        <v>44557</v>
      </c>
      <c r="H123" s="77" t="s">
        <v>3451</v>
      </c>
      <c r="I123" s="16">
        <v>60</v>
      </c>
      <c r="J123" s="16">
        <v>40</v>
      </c>
      <c r="K123" s="16">
        <v>12</v>
      </c>
      <c r="L123" s="16">
        <v>1</v>
      </c>
      <c r="M123" s="81">
        <v>7.2</v>
      </c>
      <c r="N123" s="96">
        <v>7.2</v>
      </c>
      <c r="O123" s="64">
        <v>2530</v>
      </c>
      <c r="P123" s="65">
        <f>Table2245789101123456789101112131415161718192021222324252627282930[[#This Row],[PEMBULATAN]]*O123</f>
        <v>18216</v>
      </c>
    </row>
    <row r="124" spans="1:16" ht="26.25" customHeight="1" x14ac:dyDescent="0.2">
      <c r="A124" s="14"/>
      <c r="B124" s="75"/>
      <c r="C124" s="73" t="s">
        <v>3255</v>
      </c>
      <c r="D124" s="78" t="s">
        <v>127</v>
      </c>
      <c r="E124" s="13">
        <v>44553</v>
      </c>
      <c r="F124" s="76" t="s">
        <v>705</v>
      </c>
      <c r="G124" s="13">
        <v>44557</v>
      </c>
      <c r="H124" s="77" t="s">
        <v>3451</v>
      </c>
      <c r="I124" s="16">
        <v>66</v>
      </c>
      <c r="J124" s="16">
        <v>40</v>
      </c>
      <c r="K124" s="16">
        <v>18</v>
      </c>
      <c r="L124" s="16">
        <v>3</v>
      </c>
      <c r="M124" s="81">
        <v>11.88</v>
      </c>
      <c r="N124" s="96">
        <v>11.88</v>
      </c>
      <c r="O124" s="64">
        <v>2530</v>
      </c>
      <c r="P124" s="65">
        <f>Table2245789101123456789101112131415161718192021222324252627282930[[#This Row],[PEMBULATAN]]*O124</f>
        <v>30056.400000000001</v>
      </c>
    </row>
    <row r="125" spans="1:16" ht="26.25" customHeight="1" x14ac:dyDescent="0.2">
      <c r="A125" s="14"/>
      <c r="B125" s="75"/>
      <c r="C125" s="73" t="s">
        <v>3256</v>
      </c>
      <c r="D125" s="78" t="s">
        <v>127</v>
      </c>
      <c r="E125" s="13">
        <v>44553</v>
      </c>
      <c r="F125" s="76" t="s">
        <v>705</v>
      </c>
      <c r="G125" s="13">
        <v>44557</v>
      </c>
      <c r="H125" s="77" t="s">
        <v>3451</v>
      </c>
      <c r="I125" s="16">
        <v>44</v>
      </c>
      <c r="J125" s="16">
        <v>40</v>
      </c>
      <c r="K125" s="16">
        <v>15</v>
      </c>
      <c r="L125" s="16">
        <v>5</v>
      </c>
      <c r="M125" s="81">
        <v>6.6</v>
      </c>
      <c r="N125" s="96">
        <v>6.6</v>
      </c>
      <c r="O125" s="64">
        <v>2530</v>
      </c>
      <c r="P125" s="65">
        <f>Table2245789101123456789101112131415161718192021222324252627282930[[#This Row],[PEMBULATAN]]*O125</f>
        <v>16698</v>
      </c>
    </row>
    <row r="126" spans="1:16" ht="26.25" customHeight="1" x14ac:dyDescent="0.2">
      <c r="A126" s="14"/>
      <c r="B126" s="75"/>
      <c r="C126" s="73" t="s">
        <v>3257</v>
      </c>
      <c r="D126" s="78" t="s">
        <v>127</v>
      </c>
      <c r="E126" s="13">
        <v>44553</v>
      </c>
      <c r="F126" s="76" t="s">
        <v>705</v>
      </c>
      <c r="G126" s="13">
        <v>44557</v>
      </c>
      <c r="H126" s="77" t="s">
        <v>3451</v>
      </c>
      <c r="I126" s="16">
        <v>40</v>
      </c>
      <c r="J126" s="16">
        <v>36</v>
      </c>
      <c r="K126" s="16">
        <v>25</v>
      </c>
      <c r="L126" s="16">
        <v>6</v>
      </c>
      <c r="M126" s="81">
        <v>9</v>
      </c>
      <c r="N126" s="96">
        <v>9</v>
      </c>
      <c r="O126" s="64">
        <v>2530</v>
      </c>
      <c r="P126" s="65">
        <f>Table2245789101123456789101112131415161718192021222324252627282930[[#This Row],[PEMBULATAN]]*O126</f>
        <v>22770</v>
      </c>
    </row>
    <row r="127" spans="1:16" ht="26.25" customHeight="1" x14ac:dyDescent="0.2">
      <c r="A127" s="14"/>
      <c r="B127" s="75"/>
      <c r="C127" s="73" t="s">
        <v>3258</v>
      </c>
      <c r="D127" s="78" t="s">
        <v>127</v>
      </c>
      <c r="E127" s="13">
        <v>44553</v>
      </c>
      <c r="F127" s="76" t="s">
        <v>705</v>
      </c>
      <c r="G127" s="13">
        <v>44557</v>
      </c>
      <c r="H127" s="77" t="s">
        <v>3451</v>
      </c>
      <c r="I127" s="16">
        <v>70</v>
      </c>
      <c r="J127" s="16">
        <v>50</v>
      </c>
      <c r="K127" s="16">
        <v>35</v>
      </c>
      <c r="L127" s="16">
        <v>15</v>
      </c>
      <c r="M127" s="81">
        <v>30.625</v>
      </c>
      <c r="N127" s="96">
        <v>30.625</v>
      </c>
      <c r="O127" s="64">
        <v>2530</v>
      </c>
      <c r="P127" s="65">
        <f>Table2245789101123456789101112131415161718192021222324252627282930[[#This Row],[PEMBULATAN]]*O127</f>
        <v>77481.25</v>
      </c>
    </row>
    <row r="128" spans="1:16" ht="26.25" customHeight="1" x14ac:dyDescent="0.2">
      <c r="A128" s="14"/>
      <c r="B128" s="75"/>
      <c r="C128" s="73" t="s">
        <v>3259</v>
      </c>
      <c r="D128" s="78" t="s">
        <v>127</v>
      </c>
      <c r="E128" s="13">
        <v>44553</v>
      </c>
      <c r="F128" s="76" t="s">
        <v>705</v>
      </c>
      <c r="G128" s="13">
        <v>44557</v>
      </c>
      <c r="H128" s="77" t="s">
        <v>3451</v>
      </c>
      <c r="I128" s="16">
        <v>55</v>
      </c>
      <c r="J128" s="16">
        <v>55</v>
      </c>
      <c r="K128" s="16">
        <v>27</v>
      </c>
      <c r="L128" s="16">
        <v>13</v>
      </c>
      <c r="M128" s="81">
        <v>20.418749999999999</v>
      </c>
      <c r="N128" s="96">
        <v>21</v>
      </c>
      <c r="O128" s="64">
        <v>2530</v>
      </c>
      <c r="P128" s="65">
        <f>Table2245789101123456789101112131415161718192021222324252627282930[[#This Row],[PEMBULATAN]]*O128</f>
        <v>53130</v>
      </c>
    </row>
    <row r="129" spans="1:16" ht="26.25" customHeight="1" x14ac:dyDescent="0.2">
      <c r="A129" s="14"/>
      <c r="B129" s="75"/>
      <c r="C129" s="73" t="s">
        <v>3260</v>
      </c>
      <c r="D129" s="78" t="s">
        <v>127</v>
      </c>
      <c r="E129" s="13">
        <v>44553</v>
      </c>
      <c r="F129" s="76" t="s">
        <v>705</v>
      </c>
      <c r="G129" s="13">
        <v>44557</v>
      </c>
      <c r="H129" s="77" t="s">
        <v>3451</v>
      </c>
      <c r="I129" s="16">
        <v>126</v>
      </c>
      <c r="J129" s="16">
        <v>31</v>
      </c>
      <c r="K129" s="16">
        <v>15</v>
      </c>
      <c r="L129" s="16">
        <v>5</v>
      </c>
      <c r="M129" s="81">
        <v>14.647500000000001</v>
      </c>
      <c r="N129" s="96">
        <v>14.647500000000001</v>
      </c>
      <c r="O129" s="64">
        <v>2530</v>
      </c>
      <c r="P129" s="65">
        <f>Table2245789101123456789101112131415161718192021222324252627282930[[#This Row],[PEMBULATAN]]*O129</f>
        <v>37058.175000000003</v>
      </c>
    </row>
    <row r="130" spans="1:16" ht="26.25" customHeight="1" x14ac:dyDescent="0.2">
      <c r="A130" s="14"/>
      <c r="B130" s="75"/>
      <c r="C130" s="73" t="s">
        <v>3261</v>
      </c>
      <c r="D130" s="78" t="s">
        <v>127</v>
      </c>
      <c r="E130" s="13">
        <v>44553</v>
      </c>
      <c r="F130" s="76" t="s">
        <v>705</v>
      </c>
      <c r="G130" s="13">
        <v>44557</v>
      </c>
      <c r="H130" s="77" t="s">
        <v>3451</v>
      </c>
      <c r="I130" s="16">
        <v>48</v>
      </c>
      <c r="J130" s="16">
        <v>35</v>
      </c>
      <c r="K130" s="16">
        <v>15</v>
      </c>
      <c r="L130" s="16">
        <v>6</v>
      </c>
      <c r="M130" s="81">
        <v>6.3</v>
      </c>
      <c r="N130" s="96">
        <v>7</v>
      </c>
      <c r="O130" s="64">
        <v>2530</v>
      </c>
      <c r="P130" s="65">
        <f>Table2245789101123456789101112131415161718192021222324252627282930[[#This Row],[PEMBULATAN]]*O130</f>
        <v>17710</v>
      </c>
    </row>
    <row r="131" spans="1:16" ht="26.25" customHeight="1" x14ac:dyDescent="0.2">
      <c r="A131" s="14"/>
      <c r="B131" s="75"/>
      <c r="C131" s="73" t="s">
        <v>3262</v>
      </c>
      <c r="D131" s="78" t="s">
        <v>127</v>
      </c>
      <c r="E131" s="13">
        <v>44553</v>
      </c>
      <c r="F131" s="76" t="s">
        <v>705</v>
      </c>
      <c r="G131" s="13">
        <v>44557</v>
      </c>
      <c r="H131" s="77" t="s">
        <v>3451</v>
      </c>
      <c r="I131" s="16">
        <v>40</v>
      </c>
      <c r="J131" s="16">
        <v>39</v>
      </c>
      <c r="K131" s="16">
        <v>12</v>
      </c>
      <c r="L131" s="16">
        <v>7</v>
      </c>
      <c r="M131" s="81">
        <v>4.68</v>
      </c>
      <c r="N131" s="96">
        <v>7</v>
      </c>
      <c r="O131" s="64">
        <v>2530</v>
      </c>
      <c r="P131" s="65">
        <f>Table2245789101123456789101112131415161718192021222324252627282930[[#This Row],[PEMBULATAN]]*O131</f>
        <v>17710</v>
      </c>
    </row>
    <row r="132" spans="1:16" ht="26.25" customHeight="1" x14ac:dyDescent="0.2">
      <c r="A132" s="14"/>
      <c r="B132" s="75"/>
      <c r="C132" s="73" t="s">
        <v>3263</v>
      </c>
      <c r="D132" s="78" t="s">
        <v>127</v>
      </c>
      <c r="E132" s="13">
        <v>44553</v>
      </c>
      <c r="F132" s="76" t="s">
        <v>705</v>
      </c>
      <c r="G132" s="13">
        <v>44557</v>
      </c>
      <c r="H132" s="77" t="s">
        <v>3451</v>
      </c>
      <c r="I132" s="16">
        <v>62</v>
      </c>
      <c r="J132" s="16">
        <v>36</v>
      </c>
      <c r="K132" s="16">
        <v>20</v>
      </c>
      <c r="L132" s="16">
        <v>9</v>
      </c>
      <c r="M132" s="81">
        <v>11.16</v>
      </c>
      <c r="N132" s="96">
        <v>11.16</v>
      </c>
      <c r="O132" s="64">
        <v>2530</v>
      </c>
      <c r="P132" s="65">
        <f>Table2245789101123456789101112131415161718192021222324252627282930[[#This Row],[PEMBULATAN]]*O132</f>
        <v>28234.799999999999</v>
      </c>
    </row>
    <row r="133" spans="1:16" ht="26.25" customHeight="1" x14ac:dyDescent="0.2">
      <c r="A133" s="14"/>
      <c r="B133" s="75"/>
      <c r="C133" s="73" t="s">
        <v>3264</v>
      </c>
      <c r="D133" s="78" t="s">
        <v>127</v>
      </c>
      <c r="E133" s="13">
        <v>44553</v>
      </c>
      <c r="F133" s="76" t="s">
        <v>705</v>
      </c>
      <c r="G133" s="13">
        <v>44557</v>
      </c>
      <c r="H133" s="77" t="s">
        <v>3451</v>
      </c>
      <c r="I133" s="16">
        <v>47</v>
      </c>
      <c r="J133" s="16">
        <v>33</v>
      </c>
      <c r="K133" s="16">
        <v>25</v>
      </c>
      <c r="L133" s="16">
        <v>7</v>
      </c>
      <c r="M133" s="81">
        <v>9.6937499999999996</v>
      </c>
      <c r="N133" s="96">
        <v>9.6937499999999996</v>
      </c>
      <c r="O133" s="64">
        <v>2530</v>
      </c>
      <c r="P133" s="65">
        <f>Table2245789101123456789101112131415161718192021222324252627282930[[#This Row],[PEMBULATAN]]*O133</f>
        <v>24525.1875</v>
      </c>
    </row>
    <row r="134" spans="1:16" ht="26.25" customHeight="1" x14ac:dyDescent="0.2">
      <c r="A134" s="14"/>
      <c r="B134" s="75"/>
      <c r="C134" s="73" t="s">
        <v>3265</v>
      </c>
      <c r="D134" s="78" t="s">
        <v>127</v>
      </c>
      <c r="E134" s="13">
        <v>44553</v>
      </c>
      <c r="F134" s="76" t="s">
        <v>705</v>
      </c>
      <c r="G134" s="13">
        <v>44557</v>
      </c>
      <c r="H134" s="77" t="s">
        <v>3451</v>
      </c>
      <c r="I134" s="16">
        <v>68</v>
      </c>
      <c r="J134" s="16">
        <v>46</v>
      </c>
      <c r="K134" s="16">
        <v>17</v>
      </c>
      <c r="L134" s="16">
        <v>9</v>
      </c>
      <c r="M134" s="81">
        <v>13.294</v>
      </c>
      <c r="N134" s="96">
        <v>13.294</v>
      </c>
      <c r="O134" s="64">
        <v>2530</v>
      </c>
      <c r="P134" s="65">
        <f>Table2245789101123456789101112131415161718192021222324252627282930[[#This Row],[PEMBULATAN]]*O134</f>
        <v>33633.82</v>
      </c>
    </row>
    <row r="135" spans="1:16" ht="26.25" customHeight="1" x14ac:dyDescent="0.2">
      <c r="A135" s="14"/>
      <c r="B135" s="75"/>
      <c r="C135" s="73" t="s">
        <v>3266</v>
      </c>
      <c r="D135" s="78" t="s">
        <v>127</v>
      </c>
      <c r="E135" s="13">
        <v>44553</v>
      </c>
      <c r="F135" s="76" t="s">
        <v>705</v>
      </c>
      <c r="G135" s="13">
        <v>44557</v>
      </c>
      <c r="H135" s="77" t="s">
        <v>3451</v>
      </c>
      <c r="I135" s="16">
        <v>35</v>
      </c>
      <c r="J135" s="16">
        <v>30</v>
      </c>
      <c r="K135" s="16">
        <v>37</v>
      </c>
      <c r="L135" s="16">
        <v>7</v>
      </c>
      <c r="M135" s="81">
        <v>9.7125000000000004</v>
      </c>
      <c r="N135" s="96">
        <v>9.7125000000000004</v>
      </c>
      <c r="O135" s="64">
        <v>2530</v>
      </c>
      <c r="P135" s="65">
        <f>Table2245789101123456789101112131415161718192021222324252627282930[[#This Row],[PEMBULATAN]]*O135</f>
        <v>24572.625</v>
      </c>
    </row>
    <row r="136" spans="1:16" ht="26.25" customHeight="1" x14ac:dyDescent="0.2">
      <c r="A136" s="14"/>
      <c r="B136" s="75"/>
      <c r="C136" s="73" t="s">
        <v>3267</v>
      </c>
      <c r="D136" s="78" t="s">
        <v>127</v>
      </c>
      <c r="E136" s="13">
        <v>44553</v>
      </c>
      <c r="F136" s="76" t="s">
        <v>705</v>
      </c>
      <c r="G136" s="13">
        <v>44557</v>
      </c>
      <c r="H136" s="77" t="s">
        <v>3451</v>
      </c>
      <c r="I136" s="16">
        <v>158</v>
      </c>
      <c r="J136" s="16">
        <v>29</v>
      </c>
      <c r="K136" s="16">
        <v>19</v>
      </c>
      <c r="L136" s="16">
        <v>2</v>
      </c>
      <c r="M136" s="81">
        <v>21.764500000000002</v>
      </c>
      <c r="N136" s="96">
        <v>21.764500000000002</v>
      </c>
      <c r="O136" s="64">
        <v>2530</v>
      </c>
      <c r="P136" s="65">
        <f>Table2245789101123456789101112131415161718192021222324252627282930[[#This Row],[PEMBULATAN]]*O136</f>
        <v>55064.185000000005</v>
      </c>
    </row>
    <row r="137" spans="1:16" ht="26.25" customHeight="1" x14ac:dyDescent="0.2">
      <c r="A137" s="14"/>
      <c r="B137" s="75"/>
      <c r="C137" s="73" t="s">
        <v>3268</v>
      </c>
      <c r="D137" s="78" t="s">
        <v>127</v>
      </c>
      <c r="E137" s="13">
        <v>44553</v>
      </c>
      <c r="F137" s="76" t="s">
        <v>705</v>
      </c>
      <c r="G137" s="13">
        <v>44557</v>
      </c>
      <c r="H137" s="77" t="s">
        <v>3451</v>
      </c>
      <c r="I137" s="16">
        <v>158</v>
      </c>
      <c r="J137" s="16">
        <v>17</v>
      </c>
      <c r="K137" s="16">
        <v>116</v>
      </c>
      <c r="L137" s="16">
        <v>2</v>
      </c>
      <c r="M137" s="81">
        <v>77.894000000000005</v>
      </c>
      <c r="N137" s="96">
        <v>77.894000000000005</v>
      </c>
      <c r="O137" s="64">
        <v>2530</v>
      </c>
      <c r="P137" s="65">
        <f>Table2245789101123456789101112131415161718192021222324252627282930[[#This Row],[PEMBULATAN]]*O137</f>
        <v>197071.82</v>
      </c>
    </row>
    <row r="138" spans="1:16" ht="26.25" customHeight="1" x14ac:dyDescent="0.2">
      <c r="A138" s="14"/>
      <c r="B138" s="75"/>
      <c r="C138" s="73" t="s">
        <v>3269</v>
      </c>
      <c r="D138" s="78" t="s">
        <v>127</v>
      </c>
      <c r="E138" s="13">
        <v>44553</v>
      </c>
      <c r="F138" s="76" t="s">
        <v>705</v>
      </c>
      <c r="G138" s="13">
        <v>44557</v>
      </c>
      <c r="H138" s="77" t="s">
        <v>3451</v>
      </c>
      <c r="I138" s="16">
        <v>88</v>
      </c>
      <c r="J138" s="16">
        <v>13</v>
      </c>
      <c r="K138" s="16">
        <v>13</v>
      </c>
      <c r="L138" s="16">
        <v>2</v>
      </c>
      <c r="M138" s="81">
        <v>3.718</v>
      </c>
      <c r="N138" s="96">
        <v>3.718</v>
      </c>
      <c r="O138" s="64">
        <v>2530</v>
      </c>
      <c r="P138" s="65">
        <f>Table2245789101123456789101112131415161718192021222324252627282930[[#This Row],[PEMBULATAN]]*O138</f>
        <v>9406.5399999999991</v>
      </c>
    </row>
    <row r="139" spans="1:16" ht="26.25" customHeight="1" x14ac:dyDescent="0.2">
      <c r="A139" s="14"/>
      <c r="B139" s="75"/>
      <c r="C139" s="73" t="s">
        <v>3270</v>
      </c>
      <c r="D139" s="78" t="s">
        <v>127</v>
      </c>
      <c r="E139" s="13">
        <v>44553</v>
      </c>
      <c r="F139" s="76" t="s">
        <v>705</v>
      </c>
      <c r="G139" s="13">
        <v>44557</v>
      </c>
      <c r="H139" s="77" t="s">
        <v>3451</v>
      </c>
      <c r="I139" s="16">
        <v>78</v>
      </c>
      <c r="J139" s="16">
        <v>51</v>
      </c>
      <c r="K139" s="16">
        <v>48</v>
      </c>
      <c r="L139" s="16">
        <v>15</v>
      </c>
      <c r="M139" s="81">
        <v>47.735999999999997</v>
      </c>
      <c r="N139" s="96">
        <v>47.735999999999997</v>
      </c>
      <c r="O139" s="64">
        <v>2530</v>
      </c>
      <c r="P139" s="65">
        <f>Table2245789101123456789101112131415161718192021222324252627282930[[#This Row],[PEMBULATAN]]*O139</f>
        <v>120772.07999999999</v>
      </c>
    </row>
    <row r="140" spans="1:16" ht="26.25" customHeight="1" x14ac:dyDescent="0.2">
      <c r="A140" s="14"/>
      <c r="B140" s="75"/>
      <c r="C140" s="73" t="s">
        <v>3271</v>
      </c>
      <c r="D140" s="78" t="s">
        <v>127</v>
      </c>
      <c r="E140" s="13">
        <v>44553</v>
      </c>
      <c r="F140" s="76" t="s">
        <v>705</v>
      </c>
      <c r="G140" s="13">
        <v>44557</v>
      </c>
      <c r="H140" s="77" t="s">
        <v>3451</v>
      </c>
      <c r="I140" s="16">
        <v>34</v>
      </c>
      <c r="J140" s="16">
        <v>32</v>
      </c>
      <c r="K140" s="16">
        <v>15</v>
      </c>
      <c r="L140" s="16">
        <v>7</v>
      </c>
      <c r="M140" s="81">
        <v>4.08</v>
      </c>
      <c r="N140" s="96">
        <v>7</v>
      </c>
      <c r="O140" s="64">
        <v>2530</v>
      </c>
      <c r="P140" s="65">
        <f>Table2245789101123456789101112131415161718192021222324252627282930[[#This Row],[PEMBULATAN]]*O140</f>
        <v>17710</v>
      </c>
    </row>
    <row r="141" spans="1:16" ht="26.25" customHeight="1" x14ac:dyDescent="0.2">
      <c r="A141" s="14"/>
      <c r="B141" s="75"/>
      <c r="C141" s="73" t="s">
        <v>3272</v>
      </c>
      <c r="D141" s="78" t="s">
        <v>127</v>
      </c>
      <c r="E141" s="13">
        <v>44553</v>
      </c>
      <c r="F141" s="76" t="s">
        <v>705</v>
      </c>
      <c r="G141" s="13">
        <v>44557</v>
      </c>
      <c r="H141" s="77" t="s">
        <v>3451</v>
      </c>
      <c r="I141" s="16">
        <v>87</v>
      </c>
      <c r="J141" s="16">
        <v>56</v>
      </c>
      <c r="K141" s="16">
        <v>25</v>
      </c>
      <c r="L141" s="16">
        <v>9</v>
      </c>
      <c r="M141" s="81">
        <v>30.45</v>
      </c>
      <c r="N141" s="96">
        <v>31</v>
      </c>
      <c r="O141" s="64">
        <v>2530</v>
      </c>
      <c r="P141" s="65">
        <f>Table2245789101123456789101112131415161718192021222324252627282930[[#This Row],[PEMBULATAN]]*O141</f>
        <v>78430</v>
      </c>
    </row>
    <row r="142" spans="1:16" ht="26.25" customHeight="1" x14ac:dyDescent="0.2">
      <c r="A142" s="14"/>
      <c r="B142" s="75"/>
      <c r="C142" s="73" t="s">
        <v>3273</v>
      </c>
      <c r="D142" s="78" t="s">
        <v>127</v>
      </c>
      <c r="E142" s="13">
        <v>44553</v>
      </c>
      <c r="F142" s="76" t="s">
        <v>705</v>
      </c>
      <c r="G142" s="13">
        <v>44557</v>
      </c>
      <c r="H142" s="77" t="s">
        <v>3451</v>
      </c>
      <c r="I142" s="16">
        <v>92</v>
      </c>
      <c r="J142" s="16">
        <v>64</v>
      </c>
      <c r="K142" s="16">
        <v>21</v>
      </c>
      <c r="L142" s="16">
        <v>13</v>
      </c>
      <c r="M142" s="81">
        <v>30.911999999999999</v>
      </c>
      <c r="N142" s="96">
        <v>30.911999999999999</v>
      </c>
      <c r="O142" s="64">
        <v>2530</v>
      </c>
      <c r="P142" s="65">
        <f>Table2245789101123456789101112131415161718192021222324252627282930[[#This Row],[PEMBULATAN]]*O142</f>
        <v>78207.360000000001</v>
      </c>
    </row>
    <row r="143" spans="1:16" ht="26.25" customHeight="1" x14ac:dyDescent="0.2">
      <c r="A143" s="14"/>
      <c r="B143" s="75"/>
      <c r="C143" s="73" t="s">
        <v>3274</v>
      </c>
      <c r="D143" s="78" t="s">
        <v>127</v>
      </c>
      <c r="E143" s="13">
        <v>44553</v>
      </c>
      <c r="F143" s="76" t="s">
        <v>705</v>
      </c>
      <c r="G143" s="13">
        <v>44557</v>
      </c>
      <c r="H143" s="77" t="s">
        <v>3451</v>
      </c>
      <c r="I143" s="16">
        <v>65</v>
      </c>
      <c r="J143" s="16">
        <v>45</v>
      </c>
      <c r="K143" s="16">
        <v>24</v>
      </c>
      <c r="L143" s="16">
        <v>13</v>
      </c>
      <c r="M143" s="81">
        <v>17.55</v>
      </c>
      <c r="N143" s="96">
        <v>17.55</v>
      </c>
      <c r="O143" s="64">
        <v>2530</v>
      </c>
      <c r="P143" s="65">
        <f>Table2245789101123456789101112131415161718192021222324252627282930[[#This Row],[PEMBULATAN]]*O143</f>
        <v>44401.5</v>
      </c>
    </row>
    <row r="144" spans="1:16" ht="26.25" customHeight="1" x14ac:dyDescent="0.2">
      <c r="A144" s="14"/>
      <c r="B144" s="75"/>
      <c r="C144" s="73" t="s">
        <v>3275</v>
      </c>
      <c r="D144" s="78" t="s">
        <v>127</v>
      </c>
      <c r="E144" s="13">
        <v>44553</v>
      </c>
      <c r="F144" s="76" t="s">
        <v>705</v>
      </c>
      <c r="G144" s="13">
        <v>44557</v>
      </c>
      <c r="H144" s="77" t="s">
        <v>3451</v>
      </c>
      <c r="I144" s="16">
        <v>65</v>
      </c>
      <c r="J144" s="16">
        <v>68</v>
      </c>
      <c r="K144" s="16">
        <v>23</v>
      </c>
      <c r="L144" s="16">
        <v>9</v>
      </c>
      <c r="M144" s="81">
        <v>25.414999999999999</v>
      </c>
      <c r="N144" s="96">
        <v>26</v>
      </c>
      <c r="O144" s="64">
        <v>2530</v>
      </c>
      <c r="P144" s="65">
        <f>Table2245789101123456789101112131415161718192021222324252627282930[[#This Row],[PEMBULATAN]]*O144</f>
        <v>65780</v>
      </c>
    </row>
    <row r="145" spans="1:16" ht="26.25" customHeight="1" x14ac:dyDescent="0.2">
      <c r="A145" s="14"/>
      <c r="B145" s="75"/>
      <c r="C145" s="73" t="s">
        <v>3276</v>
      </c>
      <c r="D145" s="78" t="s">
        <v>127</v>
      </c>
      <c r="E145" s="13">
        <v>44553</v>
      </c>
      <c r="F145" s="76" t="s">
        <v>705</v>
      </c>
      <c r="G145" s="13">
        <v>44557</v>
      </c>
      <c r="H145" s="77" t="s">
        <v>3451</v>
      </c>
      <c r="I145" s="16">
        <v>80</v>
      </c>
      <c r="J145" s="16">
        <v>60</v>
      </c>
      <c r="K145" s="16">
        <v>17</v>
      </c>
      <c r="L145" s="16">
        <v>11</v>
      </c>
      <c r="M145" s="81">
        <v>20.399999999999999</v>
      </c>
      <c r="N145" s="96">
        <v>20.399999999999999</v>
      </c>
      <c r="O145" s="64">
        <v>2530</v>
      </c>
      <c r="P145" s="65">
        <f>Table2245789101123456789101112131415161718192021222324252627282930[[#This Row],[PEMBULATAN]]*O145</f>
        <v>51612</v>
      </c>
    </row>
    <row r="146" spans="1:16" ht="26.25" customHeight="1" x14ac:dyDescent="0.2">
      <c r="A146" s="14"/>
      <c r="B146" s="75"/>
      <c r="C146" s="73" t="s">
        <v>3277</v>
      </c>
      <c r="D146" s="78" t="s">
        <v>127</v>
      </c>
      <c r="E146" s="13">
        <v>44553</v>
      </c>
      <c r="F146" s="76" t="s">
        <v>705</v>
      </c>
      <c r="G146" s="13">
        <v>44557</v>
      </c>
      <c r="H146" s="77" t="s">
        <v>3451</v>
      </c>
      <c r="I146" s="16">
        <v>66</v>
      </c>
      <c r="J146" s="16">
        <v>26</v>
      </c>
      <c r="K146" s="16">
        <v>15</v>
      </c>
      <c r="L146" s="16">
        <v>14</v>
      </c>
      <c r="M146" s="81">
        <v>6.4349999999999996</v>
      </c>
      <c r="N146" s="96">
        <v>15</v>
      </c>
      <c r="O146" s="64">
        <v>2530</v>
      </c>
      <c r="P146" s="65">
        <f>Table2245789101123456789101112131415161718192021222324252627282930[[#This Row],[PEMBULATAN]]*O146</f>
        <v>37950</v>
      </c>
    </row>
    <row r="147" spans="1:16" ht="26.25" customHeight="1" x14ac:dyDescent="0.2">
      <c r="A147" s="14"/>
      <c r="B147" s="75"/>
      <c r="C147" s="73" t="s">
        <v>3278</v>
      </c>
      <c r="D147" s="78" t="s">
        <v>127</v>
      </c>
      <c r="E147" s="13">
        <v>44553</v>
      </c>
      <c r="F147" s="76" t="s">
        <v>705</v>
      </c>
      <c r="G147" s="13">
        <v>44557</v>
      </c>
      <c r="H147" s="77" t="s">
        <v>3451</v>
      </c>
      <c r="I147" s="16">
        <v>65</v>
      </c>
      <c r="J147" s="16">
        <v>54</v>
      </c>
      <c r="K147" s="16">
        <v>20</v>
      </c>
      <c r="L147" s="16">
        <v>11</v>
      </c>
      <c r="M147" s="81">
        <v>17.55</v>
      </c>
      <c r="N147" s="96">
        <v>17.55</v>
      </c>
      <c r="O147" s="64">
        <v>2530</v>
      </c>
      <c r="P147" s="65">
        <f>Table2245789101123456789101112131415161718192021222324252627282930[[#This Row],[PEMBULATAN]]*O147</f>
        <v>44401.5</v>
      </c>
    </row>
    <row r="148" spans="1:16" ht="26.25" customHeight="1" x14ac:dyDescent="0.2">
      <c r="A148" s="14"/>
      <c r="B148" s="75"/>
      <c r="C148" s="73" t="s">
        <v>3279</v>
      </c>
      <c r="D148" s="78" t="s">
        <v>127</v>
      </c>
      <c r="E148" s="13">
        <v>44553</v>
      </c>
      <c r="F148" s="76" t="s">
        <v>705</v>
      </c>
      <c r="G148" s="13">
        <v>44557</v>
      </c>
      <c r="H148" s="77" t="s">
        <v>3451</v>
      </c>
      <c r="I148" s="16">
        <v>98</v>
      </c>
      <c r="J148" s="16">
        <v>64</v>
      </c>
      <c r="K148" s="16">
        <v>26</v>
      </c>
      <c r="L148" s="16">
        <v>19</v>
      </c>
      <c r="M148" s="81">
        <v>40.768000000000001</v>
      </c>
      <c r="N148" s="96">
        <v>40.768000000000001</v>
      </c>
      <c r="O148" s="64">
        <v>2530</v>
      </c>
      <c r="P148" s="65">
        <f>Table2245789101123456789101112131415161718192021222324252627282930[[#This Row],[PEMBULATAN]]*O148</f>
        <v>103143.04000000001</v>
      </c>
    </row>
    <row r="149" spans="1:16" ht="26.25" customHeight="1" x14ac:dyDescent="0.2">
      <c r="A149" s="14"/>
      <c r="B149" s="75"/>
      <c r="C149" s="73" t="s">
        <v>3280</v>
      </c>
      <c r="D149" s="78" t="s">
        <v>127</v>
      </c>
      <c r="E149" s="13">
        <v>44553</v>
      </c>
      <c r="F149" s="76" t="s">
        <v>705</v>
      </c>
      <c r="G149" s="13">
        <v>44557</v>
      </c>
      <c r="H149" s="77" t="s">
        <v>3451</v>
      </c>
      <c r="I149" s="16">
        <v>59</v>
      </c>
      <c r="J149" s="16">
        <v>45</v>
      </c>
      <c r="K149" s="16">
        <v>16</v>
      </c>
      <c r="L149" s="16">
        <v>2</v>
      </c>
      <c r="M149" s="81">
        <v>10.62</v>
      </c>
      <c r="N149" s="96">
        <v>10.62</v>
      </c>
      <c r="O149" s="64">
        <v>2530</v>
      </c>
      <c r="P149" s="65">
        <f>Table2245789101123456789101112131415161718192021222324252627282930[[#This Row],[PEMBULATAN]]*O149</f>
        <v>26868.6</v>
      </c>
    </row>
    <row r="150" spans="1:16" ht="26.25" customHeight="1" x14ac:dyDescent="0.2">
      <c r="A150" s="14"/>
      <c r="B150" s="75"/>
      <c r="C150" s="73" t="s">
        <v>3281</v>
      </c>
      <c r="D150" s="78" t="s">
        <v>127</v>
      </c>
      <c r="E150" s="13">
        <v>44553</v>
      </c>
      <c r="F150" s="76" t="s">
        <v>705</v>
      </c>
      <c r="G150" s="13">
        <v>44557</v>
      </c>
      <c r="H150" s="77" t="s">
        <v>3451</v>
      </c>
      <c r="I150" s="16">
        <v>65</v>
      </c>
      <c r="J150" s="16">
        <v>58</v>
      </c>
      <c r="K150" s="16">
        <v>19</v>
      </c>
      <c r="L150" s="16">
        <v>4</v>
      </c>
      <c r="M150" s="81">
        <v>17.907499999999999</v>
      </c>
      <c r="N150" s="96">
        <v>17.907499999999999</v>
      </c>
      <c r="O150" s="64">
        <v>2530</v>
      </c>
      <c r="P150" s="65">
        <f>Table2245789101123456789101112131415161718192021222324252627282930[[#This Row],[PEMBULATAN]]*O150</f>
        <v>45305.974999999999</v>
      </c>
    </row>
    <row r="151" spans="1:16" ht="26.25" customHeight="1" x14ac:dyDescent="0.2">
      <c r="A151" s="14"/>
      <c r="B151" s="75"/>
      <c r="C151" s="73" t="s">
        <v>3282</v>
      </c>
      <c r="D151" s="78" t="s">
        <v>127</v>
      </c>
      <c r="E151" s="13">
        <v>44553</v>
      </c>
      <c r="F151" s="76" t="s">
        <v>705</v>
      </c>
      <c r="G151" s="13">
        <v>44557</v>
      </c>
      <c r="H151" s="77" t="s">
        <v>3451</v>
      </c>
      <c r="I151" s="16">
        <v>30</v>
      </c>
      <c r="J151" s="16">
        <v>25</v>
      </c>
      <c r="K151" s="16">
        <v>16</v>
      </c>
      <c r="L151" s="16">
        <v>1</v>
      </c>
      <c r="M151" s="81">
        <v>3</v>
      </c>
      <c r="N151" s="96">
        <v>3</v>
      </c>
      <c r="O151" s="64">
        <v>2530</v>
      </c>
      <c r="P151" s="65">
        <f>Table2245789101123456789101112131415161718192021222324252627282930[[#This Row],[PEMBULATAN]]*O151</f>
        <v>7590</v>
      </c>
    </row>
    <row r="152" spans="1:16" ht="26.25" customHeight="1" x14ac:dyDescent="0.2">
      <c r="A152" s="14"/>
      <c r="B152" s="75"/>
      <c r="C152" s="73" t="s">
        <v>3283</v>
      </c>
      <c r="D152" s="78" t="s">
        <v>127</v>
      </c>
      <c r="E152" s="13">
        <v>44553</v>
      </c>
      <c r="F152" s="76" t="s">
        <v>705</v>
      </c>
      <c r="G152" s="13">
        <v>44557</v>
      </c>
      <c r="H152" s="77" t="s">
        <v>3451</v>
      </c>
      <c r="I152" s="16">
        <v>71</v>
      </c>
      <c r="J152" s="16">
        <v>56</v>
      </c>
      <c r="K152" s="16">
        <v>25</v>
      </c>
      <c r="L152" s="16">
        <v>3</v>
      </c>
      <c r="M152" s="81">
        <v>24.85</v>
      </c>
      <c r="N152" s="96">
        <v>24.85</v>
      </c>
      <c r="O152" s="64">
        <v>2530</v>
      </c>
      <c r="P152" s="65">
        <f>Table2245789101123456789101112131415161718192021222324252627282930[[#This Row],[PEMBULATAN]]*O152</f>
        <v>62870.5</v>
      </c>
    </row>
    <row r="153" spans="1:16" ht="26.25" customHeight="1" x14ac:dyDescent="0.2">
      <c r="A153" s="14"/>
      <c r="B153" s="75"/>
      <c r="C153" s="73" t="s">
        <v>3284</v>
      </c>
      <c r="D153" s="78" t="s">
        <v>127</v>
      </c>
      <c r="E153" s="13">
        <v>44553</v>
      </c>
      <c r="F153" s="76" t="s">
        <v>705</v>
      </c>
      <c r="G153" s="13">
        <v>44557</v>
      </c>
      <c r="H153" s="77" t="s">
        <v>3451</v>
      </c>
      <c r="I153" s="16">
        <v>67</v>
      </c>
      <c r="J153" s="16">
        <v>54</v>
      </c>
      <c r="K153" s="16">
        <v>24</v>
      </c>
      <c r="L153" s="16">
        <v>5</v>
      </c>
      <c r="M153" s="81">
        <v>21.707999999999998</v>
      </c>
      <c r="N153" s="96">
        <v>21.707999999999998</v>
      </c>
      <c r="O153" s="64">
        <v>2530</v>
      </c>
      <c r="P153" s="65">
        <f>Table2245789101123456789101112131415161718192021222324252627282930[[#This Row],[PEMBULATAN]]*O153</f>
        <v>54921.24</v>
      </c>
    </row>
    <row r="154" spans="1:16" ht="26.25" customHeight="1" x14ac:dyDescent="0.2">
      <c r="A154" s="14"/>
      <c r="B154" s="75"/>
      <c r="C154" s="73" t="s">
        <v>3285</v>
      </c>
      <c r="D154" s="78" t="s">
        <v>127</v>
      </c>
      <c r="E154" s="13">
        <v>44553</v>
      </c>
      <c r="F154" s="76" t="s">
        <v>705</v>
      </c>
      <c r="G154" s="13">
        <v>44557</v>
      </c>
      <c r="H154" s="77" t="s">
        <v>3451</v>
      </c>
      <c r="I154" s="16">
        <v>46</v>
      </c>
      <c r="J154" s="16">
        <v>35</v>
      </c>
      <c r="K154" s="16">
        <v>16</v>
      </c>
      <c r="L154" s="16">
        <v>4</v>
      </c>
      <c r="M154" s="81">
        <v>6.44</v>
      </c>
      <c r="N154" s="96">
        <v>7</v>
      </c>
      <c r="O154" s="64">
        <v>2530</v>
      </c>
      <c r="P154" s="65">
        <f>Table2245789101123456789101112131415161718192021222324252627282930[[#This Row],[PEMBULATAN]]*O154</f>
        <v>17710</v>
      </c>
    </row>
    <row r="155" spans="1:16" ht="26.25" customHeight="1" x14ac:dyDescent="0.2">
      <c r="A155" s="14"/>
      <c r="B155" s="75"/>
      <c r="C155" s="73" t="s">
        <v>3286</v>
      </c>
      <c r="D155" s="78" t="s">
        <v>127</v>
      </c>
      <c r="E155" s="13">
        <v>44553</v>
      </c>
      <c r="F155" s="76" t="s">
        <v>705</v>
      </c>
      <c r="G155" s="13">
        <v>44557</v>
      </c>
      <c r="H155" s="77" t="s">
        <v>3451</v>
      </c>
      <c r="I155" s="16">
        <v>79</v>
      </c>
      <c r="J155" s="16">
        <v>61</v>
      </c>
      <c r="K155" s="16">
        <v>15</v>
      </c>
      <c r="L155" s="16">
        <v>18</v>
      </c>
      <c r="M155" s="81">
        <v>18.071249999999999</v>
      </c>
      <c r="N155" s="96">
        <v>18.071249999999999</v>
      </c>
      <c r="O155" s="64">
        <v>2530</v>
      </c>
      <c r="P155" s="65">
        <f>Table2245789101123456789101112131415161718192021222324252627282930[[#This Row],[PEMBULATAN]]*O155</f>
        <v>45720.262499999997</v>
      </c>
    </row>
    <row r="156" spans="1:16" ht="26.25" customHeight="1" x14ac:dyDescent="0.2">
      <c r="A156" s="14"/>
      <c r="B156" s="75"/>
      <c r="C156" s="73" t="s">
        <v>3287</v>
      </c>
      <c r="D156" s="78" t="s">
        <v>127</v>
      </c>
      <c r="E156" s="13">
        <v>44553</v>
      </c>
      <c r="F156" s="76" t="s">
        <v>705</v>
      </c>
      <c r="G156" s="13">
        <v>44557</v>
      </c>
      <c r="H156" s="77" t="s">
        <v>3451</v>
      </c>
      <c r="I156" s="16">
        <v>78</v>
      </c>
      <c r="J156" s="16">
        <v>45</v>
      </c>
      <c r="K156" s="16">
        <v>11</v>
      </c>
      <c r="L156" s="16">
        <v>3</v>
      </c>
      <c r="M156" s="81">
        <v>9.6524999999999999</v>
      </c>
      <c r="N156" s="96">
        <v>9.6524999999999999</v>
      </c>
      <c r="O156" s="64">
        <v>2530</v>
      </c>
      <c r="P156" s="65">
        <f>Table2245789101123456789101112131415161718192021222324252627282930[[#This Row],[PEMBULATAN]]*O156</f>
        <v>24420.825000000001</v>
      </c>
    </row>
    <row r="157" spans="1:16" ht="26.25" customHeight="1" x14ac:dyDescent="0.2">
      <c r="A157" s="14"/>
      <c r="B157" s="75"/>
      <c r="C157" s="73" t="s">
        <v>3288</v>
      </c>
      <c r="D157" s="78" t="s">
        <v>127</v>
      </c>
      <c r="E157" s="13">
        <v>44553</v>
      </c>
      <c r="F157" s="76" t="s">
        <v>705</v>
      </c>
      <c r="G157" s="13">
        <v>44557</v>
      </c>
      <c r="H157" s="77" t="s">
        <v>3451</v>
      </c>
      <c r="I157" s="16">
        <v>61</v>
      </c>
      <c r="J157" s="16">
        <v>40</v>
      </c>
      <c r="K157" s="16">
        <v>20</v>
      </c>
      <c r="L157" s="16">
        <v>2</v>
      </c>
      <c r="M157" s="81">
        <v>12.2</v>
      </c>
      <c r="N157" s="96">
        <v>12.2</v>
      </c>
      <c r="O157" s="64">
        <v>2530</v>
      </c>
      <c r="P157" s="65">
        <f>Table2245789101123456789101112131415161718192021222324252627282930[[#This Row],[PEMBULATAN]]*O157</f>
        <v>30866</v>
      </c>
    </row>
    <row r="158" spans="1:16" ht="26.25" customHeight="1" x14ac:dyDescent="0.2">
      <c r="A158" s="14"/>
      <c r="B158" s="75"/>
      <c r="C158" s="73" t="s">
        <v>3289</v>
      </c>
      <c r="D158" s="78" t="s">
        <v>127</v>
      </c>
      <c r="E158" s="13">
        <v>44553</v>
      </c>
      <c r="F158" s="76" t="s">
        <v>705</v>
      </c>
      <c r="G158" s="13">
        <v>44557</v>
      </c>
      <c r="H158" s="77" t="s">
        <v>3451</v>
      </c>
      <c r="I158" s="16">
        <v>51</v>
      </c>
      <c r="J158" s="16">
        <v>35</v>
      </c>
      <c r="K158" s="16">
        <v>15</v>
      </c>
      <c r="L158" s="16">
        <v>2</v>
      </c>
      <c r="M158" s="81">
        <v>6.6937499999999996</v>
      </c>
      <c r="N158" s="96">
        <v>6.6937499999999996</v>
      </c>
      <c r="O158" s="64">
        <v>2530</v>
      </c>
      <c r="P158" s="65">
        <f>Table2245789101123456789101112131415161718192021222324252627282930[[#This Row],[PEMBULATAN]]*O158</f>
        <v>16935.1875</v>
      </c>
    </row>
    <row r="159" spans="1:16" ht="26.25" customHeight="1" x14ac:dyDescent="0.2">
      <c r="A159" s="14"/>
      <c r="B159" s="75"/>
      <c r="C159" s="73" t="s">
        <v>3290</v>
      </c>
      <c r="D159" s="78" t="s">
        <v>127</v>
      </c>
      <c r="E159" s="13">
        <v>44553</v>
      </c>
      <c r="F159" s="76" t="s">
        <v>705</v>
      </c>
      <c r="G159" s="13">
        <v>44557</v>
      </c>
      <c r="H159" s="77" t="s">
        <v>3451</v>
      </c>
      <c r="I159" s="16">
        <v>98</v>
      </c>
      <c r="J159" s="16">
        <v>64</v>
      </c>
      <c r="K159" s="16">
        <v>25</v>
      </c>
      <c r="L159" s="16">
        <v>14</v>
      </c>
      <c r="M159" s="81">
        <v>39.200000000000003</v>
      </c>
      <c r="N159" s="96">
        <v>39.200000000000003</v>
      </c>
      <c r="O159" s="64">
        <v>2530</v>
      </c>
      <c r="P159" s="65">
        <f>Table2245789101123456789101112131415161718192021222324252627282930[[#This Row],[PEMBULATAN]]*O159</f>
        <v>99176</v>
      </c>
    </row>
    <row r="160" spans="1:16" ht="26.25" customHeight="1" x14ac:dyDescent="0.2">
      <c r="A160" s="14"/>
      <c r="B160" s="75"/>
      <c r="C160" s="73" t="s">
        <v>3291</v>
      </c>
      <c r="D160" s="78" t="s">
        <v>127</v>
      </c>
      <c r="E160" s="13">
        <v>44553</v>
      </c>
      <c r="F160" s="76" t="s">
        <v>705</v>
      </c>
      <c r="G160" s="13">
        <v>44557</v>
      </c>
      <c r="H160" s="77" t="s">
        <v>3451</v>
      </c>
      <c r="I160" s="16">
        <v>89</v>
      </c>
      <c r="J160" s="16">
        <v>64</v>
      </c>
      <c r="K160" s="16">
        <v>35</v>
      </c>
      <c r="L160" s="16">
        <v>20</v>
      </c>
      <c r="M160" s="81">
        <v>49.84</v>
      </c>
      <c r="N160" s="96">
        <v>49.84</v>
      </c>
      <c r="O160" s="64">
        <v>2530</v>
      </c>
      <c r="P160" s="65">
        <f>Table2245789101123456789101112131415161718192021222324252627282930[[#This Row],[PEMBULATAN]]*O160</f>
        <v>126095.20000000001</v>
      </c>
    </row>
    <row r="161" spans="1:16" ht="26.25" customHeight="1" x14ac:dyDescent="0.2">
      <c r="A161" s="14"/>
      <c r="B161" s="75"/>
      <c r="C161" s="73" t="s">
        <v>3292</v>
      </c>
      <c r="D161" s="78" t="s">
        <v>127</v>
      </c>
      <c r="E161" s="13">
        <v>44553</v>
      </c>
      <c r="F161" s="76" t="s">
        <v>705</v>
      </c>
      <c r="G161" s="13">
        <v>44557</v>
      </c>
      <c r="H161" s="77" t="s">
        <v>3451</v>
      </c>
      <c r="I161" s="16">
        <v>69</v>
      </c>
      <c r="J161" s="16">
        <v>58</v>
      </c>
      <c r="K161" s="16">
        <v>23</v>
      </c>
      <c r="L161" s="16">
        <v>9</v>
      </c>
      <c r="M161" s="81">
        <v>23.011500000000002</v>
      </c>
      <c r="N161" s="96">
        <v>23.011500000000002</v>
      </c>
      <c r="O161" s="64">
        <v>2530</v>
      </c>
      <c r="P161" s="65">
        <f>Table2245789101123456789101112131415161718192021222324252627282930[[#This Row],[PEMBULATAN]]*O161</f>
        <v>58219.095000000001</v>
      </c>
    </row>
    <row r="162" spans="1:16" ht="26.25" customHeight="1" x14ac:dyDescent="0.2">
      <c r="A162" s="14"/>
      <c r="B162" s="75"/>
      <c r="C162" s="73" t="s">
        <v>3293</v>
      </c>
      <c r="D162" s="78" t="s">
        <v>127</v>
      </c>
      <c r="E162" s="13">
        <v>44553</v>
      </c>
      <c r="F162" s="76" t="s">
        <v>705</v>
      </c>
      <c r="G162" s="13">
        <v>44557</v>
      </c>
      <c r="H162" s="77" t="s">
        <v>3451</v>
      </c>
      <c r="I162" s="16">
        <v>90</v>
      </c>
      <c r="J162" s="16">
        <v>65</v>
      </c>
      <c r="K162" s="16">
        <v>34</v>
      </c>
      <c r="L162" s="16">
        <v>17</v>
      </c>
      <c r="M162" s="81">
        <v>49.725000000000001</v>
      </c>
      <c r="N162" s="96">
        <v>49.725000000000001</v>
      </c>
      <c r="O162" s="64">
        <v>2530</v>
      </c>
      <c r="P162" s="65">
        <f>Table2245789101123456789101112131415161718192021222324252627282930[[#This Row],[PEMBULATAN]]*O162</f>
        <v>125804.25</v>
      </c>
    </row>
    <row r="163" spans="1:16" ht="26.25" customHeight="1" x14ac:dyDescent="0.2">
      <c r="A163" s="14"/>
      <c r="B163" s="75"/>
      <c r="C163" s="73" t="s">
        <v>3294</v>
      </c>
      <c r="D163" s="78" t="s">
        <v>127</v>
      </c>
      <c r="E163" s="13">
        <v>44553</v>
      </c>
      <c r="F163" s="76" t="s">
        <v>705</v>
      </c>
      <c r="G163" s="13">
        <v>44557</v>
      </c>
      <c r="H163" s="77" t="s">
        <v>3451</v>
      </c>
      <c r="I163" s="16">
        <v>78</v>
      </c>
      <c r="J163" s="16">
        <v>54</v>
      </c>
      <c r="K163" s="16">
        <v>23</v>
      </c>
      <c r="L163" s="16">
        <v>8</v>
      </c>
      <c r="M163" s="81">
        <v>24.219000000000001</v>
      </c>
      <c r="N163" s="96">
        <v>24.219000000000001</v>
      </c>
      <c r="O163" s="64">
        <v>2530</v>
      </c>
      <c r="P163" s="65">
        <f>Table2245789101123456789101112131415161718192021222324252627282930[[#This Row],[PEMBULATAN]]*O163</f>
        <v>61274.07</v>
      </c>
    </row>
    <row r="164" spans="1:16" ht="26.25" customHeight="1" x14ac:dyDescent="0.2">
      <c r="A164" s="14"/>
      <c r="B164" s="75"/>
      <c r="C164" s="73" t="s">
        <v>3295</v>
      </c>
      <c r="D164" s="78" t="s">
        <v>127</v>
      </c>
      <c r="E164" s="13">
        <v>44553</v>
      </c>
      <c r="F164" s="76" t="s">
        <v>705</v>
      </c>
      <c r="G164" s="13">
        <v>44557</v>
      </c>
      <c r="H164" s="77" t="s">
        <v>3451</v>
      </c>
      <c r="I164" s="16">
        <v>64</v>
      </c>
      <c r="J164" s="16">
        <v>54</v>
      </c>
      <c r="K164" s="16">
        <v>12</v>
      </c>
      <c r="L164" s="16">
        <v>5</v>
      </c>
      <c r="M164" s="81">
        <v>10.368</v>
      </c>
      <c r="N164" s="96">
        <v>11</v>
      </c>
      <c r="O164" s="64">
        <v>2530</v>
      </c>
      <c r="P164" s="65">
        <f>Table2245789101123456789101112131415161718192021222324252627282930[[#This Row],[PEMBULATAN]]*O164</f>
        <v>27830</v>
      </c>
    </row>
    <row r="165" spans="1:16" ht="26.25" customHeight="1" x14ac:dyDescent="0.2">
      <c r="A165" s="14"/>
      <c r="B165" s="75"/>
      <c r="C165" s="73" t="s">
        <v>3296</v>
      </c>
      <c r="D165" s="78" t="s">
        <v>127</v>
      </c>
      <c r="E165" s="13">
        <v>44553</v>
      </c>
      <c r="F165" s="76" t="s">
        <v>705</v>
      </c>
      <c r="G165" s="13">
        <v>44557</v>
      </c>
      <c r="H165" s="77" t="s">
        <v>3451</v>
      </c>
      <c r="I165" s="16">
        <v>98</v>
      </c>
      <c r="J165" s="16">
        <v>65</v>
      </c>
      <c r="K165" s="16">
        <v>34</v>
      </c>
      <c r="L165" s="16">
        <v>21</v>
      </c>
      <c r="M165" s="81">
        <v>54.145000000000003</v>
      </c>
      <c r="N165" s="96">
        <v>54.145000000000003</v>
      </c>
      <c r="O165" s="64">
        <v>2530</v>
      </c>
      <c r="P165" s="65">
        <f>Table2245789101123456789101112131415161718192021222324252627282930[[#This Row],[PEMBULATAN]]*O165</f>
        <v>136986.85</v>
      </c>
    </row>
    <row r="166" spans="1:16" ht="26.25" customHeight="1" x14ac:dyDescent="0.2">
      <c r="A166" s="14"/>
      <c r="B166" s="75"/>
      <c r="C166" s="73" t="s">
        <v>3297</v>
      </c>
      <c r="D166" s="78" t="s">
        <v>127</v>
      </c>
      <c r="E166" s="13">
        <v>44553</v>
      </c>
      <c r="F166" s="76" t="s">
        <v>705</v>
      </c>
      <c r="G166" s="13">
        <v>44557</v>
      </c>
      <c r="H166" s="77" t="s">
        <v>3451</v>
      </c>
      <c r="I166" s="16">
        <v>88</v>
      </c>
      <c r="J166" s="16">
        <v>58</v>
      </c>
      <c r="K166" s="16">
        <v>26</v>
      </c>
      <c r="L166" s="16">
        <v>15</v>
      </c>
      <c r="M166" s="81">
        <v>33.176000000000002</v>
      </c>
      <c r="N166" s="96">
        <v>33.176000000000002</v>
      </c>
      <c r="O166" s="64">
        <v>2530</v>
      </c>
      <c r="P166" s="65">
        <f>Table2245789101123456789101112131415161718192021222324252627282930[[#This Row],[PEMBULATAN]]*O166</f>
        <v>83935.28</v>
      </c>
    </row>
    <row r="167" spans="1:16" ht="26.25" customHeight="1" x14ac:dyDescent="0.2">
      <c r="A167" s="14"/>
      <c r="B167" s="75"/>
      <c r="C167" s="73" t="s">
        <v>3298</v>
      </c>
      <c r="D167" s="78" t="s">
        <v>127</v>
      </c>
      <c r="E167" s="13">
        <v>44553</v>
      </c>
      <c r="F167" s="76" t="s">
        <v>705</v>
      </c>
      <c r="G167" s="13">
        <v>44557</v>
      </c>
      <c r="H167" s="77" t="s">
        <v>3451</v>
      </c>
      <c r="I167" s="16">
        <v>98</v>
      </c>
      <c r="J167" s="16">
        <v>58</v>
      </c>
      <c r="K167" s="16">
        <v>38</v>
      </c>
      <c r="L167" s="16">
        <v>16</v>
      </c>
      <c r="M167" s="81">
        <v>53.997999999999998</v>
      </c>
      <c r="N167" s="96">
        <v>53.997999999999998</v>
      </c>
      <c r="O167" s="64">
        <v>2530</v>
      </c>
      <c r="P167" s="65">
        <f>Table2245789101123456789101112131415161718192021222324252627282930[[#This Row],[PEMBULATAN]]*O167</f>
        <v>136614.94</v>
      </c>
    </row>
    <row r="168" spans="1:16" ht="26.25" customHeight="1" x14ac:dyDescent="0.2">
      <c r="A168" s="14"/>
      <c r="B168" s="75"/>
      <c r="C168" s="73" t="s">
        <v>3299</v>
      </c>
      <c r="D168" s="78" t="s">
        <v>127</v>
      </c>
      <c r="E168" s="13">
        <v>44553</v>
      </c>
      <c r="F168" s="76" t="s">
        <v>705</v>
      </c>
      <c r="G168" s="13">
        <v>44557</v>
      </c>
      <c r="H168" s="77" t="s">
        <v>3451</v>
      </c>
      <c r="I168" s="16">
        <v>98</v>
      </c>
      <c r="J168" s="16">
        <v>57</v>
      </c>
      <c r="K168" s="16">
        <v>25</v>
      </c>
      <c r="L168" s="16">
        <v>12</v>
      </c>
      <c r="M168" s="81">
        <v>34.912500000000001</v>
      </c>
      <c r="N168" s="96">
        <v>34.912500000000001</v>
      </c>
      <c r="O168" s="64">
        <v>2530</v>
      </c>
      <c r="P168" s="65">
        <f>Table2245789101123456789101112131415161718192021222324252627282930[[#This Row],[PEMBULATAN]]*O168</f>
        <v>88328.625</v>
      </c>
    </row>
    <row r="169" spans="1:16" ht="26.25" customHeight="1" x14ac:dyDescent="0.2">
      <c r="A169" s="14"/>
      <c r="B169" s="75"/>
      <c r="C169" s="73" t="s">
        <v>3300</v>
      </c>
      <c r="D169" s="78" t="s">
        <v>127</v>
      </c>
      <c r="E169" s="13">
        <v>44553</v>
      </c>
      <c r="F169" s="76" t="s">
        <v>705</v>
      </c>
      <c r="G169" s="13">
        <v>44557</v>
      </c>
      <c r="H169" s="77" t="s">
        <v>3451</v>
      </c>
      <c r="I169" s="16">
        <v>76</v>
      </c>
      <c r="J169" s="16">
        <v>54</v>
      </c>
      <c r="K169" s="16">
        <v>24</v>
      </c>
      <c r="L169" s="16">
        <v>10</v>
      </c>
      <c r="M169" s="81">
        <v>24.623999999999999</v>
      </c>
      <c r="N169" s="96">
        <v>24.623999999999999</v>
      </c>
      <c r="O169" s="64">
        <v>2530</v>
      </c>
      <c r="P169" s="65">
        <f>Table2245789101123456789101112131415161718192021222324252627282930[[#This Row],[PEMBULATAN]]*O169</f>
        <v>62298.719999999994</v>
      </c>
    </row>
    <row r="170" spans="1:16" ht="26.25" customHeight="1" x14ac:dyDescent="0.2">
      <c r="A170" s="14"/>
      <c r="B170" s="75"/>
      <c r="C170" s="73" t="s">
        <v>3301</v>
      </c>
      <c r="D170" s="78" t="s">
        <v>127</v>
      </c>
      <c r="E170" s="13">
        <v>44553</v>
      </c>
      <c r="F170" s="76" t="s">
        <v>705</v>
      </c>
      <c r="G170" s="13">
        <v>44557</v>
      </c>
      <c r="H170" s="77" t="s">
        <v>3451</v>
      </c>
      <c r="I170" s="16">
        <v>38</v>
      </c>
      <c r="J170" s="16">
        <v>28</v>
      </c>
      <c r="K170" s="16">
        <v>12</v>
      </c>
      <c r="L170" s="16">
        <v>3</v>
      </c>
      <c r="M170" s="81">
        <v>3.1920000000000002</v>
      </c>
      <c r="N170" s="96">
        <v>3.1920000000000002</v>
      </c>
      <c r="O170" s="64">
        <v>2530</v>
      </c>
      <c r="P170" s="65">
        <f>Table2245789101123456789101112131415161718192021222324252627282930[[#This Row],[PEMBULATAN]]*O170</f>
        <v>8075.76</v>
      </c>
    </row>
    <row r="171" spans="1:16" ht="26.25" customHeight="1" x14ac:dyDescent="0.2">
      <c r="A171" s="14"/>
      <c r="B171" s="75"/>
      <c r="C171" s="73" t="s">
        <v>3302</v>
      </c>
      <c r="D171" s="78" t="s">
        <v>127</v>
      </c>
      <c r="E171" s="13">
        <v>44553</v>
      </c>
      <c r="F171" s="76" t="s">
        <v>705</v>
      </c>
      <c r="G171" s="13">
        <v>44557</v>
      </c>
      <c r="H171" s="77" t="s">
        <v>3451</v>
      </c>
      <c r="I171" s="16">
        <v>60</v>
      </c>
      <c r="J171" s="16">
        <v>43</v>
      </c>
      <c r="K171" s="16">
        <v>18</v>
      </c>
      <c r="L171" s="16">
        <v>6</v>
      </c>
      <c r="M171" s="81">
        <v>11.61</v>
      </c>
      <c r="N171" s="96">
        <v>11.61</v>
      </c>
      <c r="O171" s="64">
        <v>2530</v>
      </c>
      <c r="P171" s="65">
        <f>Table2245789101123456789101112131415161718192021222324252627282930[[#This Row],[PEMBULATAN]]*O171</f>
        <v>29373.3</v>
      </c>
    </row>
    <row r="172" spans="1:16" ht="26.25" customHeight="1" x14ac:dyDescent="0.2">
      <c r="A172" s="14"/>
      <c r="B172" s="75"/>
      <c r="C172" s="73" t="s">
        <v>3303</v>
      </c>
      <c r="D172" s="78" t="s">
        <v>127</v>
      </c>
      <c r="E172" s="13">
        <v>44553</v>
      </c>
      <c r="F172" s="76" t="s">
        <v>705</v>
      </c>
      <c r="G172" s="13">
        <v>44557</v>
      </c>
      <c r="H172" s="77" t="s">
        <v>3451</v>
      </c>
      <c r="I172" s="16">
        <v>98</v>
      </c>
      <c r="J172" s="16">
        <v>59</v>
      </c>
      <c r="K172" s="16">
        <v>22</v>
      </c>
      <c r="L172" s="16">
        <v>22</v>
      </c>
      <c r="M172" s="81">
        <v>31.800999999999998</v>
      </c>
      <c r="N172" s="96">
        <v>31.800999999999998</v>
      </c>
      <c r="O172" s="64">
        <v>2530</v>
      </c>
      <c r="P172" s="65">
        <f>Table2245789101123456789101112131415161718192021222324252627282930[[#This Row],[PEMBULATAN]]*O172</f>
        <v>80456.53</v>
      </c>
    </row>
    <row r="173" spans="1:16" ht="26.25" customHeight="1" x14ac:dyDescent="0.2">
      <c r="A173" s="14"/>
      <c r="B173" s="75"/>
      <c r="C173" s="73" t="s">
        <v>3304</v>
      </c>
      <c r="D173" s="78" t="s">
        <v>127</v>
      </c>
      <c r="E173" s="13">
        <v>44553</v>
      </c>
      <c r="F173" s="76" t="s">
        <v>705</v>
      </c>
      <c r="G173" s="13">
        <v>44557</v>
      </c>
      <c r="H173" s="77" t="s">
        <v>3451</v>
      </c>
      <c r="I173" s="16">
        <v>83</v>
      </c>
      <c r="J173" s="16">
        <v>63</v>
      </c>
      <c r="K173" s="16">
        <v>21</v>
      </c>
      <c r="L173" s="16">
        <v>11</v>
      </c>
      <c r="M173" s="81">
        <v>27.452249999999999</v>
      </c>
      <c r="N173" s="96">
        <v>28</v>
      </c>
      <c r="O173" s="64">
        <v>2530</v>
      </c>
      <c r="P173" s="65">
        <f>Table2245789101123456789101112131415161718192021222324252627282930[[#This Row],[PEMBULATAN]]*O173</f>
        <v>70840</v>
      </c>
    </row>
    <row r="174" spans="1:16" ht="26.25" customHeight="1" x14ac:dyDescent="0.2">
      <c r="A174" s="14"/>
      <c r="B174" s="75"/>
      <c r="C174" s="73" t="s">
        <v>3305</v>
      </c>
      <c r="D174" s="78" t="s">
        <v>127</v>
      </c>
      <c r="E174" s="13">
        <v>44553</v>
      </c>
      <c r="F174" s="76" t="s">
        <v>705</v>
      </c>
      <c r="G174" s="13">
        <v>44557</v>
      </c>
      <c r="H174" s="77" t="s">
        <v>3451</v>
      </c>
      <c r="I174" s="16">
        <v>78</v>
      </c>
      <c r="J174" s="16">
        <v>58</v>
      </c>
      <c r="K174" s="16">
        <v>23</v>
      </c>
      <c r="L174" s="16">
        <v>11</v>
      </c>
      <c r="M174" s="81">
        <v>26.013000000000002</v>
      </c>
      <c r="N174" s="96">
        <v>26.013000000000002</v>
      </c>
      <c r="O174" s="64">
        <v>2530</v>
      </c>
      <c r="P174" s="65">
        <f>Table2245789101123456789101112131415161718192021222324252627282930[[#This Row],[PEMBULATAN]]*O174</f>
        <v>65812.89</v>
      </c>
    </row>
    <row r="175" spans="1:16" ht="26.25" customHeight="1" x14ac:dyDescent="0.2">
      <c r="A175" s="14"/>
      <c r="B175" s="75"/>
      <c r="C175" s="73" t="s">
        <v>3306</v>
      </c>
      <c r="D175" s="78" t="s">
        <v>127</v>
      </c>
      <c r="E175" s="13">
        <v>44553</v>
      </c>
      <c r="F175" s="76" t="s">
        <v>705</v>
      </c>
      <c r="G175" s="13">
        <v>44557</v>
      </c>
      <c r="H175" s="77" t="s">
        <v>3451</v>
      </c>
      <c r="I175" s="16">
        <v>100</v>
      </c>
      <c r="J175" s="16">
        <v>64</v>
      </c>
      <c r="K175" s="16">
        <v>38</v>
      </c>
      <c r="L175" s="16">
        <v>18</v>
      </c>
      <c r="M175" s="81">
        <v>60.8</v>
      </c>
      <c r="N175" s="96">
        <v>60.8</v>
      </c>
      <c r="O175" s="64">
        <v>2530</v>
      </c>
      <c r="P175" s="65">
        <f>Table2245789101123456789101112131415161718192021222324252627282930[[#This Row],[PEMBULATAN]]*O175</f>
        <v>153824</v>
      </c>
    </row>
    <row r="176" spans="1:16" ht="26.25" customHeight="1" x14ac:dyDescent="0.2">
      <c r="A176" s="14"/>
      <c r="B176" s="75"/>
      <c r="C176" s="73" t="s">
        <v>3307</v>
      </c>
      <c r="D176" s="78" t="s">
        <v>127</v>
      </c>
      <c r="E176" s="13">
        <v>44553</v>
      </c>
      <c r="F176" s="76" t="s">
        <v>705</v>
      </c>
      <c r="G176" s="13">
        <v>44557</v>
      </c>
      <c r="H176" s="77" t="s">
        <v>3451</v>
      </c>
      <c r="I176" s="16">
        <v>95</v>
      </c>
      <c r="J176" s="16">
        <v>65</v>
      </c>
      <c r="K176" s="16">
        <v>34</v>
      </c>
      <c r="L176" s="16">
        <v>12</v>
      </c>
      <c r="M176" s="81">
        <v>52.487499999999997</v>
      </c>
      <c r="N176" s="96">
        <v>53</v>
      </c>
      <c r="O176" s="64">
        <v>2530</v>
      </c>
      <c r="P176" s="65">
        <f>Table2245789101123456789101112131415161718192021222324252627282930[[#This Row],[PEMBULATAN]]*O176</f>
        <v>134090</v>
      </c>
    </row>
    <row r="177" spans="1:16" ht="26.25" customHeight="1" x14ac:dyDescent="0.2">
      <c r="A177" s="14"/>
      <c r="B177" s="75"/>
      <c r="C177" s="73" t="s">
        <v>3308</v>
      </c>
      <c r="D177" s="78" t="s">
        <v>127</v>
      </c>
      <c r="E177" s="13">
        <v>44553</v>
      </c>
      <c r="F177" s="76" t="s">
        <v>705</v>
      </c>
      <c r="G177" s="13">
        <v>44557</v>
      </c>
      <c r="H177" s="77" t="s">
        <v>3451</v>
      </c>
      <c r="I177" s="16">
        <v>98</v>
      </c>
      <c r="J177" s="16">
        <v>64</v>
      </c>
      <c r="K177" s="16">
        <v>39</v>
      </c>
      <c r="L177" s="16">
        <v>19</v>
      </c>
      <c r="M177" s="81">
        <v>61.152000000000001</v>
      </c>
      <c r="N177" s="96">
        <v>61.152000000000001</v>
      </c>
      <c r="O177" s="64">
        <v>2530</v>
      </c>
      <c r="P177" s="65">
        <f>Table2245789101123456789101112131415161718192021222324252627282930[[#This Row],[PEMBULATAN]]*O177</f>
        <v>154714.56</v>
      </c>
    </row>
    <row r="178" spans="1:16" ht="26.25" customHeight="1" x14ac:dyDescent="0.2">
      <c r="A178" s="14"/>
      <c r="B178" s="75"/>
      <c r="C178" s="73" t="s">
        <v>3309</v>
      </c>
      <c r="D178" s="78" t="s">
        <v>127</v>
      </c>
      <c r="E178" s="13">
        <v>44553</v>
      </c>
      <c r="F178" s="76" t="s">
        <v>705</v>
      </c>
      <c r="G178" s="13">
        <v>44557</v>
      </c>
      <c r="H178" s="77" t="s">
        <v>3451</v>
      </c>
      <c r="I178" s="16">
        <v>89</v>
      </c>
      <c r="J178" s="16">
        <v>64</v>
      </c>
      <c r="K178" s="16">
        <v>32</v>
      </c>
      <c r="L178" s="16">
        <v>14</v>
      </c>
      <c r="M178" s="81">
        <v>45.567999999999998</v>
      </c>
      <c r="N178" s="96">
        <v>45.567999999999998</v>
      </c>
      <c r="O178" s="64">
        <v>2530</v>
      </c>
      <c r="P178" s="65">
        <f>Table2245789101123456789101112131415161718192021222324252627282930[[#This Row],[PEMBULATAN]]*O178</f>
        <v>115287.03999999999</v>
      </c>
    </row>
    <row r="179" spans="1:16" ht="26.25" customHeight="1" x14ac:dyDescent="0.2">
      <c r="A179" s="14"/>
      <c r="B179" s="75"/>
      <c r="C179" s="73" t="s">
        <v>3310</v>
      </c>
      <c r="D179" s="78" t="s">
        <v>127</v>
      </c>
      <c r="E179" s="13">
        <v>44553</v>
      </c>
      <c r="F179" s="76" t="s">
        <v>705</v>
      </c>
      <c r="G179" s="13">
        <v>44557</v>
      </c>
      <c r="H179" s="77" t="s">
        <v>3451</v>
      </c>
      <c r="I179" s="16">
        <v>102</v>
      </c>
      <c r="J179" s="16">
        <v>65</v>
      </c>
      <c r="K179" s="16">
        <v>32</v>
      </c>
      <c r="L179" s="16">
        <v>23</v>
      </c>
      <c r="M179" s="81">
        <v>53.04</v>
      </c>
      <c r="N179" s="96">
        <v>53.04</v>
      </c>
      <c r="O179" s="64">
        <v>2530</v>
      </c>
      <c r="P179" s="65">
        <f>Table2245789101123456789101112131415161718192021222324252627282930[[#This Row],[PEMBULATAN]]*O179</f>
        <v>134191.20000000001</v>
      </c>
    </row>
    <row r="180" spans="1:16" ht="26.25" customHeight="1" x14ac:dyDescent="0.2">
      <c r="A180" s="14"/>
      <c r="B180" s="75"/>
      <c r="C180" s="73" t="s">
        <v>3311</v>
      </c>
      <c r="D180" s="78" t="s">
        <v>127</v>
      </c>
      <c r="E180" s="13">
        <v>44553</v>
      </c>
      <c r="F180" s="76" t="s">
        <v>705</v>
      </c>
      <c r="G180" s="13">
        <v>44557</v>
      </c>
      <c r="H180" s="77" t="s">
        <v>3451</v>
      </c>
      <c r="I180" s="16">
        <v>95</v>
      </c>
      <c r="J180" s="16">
        <v>54</v>
      </c>
      <c r="K180" s="16">
        <v>24</v>
      </c>
      <c r="L180" s="16">
        <v>16</v>
      </c>
      <c r="M180" s="81">
        <v>30.78</v>
      </c>
      <c r="N180" s="96">
        <v>30.78</v>
      </c>
      <c r="O180" s="64">
        <v>2530</v>
      </c>
      <c r="P180" s="65">
        <f>Table2245789101123456789101112131415161718192021222324252627282930[[#This Row],[PEMBULATAN]]*O180</f>
        <v>77873.400000000009</v>
      </c>
    </row>
    <row r="181" spans="1:16" ht="26.25" customHeight="1" x14ac:dyDescent="0.2">
      <c r="A181" s="14"/>
      <c r="B181" s="75"/>
      <c r="C181" s="73" t="s">
        <v>3312</v>
      </c>
      <c r="D181" s="78" t="s">
        <v>127</v>
      </c>
      <c r="E181" s="13">
        <v>44553</v>
      </c>
      <c r="F181" s="76" t="s">
        <v>705</v>
      </c>
      <c r="G181" s="13">
        <v>44557</v>
      </c>
      <c r="H181" s="77" t="s">
        <v>3451</v>
      </c>
      <c r="I181" s="16">
        <v>40</v>
      </c>
      <c r="J181" s="16">
        <v>25</v>
      </c>
      <c r="K181" s="16">
        <v>15</v>
      </c>
      <c r="L181" s="16">
        <v>10</v>
      </c>
      <c r="M181" s="81">
        <v>3.75</v>
      </c>
      <c r="N181" s="96">
        <v>10</v>
      </c>
      <c r="O181" s="64">
        <v>2530</v>
      </c>
      <c r="P181" s="65">
        <f>Table2245789101123456789101112131415161718192021222324252627282930[[#This Row],[PEMBULATAN]]*O181</f>
        <v>25300</v>
      </c>
    </row>
    <row r="182" spans="1:16" ht="26.25" customHeight="1" x14ac:dyDescent="0.2">
      <c r="A182" s="14"/>
      <c r="B182" s="75"/>
      <c r="C182" s="73" t="s">
        <v>3313</v>
      </c>
      <c r="D182" s="78" t="s">
        <v>127</v>
      </c>
      <c r="E182" s="13">
        <v>44553</v>
      </c>
      <c r="F182" s="76" t="s">
        <v>705</v>
      </c>
      <c r="G182" s="13">
        <v>44557</v>
      </c>
      <c r="H182" s="77" t="s">
        <v>3451</v>
      </c>
      <c r="I182" s="16">
        <v>87</v>
      </c>
      <c r="J182" s="16">
        <v>76</v>
      </c>
      <c r="K182" s="16">
        <v>31</v>
      </c>
      <c r="L182" s="16">
        <v>16</v>
      </c>
      <c r="M182" s="81">
        <v>51.243000000000002</v>
      </c>
      <c r="N182" s="96">
        <v>51.243000000000002</v>
      </c>
      <c r="O182" s="64">
        <v>2530</v>
      </c>
      <c r="P182" s="65">
        <f>Table2245789101123456789101112131415161718192021222324252627282930[[#This Row],[PEMBULATAN]]*O182</f>
        <v>129644.79000000001</v>
      </c>
    </row>
    <row r="183" spans="1:16" ht="26.25" customHeight="1" x14ac:dyDescent="0.2">
      <c r="A183" s="14"/>
      <c r="B183" s="75"/>
      <c r="C183" s="73" t="s">
        <v>3314</v>
      </c>
      <c r="D183" s="78" t="s">
        <v>127</v>
      </c>
      <c r="E183" s="13">
        <v>44553</v>
      </c>
      <c r="F183" s="76" t="s">
        <v>705</v>
      </c>
      <c r="G183" s="13">
        <v>44557</v>
      </c>
      <c r="H183" s="77" t="s">
        <v>3451</v>
      </c>
      <c r="I183" s="16">
        <v>101</v>
      </c>
      <c r="J183" s="16">
        <v>64</v>
      </c>
      <c r="K183" s="16">
        <v>35</v>
      </c>
      <c r="L183" s="16">
        <v>28</v>
      </c>
      <c r="M183" s="81">
        <v>56.56</v>
      </c>
      <c r="N183" s="96">
        <v>56.56</v>
      </c>
      <c r="O183" s="64">
        <v>2530</v>
      </c>
      <c r="P183" s="65">
        <f>Table2245789101123456789101112131415161718192021222324252627282930[[#This Row],[PEMBULATAN]]*O183</f>
        <v>143096.80000000002</v>
      </c>
    </row>
    <row r="184" spans="1:16" ht="26.25" customHeight="1" x14ac:dyDescent="0.2">
      <c r="A184" s="14"/>
      <c r="B184" s="75"/>
      <c r="C184" s="73" t="s">
        <v>3315</v>
      </c>
      <c r="D184" s="78" t="s">
        <v>127</v>
      </c>
      <c r="E184" s="13">
        <v>44553</v>
      </c>
      <c r="F184" s="76" t="s">
        <v>705</v>
      </c>
      <c r="G184" s="13">
        <v>44557</v>
      </c>
      <c r="H184" s="77" t="s">
        <v>3451</v>
      </c>
      <c r="I184" s="16">
        <v>65</v>
      </c>
      <c r="J184" s="16">
        <v>58</v>
      </c>
      <c r="K184" s="16">
        <v>16</v>
      </c>
      <c r="L184" s="16">
        <v>8</v>
      </c>
      <c r="M184" s="81">
        <v>15.08</v>
      </c>
      <c r="N184" s="96">
        <v>15.08</v>
      </c>
      <c r="O184" s="64">
        <v>2530</v>
      </c>
      <c r="P184" s="65">
        <f>Table2245789101123456789101112131415161718192021222324252627282930[[#This Row],[PEMBULATAN]]*O184</f>
        <v>38152.400000000001</v>
      </c>
    </row>
    <row r="185" spans="1:16" ht="26.25" customHeight="1" x14ac:dyDescent="0.2">
      <c r="A185" s="14"/>
      <c r="B185" s="75"/>
      <c r="C185" s="73" t="s">
        <v>3316</v>
      </c>
      <c r="D185" s="78" t="s">
        <v>127</v>
      </c>
      <c r="E185" s="13">
        <v>44553</v>
      </c>
      <c r="F185" s="76" t="s">
        <v>705</v>
      </c>
      <c r="G185" s="13">
        <v>44557</v>
      </c>
      <c r="H185" s="77" t="s">
        <v>3451</v>
      </c>
      <c r="I185" s="16">
        <v>105</v>
      </c>
      <c r="J185" s="16">
        <v>68</v>
      </c>
      <c r="K185" s="16">
        <v>37</v>
      </c>
      <c r="L185" s="16">
        <v>34</v>
      </c>
      <c r="M185" s="81">
        <v>66.045000000000002</v>
      </c>
      <c r="N185" s="96">
        <v>66.045000000000002</v>
      </c>
      <c r="O185" s="64">
        <v>2530</v>
      </c>
      <c r="P185" s="65">
        <f>Table2245789101123456789101112131415161718192021222324252627282930[[#This Row],[PEMBULATAN]]*O185</f>
        <v>167093.85</v>
      </c>
    </row>
    <row r="186" spans="1:16" ht="26.25" customHeight="1" x14ac:dyDescent="0.2">
      <c r="A186" s="14"/>
      <c r="B186" s="75"/>
      <c r="C186" s="73" t="s">
        <v>3317</v>
      </c>
      <c r="D186" s="78" t="s">
        <v>127</v>
      </c>
      <c r="E186" s="13">
        <v>44553</v>
      </c>
      <c r="F186" s="76" t="s">
        <v>705</v>
      </c>
      <c r="G186" s="13">
        <v>44557</v>
      </c>
      <c r="H186" s="77" t="s">
        <v>3451</v>
      </c>
      <c r="I186" s="16">
        <v>73</v>
      </c>
      <c r="J186" s="16">
        <v>64</v>
      </c>
      <c r="K186" s="16">
        <v>22</v>
      </c>
      <c r="L186" s="16">
        <v>14</v>
      </c>
      <c r="M186" s="81">
        <v>25.696000000000002</v>
      </c>
      <c r="N186" s="96">
        <v>25.696000000000002</v>
      </c>
      <c r="O186" s="64">
        <v>2530</v>
      </c>
      <c r="P186" s="65">
        <f>Table2245789101123456789101112131415161718192021222324252627282930[[#This Row],[PEMBULATAN]]*O186</f>
        <v>65010.880000000005</v>
      </c>
    </row>
    <row r="187" spans="1:16" ht="26.25" customHeight="1" x14ac:dyDescent="0.2">
      <c r="A187" s="14"/>
      <c r="B187" s="75"/>
      <c r="C187" s="73" t="s">
        <v>3318</v>
      </c>
      <c r="D187" s="78" t="s">
        <v>127</v>
      </c>
      <c r="E187" s="13">
        <v>44553</v>
      </c>
      <c r="F187" s="76" t="s">
        <v>705</v>
      </c>
      <c r="G187" s="13">
        <v>44557</v>
      </c>
      <c r="H187" s="77" t="s">
        <v>3451</v>
      </c>
      <c r="I187" s="16">
        <v>978</v>
      </c>
      <c r="J187" s="16">
        <v>59</v>
      </c>
      <c r="K187" s="16">
        <v>32</v>
      </c>
      <c r="L187" s="16">
        <v>21</v>
      </c>
      <c r="M187" s="81">
        <v>461.61599999999999</v>
      </c>
      <c r="N187" s="96">
        <v>461.61599999999999</v>
      </c>
      <c r="O187" s="64">
        <v>2530</v>
      </c>
      <c r="P187" s="65">
        <f>Table2245789101123456789101112131415161718192021222324252627282930[[#This Row],[PEMBULATAN]]*O187</f>
        <v>1167888.48</v>
      </c>
    </row>
    <row r="188" spans="1:16" ht="26.25" customHeight="1" x14ac:dyDescent="0.2">
      <c r="A188" s="14"/>
      <c r="B188" s="75"/>
      <c r="C188" s="73" t="s">
        <v>3319</v>
      </c>
      <c r="D188" s="78" t="s">
        <v>127</v>
      </c>
      <c r="E188" s="13">
        <v>44553</v>
      </c>
      <c r="F188" s="76" t="s">
        <v>705</v>
      </c>
      <c r="G188" s="13">
        <v>44557</v>
      </c>
      <c r="H188" s="77" t="s">
        <v>3451</v>
      </c>
      <c r="I188" s="16">
        <v>98</v>
      </c>
      <c r="J188" s="16">
        <v>63</v>
      </c>
      <c r="K188" s="16">
        <v>35</v>
      </c>
      <c r="L188" s="16">
        <v>30</v>
      </c>
      <c r="M188" s="81">
        <v>54.022500000000001</v>
      </c>
      <c r="N188" s="96">
        <v>54.022500000000001</v>
      </c>
      <c r="O188" s="64">
        <v>2530</v>
      </c>
      <c r="P188" s="65">
        <f>Table2245789101123456789101112131415161718192021222324252627282930[[#This Row],[PEMBULATAN]]*O188</f>
        <v>136676.92499999999</v>
      </c>
    </row>
    <row r="189" spans="1:16" ht="26.25" customHeight="1" x14ac:dyDescent="0.2">
      <c r="A189" s="14"/>
      <c r="B189" s="75"/>
      <c r="C189" s="73" t="s">
        <v>3320</v>
      </c>
      <c r="D189" s="78" t="s">
        <v>127</v>
      </c>
      <c r="E189" s="13">
        <v>44553</v>
      </c>
      <c r="F189" s="76" t="s">
        <v>705</v>
      </c>
      <c r="G189" s="13">
        <v>44557</v>
      </c>
      <c r="H189" s="77" t="s">
        <v>3451</v>
      </c>
      <c r="I189" s="16">
        <v>95</v>
      </c>
      <c r="J189" s="16">
        <v>65</v>
      </c>
      <c r="K189" s="16">
        <v>25</v>
      </c>
      <c r="L189" s="16">
        <v>18</v>
      </c>
      <c r="M189" s="81">
        <v>38.59375</v>
      </c>
      <c r="N189" s="96">
        <v>38.59375</v>
      </c>
      <c r="O189" s="64">
        <v>2530</v>
      </c>
      <c r="P189" s="65">
        <f>Table2245789101123456789101112131415161718192021222324252627282930[[#This Row],[PEMBULATAN]]*O189</f>
        <v>97642.1875</v>
      </c>
    </row>
    <row r="190" spans="1:16" ht="26.25" customHeight="1" x14ac:dyDescent="0.2">
      <c r="A190" s="14"/>
      <c r="B190" s="75"/>
      <c r="C190" s="73" t="s">
        <v>3321</v>
      </c>
      <c r="D190" s="78" t="s">
        <v>127</v>
      </c>
      <c r="E190" s="13">
        <v>44553</v>
      </c>
      <c r="F190" s="76" t="s">
        <v>705</v>
      </c>
      <c r="G190" s="13">
        <v>44557</v>
      </c>
      <c r="H190" s="77" t="s">
        <v>3451</v>
      </c>
      <c r="I190" s="16">
        <v>78</v>
      </c>
      <c r="J190" s="16">
        <v>56</v>
      </c>
      <c r="K190" s="16">
        <v>26</v>
      </c>
      <c r="L190" s="16">
        <v>8</v>
      </c>
      <c r="M190" s="81">
        <v>28.391999999999999</v>
      </c>
      <c r="N190" s="96">
        <v>29</v>
      </c>
      <c r="O190" s="64">
        <v>2530</v>
      </c>
      <c r="P190" s="65">
        <f>Table2245789101123456789101112131415161718192021222324252627282930[[#This Row],[PEMBULATAN]]*O190</f>
        <v>73370</v>
      </c>
    </row>
    <row r="191" spans="1:16" ht="26.25" customHeight="1" x14ac:dyDescent="0.2">
      <c r="A191" s="14"/>
      <c r="B191" s="75"/>
      <c r="C191" s="73" t="s">
        <v>3322</v>
      </c>
      <c r="D191" s="78" t="s">
        <v>127</v>
      </c>
      <c r="E191" s="13">
        <v>44553</v>
      </c>
      <c r="F191" s="76" t="s">
        <v>705</v>
      </c>
      <c r="G191" s="13">
        <v>44557</v>
      </c>
      <c r="H191" s="77" t="s">
        <v>3451</v>
      </c>
      <c r="I191" s="16">
        <v>100</v>
      </c>
      <c r="J191" s="16">
        <v>64</v>
      </c>
      <c r="K191" s="16">
        <v>35</v>
      </c>
      <c r="L191" s="16">
        <v>27</v>
      </c>
      <c r="M191" s="81">
        <v>56</v>
      </c>
      <c r="N191" s="96">
        <v>56</v>
      </c>
      <c r="O191" s="64">
        <v>2530</v>
      </c>
      <c r="P191" s="65">
        <f>Table2245789101123456789101112131415161718192021222324252627282930[[#This Row],[PEMBULATAN]]*O191</f>
        <v>141680</v>
      </c>
    </row>
    <row r="192" spans="1:16" ht="26.25" customHeight="1" x14ac:dyDescent="0.2">
      <c r="A192" s="14"/>
      <c r="B192" s="75"/>
      <c r="C192" s="73" t="s">
        <v>3323</v>
      </c>
      <c r="D192" s="78" t="s">
        <v>127</v>
      </c>
      <c r="E192" s="13">
        <v>44553</v>
      </c>
      <c r="F192" s="76" t="s">
        <v>705</v>
      </c>
      <c r="G192" s="13">
        <v>44557</v>
      </c>
      <c r="H192" s="77" t="s">
        <v>3451</v>
      </c>
      <c r="I192" s="16">
        <v>70</v>
      </c>
      <c r="J192" s="16">
        <v>64</v>
      </c>
      <c r="K192" s="16">
        <v>25</v>
      </c>
      <c r="L192" s="16">
        <v>4</v>
      </c>
      <c r="M192" s="81">
        <v>28</v>
      </c>
      <c r="N192" s="96">
        <v>28</v>
      </c>
      <c r="O192" s="64">
        <v>2530</v>
      </c>
      <c r="P192" s="65">
        <f>Table2245789101123456789101112131415161718192021222324252627282930[[#This Row],[PEMBULATAN]]*O192</f>
        <v>70840</v>
      </c>
    </row>
    <row r="193" spans="1:16" ht="26.25" customHeight="1" x14ac:dyDescent="0.2">
      <c r="A193" s="14"/>
      <c r="B193" s="75"/>
      <c r="C193" s="73" t="s">
        <v>3324</v>
      </c>
      <c r="D193" s="78" t="s">
        <v>127</v>
      </c>
      <c r="E193" s="13">
        <v>44553</v>
      </c>
      <c r="F193" s="76" t="s">
        <v>705</v>
      </c>
      <c r="G193" s="13">
        <v>44557</v>
      </c>
      <c r="H193" s="77" t="s">
        <v>3451</v>
      </c>
      <c r="I193" s="16">
        <v>92</v>
      </c>
      <c r="J193" s="16">
        <v>70</v>
      </c>
      <c r="K193" s="16">
        <v>29</v>
      </c>
      <c r="L193" s="16">
        <v>23</v>
      </c>
      <c r="M193" s="81">
        <v>46.69</v>
      </c>
      <c r="N193" s="96">
        <v>46.69</v>
      </c>
      <c r="O193" s="64">
        <v>2530</v>
      </c>
      <c r="P193" s="65">
        <f>Table2245789101123456789101112131415161718192021222324252627282930[[#This Row],[PEMBULATAN]]*O193</f>
        <v>118125.7</v>
      </c>
    </row>
    <row r="194" spans="1:16" ht="26.25" customHeight="1" x14ac:dyDescent="0.2">
      <c r="A194" s="14"/>
      <c r="B194" s="75"/>
      <c r="C194" s="73" t="s">
        <v>3325</v>
      </c>
      <c r="D194" s="78" t="s">
        <v>127</v>
      </c>
      <c r="E194" s="13">
        <v>44553</v>
      </c>
      <c r="F194" s="76" t="s">
        <v>705</v>
      </c>
      <c r="G194" s="13">
        <v>44557</v>
      </c>
      <c r="H194" s="77" t="s">
        <v>3451</v>
      </c>
      <c r="I194" s="16">
        <v>100</v>
      </c>
      <c r="J194" s="16">
        <v>57</v>
      </c>
      <c r="K194" s="16">
        <v>28</v>
      </c>
      <c r="L194" s="16">
        <v>26</v>
      </c>
      <c r="M194" s="81">
        <v>39.9</v>
      </c>
      <c r="N194" s="96">
        <v>39.9</v>
      </c>
      <c r="O194" s="64">
        <v>2530</v>
      </c>
      <c r="P194" s="65">
        <f>Table2245789101123456789101112131415161718192021222324252627282930[[#This Row],[PEMBULATAN]]*O194</f>
        <v>100947</v>
      </c>
    </row>
    <row r="195" spans="1:16" ht="26.25" customHeight="1" x14ac:dyDescent="0.2">
      <c r="A195" s="14"/>
      <c r="B195" s="75"/>
      <c r="C195" s="73" t="s">
        <v>3326</v>
      </c>
      <c r="D195" s="78" t="s">
        <v>127</v>
      </c>
      <c r="E195" s="13">
        <v>44553</v>
      </c>
      <c r="F195" s="76" t="s">
        <v>705</v>
      </c>
      <c r="G195" s="13">
        <v>44557</v>
      </c>
      <c r="H195" s="77" t="s">
        <v>3451</v>
      </c>
      <c r="I195" s="16">
        <v>90</v>
      </c>
      <c r="J195" s="16">
        <v>58</v>
      </c>
      <c r="K195" s="16">
        <v>32</v>
      </c>
      <c r="L195" s="16">
        <v>14</v>
      </c>
      <c r="M195" s="81">
        <v>41.76</v>
      </c>
      <c r="N195" s="96">
        <v>41.76</v>
      </c>
      <c r="O195" s="64">
        <v>2530</v>
      </c>
      <c r="P195" s="65">
        <f>Table2245789101123456789101112131415161718192021222324252627282930[[#This Row],[PEMBULATAN]]*O195</f>
        <v>105652.79999999999</v>
      </c>
    </row>
    <row r="196" spans="1:16" ht="26.25" customHeight="1" x14ac:dyDescent="0.2">
      <c r="A196" s="14"/>
      <c r="B196" s="75"/>
      <c r="C196" s="73" t="s">
        <v>3327</v>
      </c>
      <c r="D196" s="78" t="s">
        <v>127</v>
      </c>
      <c r="E196" s="13">
        <v>44553</v>
      </c>
      <c r="F196" s="76" t="s">
        <v>705</v>
      </c>
      <c r="G196" s="13">
        <v>44557</v>
      </c>
      <c r="H196" s="77" t="s">
        <v>3451</v>
      </c>
      <c r="I196" s="16">
        <v>80</v>
      </c>
      <c r="J196" s="16">
        <v>57</v>
      </c>
      <c r="K196" s="16">
        <v>25</v>
      </c>
      <c r="L196" s="16">
        <v>16</v>
      </c>
      <c r="M196" s="81">
        <v>28.5</v>
      </c>
      <c r="N196" s="96">
        <v>29</v>
      </c>
      <c r="O196" s="64">
        <v>2530</v>
      </c>
      <c r="P196" s="65">
        <f>Table2245789101123456789101112131415161718192021222324252627282930[[#This Row],[PEMBULATAN]]*O196</f>
        <v>73370</v>
      </c>
    </row>
    <row r="197" spans="1:16" ht="26.25" customHeight="1" x14ac:dyDescent="0.2">
      <c r="A197" s="14"/>
      <c r="B197" s="75"/>
      <c r="C197" s="73" t="s">
        <v>3328</v>
      </c>
      <c r="D197" s="78" t="s">
        <v>127</v>
      </c>
      <c r="E197" s="13">
        <v>44553</v>
      </c>
      <c r="F197" s="76" t="s">
        <v>705</v>
      </c>
      <c r="G197" s="13">
        <v>44557</v>
      </c>
      <c r="H197" s="77" t="s">
        <v>3451</v>
      </c>
      <c r="I197" s="16">
        <v>75</v>
      </c>
      <c r="J197" s="16">
        <v>60</v>
      </c>
      <c r="K197" s="16">
        <v>20</v>
      </c>
      <c r="L197" s="16">
        <v>11</v>
      </c>
      <c r="M197" s="81">
        <v>22.5</v>
      </c>
      <c r="N197" s="96">
        <v>23</v>
      </c>
      <c r="O197" s="64">
        <v>2530</v>
      </c>
      <c r="P197" s="65">
        <f>Table2245789101123456789101112131415161718192021222324252627282930[[#This Row],[PEMBULATAN]]*O197</f>
        <v>58190</v>
      </c>
    </row>
    <row r="198" spans="1:16" ht="26.25" customHeight="1" x14ac:dyDescent="0.2">
      <c r="A198" s="14"/>
      <c r="B198" s="75"/>
      <c r="C198" s="73" t="s">
        <v>3329</v>
      </c>
      <c r="D198" s="78" t="s">
        <v>127</v>
      </c>
      <c r="E198" s="13">
        <v>44553</v>
      </c>
      <c r="F198" s="76" t="s">
        <v>705</v>
      </c>
      <c r="G198" s="13">
        <v>44557</v>
      </c>
      <c r="H198" s="77" t="s">
        <v>3451</v>
      </c>
      <c r="I198" s="16">
        <v>103</v>
      </c>
      <c r="J198" s="16">
        <v>58</v>
      </c>
      <c r="K198" s="16">
        <v>28</v>
      </c>
      <c r="L198" s="16">
        <v>29</v>
      </c>
      <c r="M198" s="81">
        <v>41.817999999999998</v>
      </c>
      <c r="N198" s="96">
        <v>41.817999999999998</v>
      </c>
      <c r="O198" s="64">
        <v>2530</v>
      </c>
      <c r="P198" s="65">
        <f>Table2245789101123456789101112131415161718192021222324252627282930[[#This Row],[PEMBULATAN]]*O198</f>
        <v>105799.54</v>
      </c>
    </row>
    <row r="199" spans="1:16" ht="26.25" customHeight="1" x14ac:dyDescent="0.2">
      <c r="A199" s="14"/>
      <c r="B199" s="75"/>
      <c r="C199" s="73" t="s">
        <v>3330</v>
      </c>
      <c r="D199" s="78" t="s">
        <v>127</v>
      </c>
      <c r="E199" s="13">
        <v>44553</v>
      </c>
      <c r="F199" s="76" t="s">
        <v>705</v>
      </c>
      <c r="G199" s="13">
        <v>44557</v>
      </c>
      <c r="H199" s="77" t="s">
        <v>3451</v>
      </c>
      <c r="I199" s="16">
        <v>110</v>
      </c>
      <c r="J199" s="16">
        <v>10</v>
      </c>
      <c r="K199" s="16">
        <v>10</v>
      </c>
      <c r="L199" s="16">
        <v>1</v>
      </c>
      <c r="M199" s="81">
        <v>2.75</v>
      </c>
      <c r="N199" s="96">
        <v>2.75</v>
      </c>
      <c r="O199" s="64">
        <v>2530</v>
      </c>
      <c r="P199" s="65">
        <f>Table2245789101123456789101112131415161718192021222324252627282930[[#This Row],[PEMBULATAN]]*O199</f>
        <v>6957.5</v>
      </c>
    </row>
    <row r="200" spans="1:16" ht="26.25" customHeight="1" x14ac:dyDescent="0.2">
      <c r="A200" s="14"/>
      <c r="B200" s="75"/>
      <c r="C200" s="73" t="s">
        <v>3331</v>
      </c>
      <c r="D200" s="78" t="s">
        <v>127</v>
      </c>
      <c r="E200" s="13">
        <v>44553</v>
      </c>
      <c r="F200" s="76" t="s">
        <v>705</v>
      </c>
      <c r="G200" s="13">
        <v>44557</v>
      </c>
      <c r="H200" s="77" t="s">
        <v>3451</v>
      </c>
      <c r="I200" s="16">
        <v>97</v>
      </c>
      <c r="J200" s="16">
        <v>60</v>
      </c>
      <c r="K200" s="16">
        <v>25</v>
      </c>
      <c r="L200" s="16">
        <v>16</v>
      </c>
      <c r="M200" s="81">
        <v>36.375</v>
      </c>
      <c r="N200" s="96">
        <v>37</v>
      </c>
      <c r="O200" s="64">
        <v>2530</v>
      </c>
      <c r="P200" s="65">
        <f>Table2245789101123456789101112131415161718192021222324252627282930[[#This Row],[PEMBULATAN]]*O200</f>
        <v>93610</v>
      </c>
    </row>
    <row r="201" spans="1:16" ht="26.25" customHeight="1" x14ac:dyDescent="0.2">
      <c r="A201" s="14"/>
      <c r="B201" s="75"/>
      <c r="C201" s="73" t="s">
        <v>3332</v>
      </c>
      <c r="D201" s="78" t="s">
        <v>127</v>
      </c>
      <c r="E201" s="13">
        <v>44553</v>
      </c>
      <c r="F201" s="76" t="s">
        <v>705</v>
      </c>
      <c r="G201" s="13">
        <v>44557</v>
      </c>
      <c r="H201" s="77" t="s">
        <v>3451</v>
      </c>
      <c r="I201" s="16">
        <v>86</v>
      </c>
      <c r="J201" s="16">
        <v>24</v>
      </c>
      <c r="K201" s="16">
        <v>6</v>
      </c>
      <c r="L201" s="16">
        <v>2</v>
      </c>
      <c r="M201" s="81">
        <v>3.0960000000000001</v>
      </c>
      <c r="N201" s="96">
        <v>3.0960000000000001</v>
      </c>
      <c r="O201" s="64">
        <v>2530</v>
      </c>
      <c r="P201" s="65">
        <f>Table2245789101123456789101112131415161718192021222324252627282930[[#This Row],[PEMBULATAN]]*O201</f>
        <v>7832.88</v>
      </c>
    </row>
    <row r="202" spans="1:16" ht="26.25" customHeight="1" x14ac:dyDescent="0.2">
      <c r="A202" s="14"/>
      <c r="B202" s="75"/>
      <c r="C202" s="73" t="s">
        <v>3333</v>
      </c>
      <c r="D202" s="78" t="s">
        <v>127</v>
      </c>
      <c r="E202" s="13">
        <v>44553</v>
      </c>
      <c r="F202" s="76" t="s">
        <v>705</v>
      </c>
      <c r="G202" s="13">
        <v>44557</v>
      </c>
      <c r="H202" s="77" t="s">
        <v>3451</v>
      </c>
      <c r="I202" s="16">
        <v>100</v>
      </c>
      <c r="J202" s="16">
        <v>54</v>
      </c>
      <c r="K202" s="16">
        <v>33</v>
      </c>
      <c r="L202" s="16">
        <v>21</v>
      </c>
      <c r="M202" s="81">
        <v>44.55</v>
      </c>
      <c r="N202" s="96">
        <v>44.55</v>
      </c>
      <c r="O202" s="64">
        <v>2530</v>
      </c>
      <c r="P202" s="65">
        <f>Table2245789101123456789101112131415161718192021222324252627282930[[#This Row],[PEMBULATAN]]*O202</f>
        <v>112711.5</v>
      </c>
    </row>
    <row r="203" spans="1:16" ht="26.25" customHeight="1" x14ac:dyDescent="0.2">
      <c r="A203" s="14"/>
      <c r="B203" s="75"/>
      <c r="C203" s="73" t="s">
        <v>3334</v>
      </c>
      <c r="D203" s="78" t="s">
        <v>127</v>
      </c>
      <c r="E203" s="13">
        <v>44553</v>
      </c>
      <c r="F203" s="76" t="s">
        <v>705</v>
      </c>
      <c r="G203" s="13">
        <v>44557</v>
      </c>
      <c r="H203" s="77" t="s">
        <v>3451</v>
      </c>
      <c r="I203" s="16">
        <v>87</v>
      </c>
      <c r="J203" s="16">
        <v>56</v>
      </c>
      <c r="K203" s="16">
        <v>21</v>
      </c>
      <c r="L203" s="16">
        <v>15</v>
      </c>
      <c r="M203" s="81">
        <v>25.577999999999999</v>
      </c>
      <c r="N203" s="96">
        <v>25.577999999999999</v>
      </c>
      <c r="O203" s="64">
        <v>2530</v>
      </c>
      <c r="P203" s="65">
        <f>Table2245789101123456789101112131415161718192021222324252627282930[[#This Row],[PEMBULATAN]]*O203</f>
        <v>64712.34</v>
      </c>
    </row>
    <row r="204" spans="1:16" ht="26.25" customHeight="1" x14ac:dyDescent="0.2">
      <c r="A204" s="14"/>
      <c r="B204" s="75"/>
      <c r="C204" s="73" t="s">
        <v>3335</v>
      </c>
      <c r="D204" s="78" t="s">
        <v>127</v>
      </c>
      <c r="E204" s="13">
        <v>44553</v>
      </c>
      <c r="F204" s="76" t="s">
        <v>705</v>
      </c>
      <c r="G204" s="13">
        <v>44557</v>
      </c>
      <c r="H204" s="77" t="s">
        <v>3451</v>
      </c>
      <c r="I204" s="16">
        <v>70</v>
      </c>
      <c r="J204" s="16">
        <v>22</v>
      </c>
      <c r="K204" s="16">
        <v>18</v>
      </c>
      <c r="L204" s="16">
        <v>5</v>
      </c>
      <c r="M204" s="81">
        <v>6.93</v>
      </c>
      <c r="N204" s="96">
        <v>6.93</v>
      </c>
      <c r="O204" s="64">
        <v>2530</v>
      </c>
      <c r="P204" s="65">
        <f>Table2245789101123456789101112131415161718192021222324252627282930[[#This Row],[PEMBULATAN]]*O204</f>
        <v>17532.899999999998</v>
      </c>
    </row>
    <row r="205" spans="1:16" ht="26.25" customHeight="1" x14ac:dyDescent="0.2">
      <c r="A205" s="14"/>
      <c r="B205" s="75"/>
      <c r="C205" s="73" t="s">
        <v>3336</v>
      </c>
      <c r="D205" s="78" t="s">
        <v>127</v>
      </c>
      <c r="E205" s="13">
        <v>44553</v>
      </c>
      <c r="F205" s="76" t="s">
        <v>705</v>
      </c>
      <c r="G205" s="13">
        <v>44557</v>
      </c>
      <c r="H205" s="77" t="s">
        <v>3451</v>
      </c>
      <c r="I205" s="16">
        <v>41</v>
      </c>
      <c r="J205" s="16">
        <v>34</v>
      </c>
      <c r="K205" s="16">
        <v>25</v>
      </c>
      <c r="L205" s="16">
        <v>5</v>
      </c>
      <c r="M205" s="81">
        <v>8.7125000000000004</v>
      </c>
      <c r="N205" s="96">
        <v>8.7125000000000004</v>
      </c>
      <c r="O205" s="64">
        <v>2530</v>
      </c>
      <c r="P205" s="65">
        <f>Table2245789101123456789101112131415161718192021222324252627282930[[#This Row],[PEMBULATAN]]*O205</f>
        <v>22042.625</v>
      </c>
    </row>
    <row r="206" spans="1:16" ht="26.25" customHeight="1" x14ac:dyDescent="0.2">
      <c r="A206" s="14"/>
      <c r="B206" s="75"/>
      <c r="C206" s="73" t="s">
        <v>3337</v>
      </c>
      <c r="D206" s="78" t="s">
        <v>127</v>
      </c>
      <c r="E206" s="13">
        <v>44553</v>
      </c>
      <c r="F206" s="76" t="s">
        <v>705</v>
      </c>
      <c r="G206" s="13">
        <v>44557</v>
      </c>
      <c r="H206" s="77" t="s">
        <v>3451</v>
      </c>
      <c r="I206" s="16">
        <v>36</v>
      </c>
      <c r="J206" s="16">
        <v>30</v>
      </c>
      <c r="K206" s="16">
        <v>18</v>
      </c>
      <c r="L206" s="16">
        <v>6</v>
      </c>
      <c r="M206" s="81">
        <v>4.8600000000000003</v>
      </c>
      <c r="N206" s="96">
        <v>6</v>
      </c>
      <c r="O206" s="64">
        <v>2530</v>
      </c>
      <c r="P206" s="65">
        <f>Table2245789101123456789101112131415161718192021222324252627282930[[#This Row],[PEMBULATAN]]*O206</f>
        <v>15180</v>
      </c>
    </row>
    <row r="207" spans="1:16" ht="26.25" customHeight="1" x14ac:dyDescent="0.2">
      <c r="A207" s="14"/>
      <c r="B207" s="75"/>
      <c r="C207" s="73" t="s">
        <v>3338</v>
      </c>
      <c r="D207" s="78" t="s">
        <v>127</v>
      </c>
      <c r="E207" s="13">
        <v>44553</v>
      </c>
      <c r="F207" s="76" t="s">
        <v>705</v>
      </c>
      <c r="G207" s="13">
        <v>44557</v>
      </c>
      <c r="H207" s="77" t="s">
        <v>3451</v>
      </c>
      <c r="I207" s="16">
        <v>78</v>
      </c>
      <c r="J207" s="16">
        <v>54</v>
      </c>
      <c r="K207" s="16">
        <v>19</v>
      </c>
      <c r="L207" s="16">
        <v>8</v>
      </c>
      <c r="M207" s="81">
        <v>20.007000000000001</v>
      </c>
      <c r="N207" s="96">
        <v>20.007000000000001</v>
      </c>
      <c r="O207" s="64">
        <v>2530</v>
      </c>
      <c r="P207" s="65">
        <f>Table2245789101123456789101112131415161718192021222324252627282930[[#This Row],[PEMBULATAN]]*O207</f>
        <v>50617.710000000006</v>
      </c>
    </row>
    <row r="208" spans="1:16" ht="26.25" customHeight="1" x14ac:dyDescent="0.2">
      <c r="A208" s="14"/>
      <c r="B208" s="75"/>
      <c r="C208" s="73" t="s">
        <v>3339</v>
      </c>
      <c r="D208" s="78" t="s">
        <v>127</v>
      </c>
      <c r="E208" s="13">
        <v>44553</v>
      </c>
      <c r="F208" s="76" t="s">
        <v>705</v>
      </c>
      <c r="G208" s="13">
        <v>44557</v>
      </c>
      <c r="H208" s="77" t="s">
        <v>3451</v>
      </c>
      <c r="I208" s="16">
        <v>48</v>
      </c>
      <c r="J208" s="16">
        <v>45</v>
      </c>
      <c r="K208" s="16">
        <v>22</v>
      </c>
      <c r="L208" s="16">
        <v>7</v>
      </c>
      <c r="M208" s="81">
        <v>11.88</v>
      </c>
      <c r="N208" s="96">
        <v>11.88</v>
      </c>
      <c r="O208" s="64">
        <v>2530</v>
      </c>
      <c r="P208" s="65">
        <f>Table2245789101123456789101112131415161718192021222324252627282930[[#This Row],[PEMBULATAN]]*O208</f>
        <v>30056.400000000001</v>
      </c>
    </row>
    <row r="209" spans="1:16" ht="26.25" customHeight="1" x14ac:dyDescent="0.2">
      <c r="A209" s="14"/>
      <c r="B209" s="75"/>
      <c r="C209" s="73" t="s">
        <v>3340</v>
      </c>
      <c r="D209" s="78" t="s">
        <v>127</v>
      </c>
      <c r="E209" s="13">
        <v>44553</v>
      </c>
      <c r="F209" s="76" t="s">
        <v>705</v>
      </c>
      <c r="G209" s="13">
        <v>44557</v>
      </c>
      <c r="H209" s="77" t="s">
        <v>3451</v>
      </c>
      <c r="I209" s="16">
        <v>56</v>
      </c>
      <c r="J209" s="16">
        <v>45</v>
      </c>
      <c r="K209" s="16">
        <v>15</v>
      </c>
      <c r="L209" s="16">
        <v>3</v>
      </c>
      <c r="M209" s="81">
        <v>9.4499999999999993</v>
      </c>
      <c r="N209" s="96">
        <v>10</v>
      </c>
      <c r="O209" s="64">
        <v>2530</v>
      </c>
      <c r="P209" s="65">
        <f>Table2245789101123456789101112131415161718192021222324252627282930[[#This Row],[PEMBULATAN]]*O209</f>
        <v>25300</v>
      </c>
    </row>
    <row r="210" spans="1:16" ht="26.25" customHeight="1" x14ac:dyDescent="0.2">
      <c r="A210" s="14"/>
      <c r="B210" s="75"/>
      <c r="C210" s="73" t="s">
        <v>3341</v>
      </c>
      <c r="D210" s="78" t="s">
        <v>127</v>
      </c>
      <c r="E210" s="13">
        <v>44553</v>
      </c>
      <c r="F210" s="76" t="s">
        <v>705</v>
      </c>
      <c r="G210" s="13">
        <v>44557</v>
      </c>
      <c r="H210" s="77" t="s">
        <v>3451</v>
      </c>
      <c r="I210" s="16">
        <v>61</v>
      </c>
      <c r="J210" s="16">
        <v>45</v>
      </c>
      <c r="K210" s="16">
        <v>24</v>
      </c>
      <c r="L210" s="16">
        <v>12</v>
      </c>
      <c r="M210" s="81">
        <v>16.47</v>
      </c>
      <c r="N210" s="96">
        <v>17</v>
      </c>
      <c r="O210" s="64">
        <v>2530</v>
      </c>
      <c r="P210" s="65">
        <f>Table2245789101123456789101112131415161718192021222324252627282930[[#This Row],[PEMBULATAN]]*O210</f>
        <v>43010</v>
      </c>
    </row>
    <row r="211" spans="1:16" ht="26.25" customHeight="1" x14ac:dyDescent="0.2">
      <c r="A211" s="14"/>
      <c r="B211" s="75"/>
      <c r="C211" s="73" t="s">
        <v>3342</v>
      </c>
      <c r="D211" s="78" t="s">
        <v>127</v>
      </c>
      <c r="E211" s="13">
        <v>44553</v>
      </c>
      <c r="F211" s="76" t="s">
        <v>705</v>
      </c>
      <c r="G211" s="13">
        <v>44557</v>
      </c>
      <c r="H211" s="77" t="s">
        <v>3451</v>
      </c>
      <c r="I211" s="16">
        <v>87</v>
      </c>
      <c r="J211" s="16">
        <v>59</v>
      </c>
      <c r="K211" s="16">
        <v>32</v>
      </c>
      <c r="L211" s="16">
        <v>20</v>
      </c>
      <c r="M211" s="81">
        <v>41.064</v>
      </c>
      <c r="N211" s="96">
        <v>41.064</v>
      </c>
      <c r="O211" s="64">
        <v>2530</v>
      </c>
      <c r="P211" s="65">
        <f>Table2245789101123456789101112131415161718192021222324252627282930[[#This Row],[PEMBULATAN]]*O211</f>
        <v>103891.92</v>
      </c>
    </row>
    <row r="212" spans="1:16" ht="26.25" customHeight="1" x14ac:dyDescent="0.2">
      <c r="A212" s="14"/>
      <c r="B212" s="75"/>
      <c r="C212" s="73" t="s">
        <v>3343</v>
      </c>
      <c r="D212" s="78" t="s">
        <v>127</v>
      </c>
      <c r="E212" s="13">
        <v>44553</v>
      </c>
      <c r="F212" s="76" t="s">
        <v>705</v>
      </c>
      <c r="G212" s="13">
        <v>44557</v>
      </c>
      <c r="H212" s="77" t="s">
        <v>3451</v>
      </c>
      <c r="I212" s="16">
        <v>90</v>
      </c>
      <c r="J212" s="16">
        <v>50</v>
      </c>
      <c r="K212" s="16">
        <v>20</v>
      </c>
      <c r="L212" s="16">
        <v>6</v>
      </c>
      <c r="M212" s="81">
        <v>22.5</v>
      </c>
      <c r="N212" s="96">
        <v>23</v>
      </c>
      <c r="O212" s="64">
        <v>2530</v>
      </c>
      <c r="P212" s="65">
        <f>Table2245789101123456789101112131415161718192021222324252627282930[[#This Row],[PEMBULATAN]]*O212</f>
        <v>58190</v>
      </c>
    </row>
    <row r="213" spans="1:16" ht="26.25" customHeight="1" x14ac:dyDescent="0.2">
      <c r="A213" s="14"/>
      <c r="B213" s="75"/>
      <c r="C213" s="73" t="s">
        <v>3344</v>
      </c>
      <c r="D213" s="78" t="s">
        <v>127</v>
      </c>
      <c r="E213" s="13">
        <v>44553</v>
      </c>
      <c r="F213" s="76" t="s">
        <v>705</v>
      </c>
      <c r="G213" s="13">
        <v>44557</v>
      </c>
      <c r="H213" s="77" t="s">
        <v>3451</v>
      </c>
      <c r="I213" s="16">
        <v>45</v>
      </c>
      <c r="J213" s="16">
        <v>27</v>
      </c>
      <c r="K213" s="16">
        <v>17</v>
      </c>
      <c r="L213" s="16">
        <v>1</v>
      </c>
      <c r="M213" s="81">
        <v>5.1637500000000003</v>
      </c>
      <c r="N213" s="96">
        <v>5.1637500000000003</v>
      </c>
      <c r="O213" s="64">
        <v>2530</v>
      </c>
      <c r="P213" s="65">
        <f>Table2245789101123456789101112131415161718192021222324252627282930[[#This Row],[PEMBULATAN]]*O213</f>
        <v>13064.2875</v>
      </c>
    </row>
    <row r="214" spans="1:16" ht="26.25" customHeight="1" x14ac:dyDescent="0.2">
      <c r="A214" s="14"/>
      <c r="B214" s="75"/>
      <c r="C214" s="73" t="s">
        <v>3345</v>
      </c>
      <c r="D214" s="78" t="s">
        <v>127</v>
      </c>
      <c r="E214" s="13">
        <v>44553</v>
      </c>
      <c r="F214" s="76" t="s">
        <v>705</v>
      </c>
      <c r="G214" s="13">
        <v>44557</v>
      </c>
      <c r="H214" s="77" t="s">
        <v>3451</v>
      </c>
      <c r="I214" s="16">
        <v>57</v>
      </c>
      <c r="J214" s="16">
        <v>45</v>
      </c>
      <c r="K214" s="16">
        <v>14</v>
      </c>
      <c r="L214" s="16">
        <v>3</v>
      </c>
      <c r="M214" s="81">
        <v>8.9774999999999991</v>
      </c>
      <c r="N214" s="96">
        <v>8.9774999999999991</v>
      </c>
      <c r="O214" s="64">
        <v>2530</v>
      </c>
      <c r="P214" s="65">
        <f>Table2245789101123456789101112131415161718192021222324252627282930[[#This Row],[PEMBULATAN]]*O214</f>
        <v>22713.074999999997</v>
      </c>
    </row>
    <row r="215" spans="1:16" ht="26.25" customHeight="1" x14ac:dyDescent="0.2">
      <c r="A215" s="14"/>
      <c r="B215" s="75"/>
      <c r="C215" s="73" t="s">
        <v>3346</v>
      </c>
      <c r="D215" s="78" t="s">
        <v>127</v>
      </c>
      <c r="E215" s="13">
        <v>44553</v>
      </c>
      <c r="F215" s="76" t="s">
        <v>705</v>
      </c>
      <c r="G215" s="13">
        <v>44557</v>
      </c>
      <c r="H215" s="77" t="s">
        <v>3451</v>
      </c>
      <c r="I215" s="16">
        <v>54</v>
      </c>
      <c r="J215" s="16">
        <v>20</v>
      </c>
      <c r="K215" s="16">
        <v>8</v>
      </c>
      <c r="L215" s="16">
        <v>1</v>
      </c>
      <c r="M215" s="81">
        <v>2.16</v>
      </c>
      <c r="N215" s="96">
        <v>2.16</v>
      </c>
      <c r="O215" s="64">
        <v>2530</v>
      </c>
      <c r="P215" s="65">
        <f>Table2245789101123456789101112131415161718192021222324252627282930[[#This Row],[PEMBULATAN]]*O215</f>
        <v>5464.8</v>
      </c>
    </row>
    <row r="216" spans="1:16" ht="26.25" customHeight="1" x14ac:dyDescent="0.2">
      <c r="A216" s="14"/>
      <c r="B216" s="75"/>
      <c r="C216" s="73" t="s">
        <v>3347</v>
      </c>
      <c r="D216" s="78" t="s">
        <v>127</v>
      </c>
      <c r="E216" s="13">
        <v>44553</v>
      </c>
      <c r="F216" s="76" t="s">
        <v>705</v>
      </c>
      <c r="G216" s="13">
        <v>44557</v>
      </c>
      <c r="H216" s="77" t="s">
        <v>3451</v>
      </c>
      <c r="I216" s="16">
        <v>65</v>
      </c>
      <c r="J216" s="16">
        <v>47</v>
      </c>
      <c r="K216" s="16">
        <v>25</v>
      </c>
      <c r="L216" s="16">
        <v>2</v>
      </c>
      <c r="M216" s="81">
        <v>19.09375</v>
      </c>
      <c r="N216" s="96">
        <v>19.09375</v>
      </c>
      <c r="O216" s="64">
        <v>2530</v>
      </c>
      <c r="P216" s="65">
        <f>Table2245789101123456789101112131415161718192021222324252627282930[[#This Row],[PEMBULATAN]]*O216</f>
        <v>48307.1875</v>
      </c>
    </row>
    <row r="217" spans="1:16" ht="26.25" customHeight="1" x14ac:dyDescent="0.2">
      <c r="A217" s="14"/>
      <c r="B217" s="75"/>
      <c r="C217" s="73" t="s">
        <v>3348</v>
      </c>
      <c r="D217" s="78" t="s">
        <v>127</v>
      </c>
      <c r="E217" s="13">
        <v>44553</v>
      </c>
      <c r="F217" s="76" t="s">
        <v>705</v>
      </c>
      <c r="G217" s="13">
        <v>44557</v>
      </c>
      <c r="H217" s="77" t="s">
        <v>3451</v>
      </c>
      <c r="I217" s="16">
        <v>66</v>
      </c>
      <c r="J217" s="16">
        <v>28</v>
      </c>
      <c r="K217" s="16">
        <v>31</v>
      </c>
      <c r="L217" s="16">
        <v>2</v>
      </c>
      <c r="M217" s="81">
        <v>14.321999999999999</v>
      </c>
      <c r="N217" s="96">
        <v>15</v>
      </c>
      <c r="O217" s="64">
        <v>2530</v>
      </c>
      <c r="P217" s="65">
        <f>Table2245789101123456789101112131415161718192021222324252627282930[[#This Row],[PEMBULATAN]]*O217</f>
        <v>37950</v>
      </c>
    </row>
    <row r="218" spans="1:16" ht="26.25" customHeight="1" x14ac:dyDescent="0.2">
      <c r="A218" s="14"/>
      <c r="B218" s="75"/>
      <c r="C218" s="73" t="s">
        <v>3349</v>
      </c>
      <c r="D218" s="78" t="s">
        <v>127</v>
      </c>
      <c r="E218" s="13">
        <v>44553</v>
      </c>
      <c r="F218" s="76" t="s">
        <v>705</v>
      </c>
      <c r="G218" s="13">
        <v>44557</v>
      </c>
      <c r="H218" s="77" t="s">
        <v>3451</v>
      </c>
      <c r="I218" s="16">
        <v>91</v>
      </c>
      <c r="J218" s="16">
        <v>57</v>
      </c>
      <c r="K218" s="16">
        <v>23</v>
      </c>
      <c r="L218" s="16">
        <v>14</v>
      </c>
      <c r="M218" s="81">
        <v>29.82525</v>
      </c>
      <c r="N218" s="96">
        <v>29.82525</v>
      </c>
      <c r="O218" s="64">
        <v>2530</v>
      </c>
      <c r="P218" s="65">
        <f>Table2245789101123456789101112131415161718192021222324252627282930[[#This Row],[PEMBULATAN]]*O218</f>
        <v>75457.882500000007</v>
      </c>
    </row>
    <row r="219" spans="1:16" ht="26.25" customHeight="1" x14ac:dyDescent="0.2">
      <c r="A219" s="14"/>
      <c r="B219" s="75"/>
      <c r="C219" s="73" t="s">
        <v>3350</v>
      </c>
      <c r="D219" s="78" t="s">
        <v>127</v>
      </c>
      <c r="E219" s="13">
        <v>44553</v>
      </c>
      <c r="F219" s="76" t="s">
        <v>705</v>
      </c>
      <c r="G219" s="13">
        <v>44557</v>
      </c>
      <c r="H219" s="77" t="s">
        <v>3451</v>
      </c>
      <c r="I219" s="16">
        <v>70</v>
      </c>
      <c r="J219" s="16">
        <v>27</v>
      </c>
      <c r="K219" s="16">
        <v>16</v>
      </c>
      <c r="L219" s="16">
        <v>2</v>
      </c>
      <c r="M219" s="81">
        <v>7.56</v>
      </c>
      <c r="N219" s="96">
        <v>7.56</v>
      </c>
      <c r="O219" s="64">
        <v>2530</v>
      </c>
      <c r="P219" s="65">
        <f>Table2245789101123456789101112131415161718192021222324252627282930[[#This Row],[PEMBULATAN]]*O219</f>
        <v>19126.8</v>
      </c>
    </row>
    <row r="220" spans="1:16" ht="26.25" customHeight="1" x14ac:dyDescent="0.2">
      <c r="A220" s="14"/>
      <c r="B220" s="75"/>
      <c r="C220" s="73" t="s">
        <v>3351</v>
      </c>
      <c r="D220" s="78" t="s">
        <v>127</v>
      </c>
      <c r="E220" s="13">
        <v>44553</v>
      </c>
      <c r="F220" s="76" t="s">
        <v>705</v>
      </c>
      <c r="G220" s="13">
        <v>44557</v>
      </c>
      <c r="H220" s="77" t="s">
        <v>3451</v>
      </c>
      <c r="I220" s="16">
        <v>92</v>
      </c>
      <c r="J220" s="16">
        <v>50</v>
      </c>
      <c r="K220" s="16">
        <v>41</v>
      </c>
      <c r="L220" s="16">
        <v>21</v>
      </c>
      <c r="M220" s="81">
        <v>47.15</v>
      </c>
      <c r="N220" s="96">
        <v>47.15</v>
      </c>
      <c r="O220" s="64">
        <v>2530</v>
      </c>
      <c r="P220" s="65">
        <f>Table2245789101123456789101112131415161718192021222324252627282930[[#This Row],[PEMBULATAN]]*O220</f>
        <v>119289.5</v>
      </c>
    </row>
    <row r="221" spans="1:16" ht="26.25" customHeight="1" x14ac:dyDescent="0.2">
      <c r="A221" s="14"/>
      <c r="B221" s="75"/>
      <c r="C221" s="73" t="s">
        <v>3352</v>
      </c>
      <c r="D221" s="78" t="s">
        <v>127</v>
      </c>
      <c r="E221" s="13">
        <v>44553</v>
      </c>
      <c r="F221" s="76" t="s">
        <v>705</v>
      </c>
      <c r="G221" s="13">
        <v>44557</v>
      </c>
      <c r="H221" s="77" t="s">
        <v>3451</v>
      </c>
      <c r="I221" s="16">
        <v>50</v>
      </c>
      <c r="J221" s="16">
        <v>49</v>
      </c>
      <c r="K221" s="16">
        <v>18</v>
      </c>
      <c r="L221" s="16">
        <v>16</v>
      </c>
      <c r="M221" s="81">
        <v>11.025</v>
      </c>
      <c r="N221" s="96">
        <v>16</v>
      </c>
      <c r="O221" s="64">
        <v>2530</v>
      </c>
      <c r="P221" s="65">
        <f>Table2245789101123456789101112131415161718192021222324252627282930[[#This Row],[PEMBULATAN]]*O221</f>
        <v>40480</v>
      </c>
    </row>
    <row r="222" spans="1:16" ht="26.25" customHeight="1" x14ac:dyDescent="0.2">
      <c r="A222" s="14"/>
      <c r="B222" s="75"/>
      <c r="C222" s="73" t="s">
        <v>3353</v>
      </c>
      <c r="D222" s="78" t="s">
        <v>127</v>
      </c>
      <c r="E222" s="13">
        <v>44553</v>
      </c>
      <c r="F222" s="76" t="s">
        <v>705</v>
      </c>
      <c r="G222" s="13">
        <v>44557</v>
      </c>
      <c r="H222" s="77" t="s">
        <v>3451</v>
      </c>
      <c r="I222" s="16">
        <v>98</v>
      </c>
      <c r="J222" s="16">
        <v>55</v>
      </c>
      <c r="K222" s="16">
        <v>25</v>
      </c>
      <c r="L222" s="16">
        <v>10</v>
      </c>
      <c r="M222" s="81">
        <v>33.6875</v>
      </c>
      <c r="N222" s="96">
        <v>33.6875</v>
      </c>
      <c r="O222" s="64">
        <v>2530</v>
      </c>
      <c r="P222" s="65">
        <f>Table2245789101123456789101112131415161718192021222324252627282930[[#This Row],[PEMBULATAN]]*O222</f>
        <v>85229.375</v>
      </c>
    </row>
    <row r="223" spans="1:16" ht="26.25" customHeight="1" x14ac:dyDescent="0.2">
      <c r="A223" s="14"/>
      <c r="B223" s="75"/>
      <c r="C223" s="73" t="s">
        <v>3354</v>
      </c>
      <c r="D223" s="78" t="s">
        <v>127</v>
      </c>
      <c r="E223" s="13">
        <v>44553</v>
      </c>
      <c r="F223" s="76" t="s">
        <v>705</v>
      </c>
      <c r="G223" s="13">
        <v>44557</v>
      </c>
      <c r="H223" s="77" t="s">
        <v>3451</v>
      </c>
      <c r="I223" s="16">
        <v>66</v>
      </c>
      <c r="J223" s="16">
        <v>57</v>
      </c>
      <c r="K223" s="16">
        <v>17</v>
      </c>
      <c r="L223" s="16">
        <v>7</v>
      </c>
      <c r="M223" s="81">
        <v>15.9885</v>
      </c>
      <c r="N223" s="96">
        <v>15.9885</v>
      </c>
      <c r="O223" s="64">
        <v>2530</v>
      </c>
      <c r="P223" s="65">
        <f>Table2245789101123456789101112131415161718192021222324252627282930[[#This Row],[PEMBULATAN]]*O223</f>
        <v>40450.904999999999</v>
      </c>
    </row>
    <row r="224" spans="1:16" ht="26.25" customHeight="1" x14ac:dyDescent="0.2">
      <c r="A224" s="14"/>
      <c r="B224" s="75"/>
      <c r="C224" s="73" t="s">
        <v>3355</v>
      </c>
      <c r="D224" s="78" t="s">
        <v>127</v>
      </c>
      <c r="E224" s="13">
        <v>44553</v>
      </c>
      <c r="F224" s="76" t="s">
        <v>705</v>
      </c>
      <c r="G224" s="13">
        <v>44557</v>
      </c>
      <c r="H224" s="77" t="s">
        <v>3451</v>
      </c>
      <c r="I224" s="16">
        <v>80</v>
      </c>
      <c r="J224" s="16">
        <v>56</v>
      </c>
      <c r="K224" s="16">
        <v>16</v>
      </c>
      <c r="L224" s="16">
        <v>13</v>
      </c>
      <c r="M224" s="81">
        <v>17.920000000000002</v>
      </c>
      <c r="N224" s="96">
        <v>17.920000000000002</v>
      </c>
      <c r="O224" s="64">
        <v>2530</v>
      </c>
      <c r="P224" s="65">
        <f>Table2245789101123456789101112131415161718192021222324252627282930[[#This Row],[PEMBULATAN]]*O224</f>
        <v>45337.600000000006</v>
      </c>
    </row>
    <row r="225" spans="1:16" ht="26.25" customHeight="1" x14ac:dyDescent="0.2">
      <c r="A225" s="14"/>
      <c r="B225" s="75"/>
      <c r="C225" s="73" t="s">
        <v>3356</v>
      </c>
      <c r="D225" s="78" t="s">
        <v>127</v>
      </c>
      <c r="E225" s="13">
        <v>44553</v>
      </c>
      <c r="F225" s="76" t="s">
        <v>705</v>
      </c>
      <c r="G225" s="13">
        <v>44557</v>
      </c>
      <c r="H225" s="77" t="s">
        <v>3451</v>
      </c>
      <c r="I225" s="16">
        <v>48</v>
      </c>
      <c r="J225" s="16">
        <v>47</v>
      </c>
      <c r="K225" s="16">
        <v>21</v>
      </c>
      <c r="L225" s="16">
        <v>9</v>
      </c>
      <c r="M225" s="81">
        <v>11.843999999999999</v>
      </c>
      <c r="N225" s="96">
        <v>11.843999999999999</v>
      </c>
      <c r="O225" s="64">
        <v>2530</v>
      </c>
      <c r="P225" s="65">
        <f>Table2245789101123456789101112131415161718192021222324252627282930[[#This Row],[PEMBULATAN]]*O225</f>
        <v>29965.32</v>
      </c>
    </row>
    <row r="226" spans="1:16" ht="26.25" customHeight="1" x14ac:dyDescent="0.2">
      <c r="A226" s="14"/>
      <c r="B226" s="75"/>
      <c r="C226" s="73" t="s">
        <v>3357</v>
      </c>
      <c r="D226" s="78" t="s">
        <v>127</v>
      </c>
      <c r="E226" s="13">
        <v>44553</v>
      </c>
      <c r="F226" s="76" t="s">
        <v>705</v>
      </c>
      <c r="G226" s="13">
        <v>44557</v>
      </c>
      <c r="H226" s="77" t="s">
        <v>3451</v>
      </c>
      <c r="I226" s="16">
        <v>38</v>
      </c>
      <c r="J226" s="16">
        <v>26</v>
      </c>
      <c r="K226" s="16">
        <v>22</v>
      </c>
      <c r="L226" s="16">
        <v>7</v>
      </c>
      <c r="M226" s="81">
        <v>5.4340000000000002</v>
      </c>
      <c r="N226" s="96">
        <v>8</v>
      </c>
      <c r="O226" s="64">
        <v>2530</v>
      </c>
      <c r="P226" s="65">
        <f>Table2245789101123456789101112131415161718192021222324252627282930[[#This Row],[PEMBULATAN]]*O226</f>
        <v>20240</v>
      </c>
    </row>
    <row r="227" spans="1:16" ht="26.25" customHeight="1" x14ac:dyDescent="0.2">
      <c r="A227" s="14"/>
      <c r="B227" s="75"/>
      <c r="C227" s="73" t="s">
        <v>3358</v>
      </c>
      <c r="D227" s="78" t="s">
        <v>127</v>
      </c>
      <c r="E227" s="13">
        <v>44553</v>
      </c>
      <c r="F227" s="76" t="s">
        <v>705</v>
      </c>
      <c r="G227" s="13">
        <v>44557</v>
      </c>
      <c r="H227" s="77" t="s">
        <v>3451</v>
      </c>
      <c r="I227" s="16">
        <v>70</v>
      </c>
      <c r="J227" s="16">
        <v>56</v>
      </c>
      <c r="K227" s="16">
        <v>17</v>
      </c>
      <c r="L227" s="16">
        <v>10</v>
      </c>
      <c r="M227" s="81">
        <v>16.66</v>
      </c>
      <c r="N227" s="96">
        <v>16.66</v>
      </c>
      <c r="O227" s="64">
        <v>2530</v>
      </c>
      <c r="P227" s="65">
        <f>Table2245789101123456789101112131415161718192021222324252627282930[[#This Row],[PEMBULATAN]]*O227</f>
        <v>42149.8</v>
      </c>
    </row>
    <row r="228" spans="1:16" ht="26.25" customHeight="1" x14ac:dyDescent="0.2">
      <c r="A228" s="14"/>
      <c r="B228" s="75"/>
      <c r="C228" s="73" t="s">
        <v>3359</v>
      </c>
      <c r="D228" s="78" t="s">
        <v>127</v>
      </c>
      <c r="E228" s="13">
        <v>44553</v>
      </c>
      <c r="F228" s="76" t="s">
        <v>705</v>
      </c>
      <c r="G228" s="13">
        <v>44557</v>
      </c>
      <c r="H228" s="77" t="s">
        <v>3451</v>
      </c>
      <c r="I228" s="16">
        <v>38</v>
      </c>
      <c r="J228" s="16">
        <v>38</v>
      </c>
      <c r="K228" s="16">
        <v>56</v>
      </c>
      <c r="L228" s="16">
        <v>12</v>
      </c>
      <c r="M228" s="81">
        <v>20.216000000000001</v>
      </c>
      <c r="N228" s="96">
        <v>20.216000000000001</v>
      </c>
      <c r="O228" s="64">
        <v>2530</v>
      </c>
      <c r="P228" s="65">
        <f>Table2245789101123456789101112131415161718192021222324252627282930[[#This Row],[PEMBULATAN]]*O228</f>
        <v>51146.48</v>
      </c>
    </row>
    <row r="229" spans="1:16" ht="26.25" customHeight="1" x14ac:dyDescent="0.2">
      <c r="A229" s="14"/>
      <c r="B229" s="75"/>
      <c r="C229" s="73" t="s">
        <v>3360</v>
      </c>
      <c r="D229" s="78" t="s">
        <v>127</v>
      </c>
      <c r="E229" s="13">
        <v>44553</v>
      </c>
      <c r="F229" s="76" t="s">
        <v>705</v>
      </c>
      <c r="G229" s="13">
        <v>44557</v>
      </c>
      <c r="H229" s="77" t="s">
        <v>3451</v>
      </c>
      <c r="I229" s="16">
        <v>55</v>
      </c>
      <c r="J229" s="16">
        <v>33</v>
      </c>
      <c r="K229" s="16">
        <v>17</v>
      </c>
      <c r="L229" s="16">
        <v>4</v>
      </c>
      <c r="M229" s="81">
        <v>7.7137500000000001</v>
      </c>
      <c r="N229" s="96">
        <v>7.7137500000000001</v>
      </c>
      <c r="O229" s="64">
        <v>2530</v>
      </c>
      <c r="P229" s="65">
        <f>Table2245789101123456789101112131415161718192021222324252627282930[[#This Row],[PEMBULATAN]]*O229</f>
        <v>19515.787499999999</v>
      </c>
    </row>
    <row r="230" spans="1:16" ht="26.25" customHeight="1" x14ac:dyDescent="0.2">
      <c r="A230" s="14"/>
      <c r="B230" s="75"/>
      <c r="C230" s="73" t="s">
        <v>3361</v>
      </c>
      <c r="D230" s="78" t="s">
        <v>127</v>
      </c>
      <c r="E230" s="13">
        <v>44553</v>
      </c>
      <c r="F230" s="76" t="s">
        <v>705</v>
      </c>
      <c r="G230" s="13">
        <v>44557</v>
      </c>
      <c r="H230" s="77" t="s">
        <v>3451</v>
      </c>
      <c r="I230" s="16">
        <v>54</v>
      </c>
      <c r="J230" s="16">
        <v>34</v>
      </c>
      <c r="K230" s="16">
        <v>15</v>
      </c>
      <c r="L230" s="16">
        <v>5</v>
      </c>
      <c r="M230" s="81">
        <v>6.8849999999999998</v>
      </c>
      <c r="N230" s="96">
        <v>6.8849999999999998</v>
      </c>
      <c r="O230" s="64">
        <v>2530</v>
      </c>
      <c r="P230" s="65">
        <f>Table2245789101123456789101112131415161718192021222324252627282930[[#This Row],[PEMBULATAN]]*O230</f>
        <v>17419.05</v>
      </c>
    </row>
    <row r="231" spans="1:16" ht="26.25" customHeight="1" x14ac:dyDescent="0.2">
      <c r="A231" s="14"/>
      <c r="B231" s="75"/>
      <c r="C231" s="73" t="s">
        <v>3362</v>
      </c>
      <c r="D231" s="78" t="s">
        <v>127</v>
      </c>
      <c r="E231" s="13">
        <v>44553</v>
      </c>
      <c r="F231" s="76" t="s">
        <v>705</v>
      </c>
      <c r="G231" s="13">
        <v>44557</v>
      </c>
      <c r="H231" s="77" t="s">
        <v>3451</v>
      </c>
      <c r="I231" s="16">
        <v>55</v>
      </c>
      <c r="J231" s="16">
        <v>43</v>
      </c>
      <c r="K231" s="16">
        <v>17</v>
      </c>
      <c r="L231" s="16">
        <v>2</v>
      </c>
      <c r="M231" s="81">
        <v>10.05125</v>
      </c>
      <c r="N231" s="96">
        <v>10.05125</v>
      </c>
      <c r="O231" s="64">
        <v>2530</v>
      </c>
      <c r="P231" s="65">
        <f>Table2245789101123456789101112131415161718192021222324252627282930[[#This Row],[PEMBULATAN]]*O231</f>
        <v>25429.662499999999</v>
      </c>
    </row>
    <row r="232" spans="1:16" ht="26.25" customHeight="1" x14ac:dyDescent="0.2">
      <c r="A232" s="14"/>
      <c r="B232" s="75"/>
      <c r="C232" s="73" t="s">
        <v>3363</v>
      </c>
      <c r="D232" s="78" t="s">
        <v>127</v>
      </c>
      <c r="E232" s="13">
        <v>44553</v>
      </c>
      <c r="F232" s="76" t="s">
        <v>705</v>
      </c>
      <c r="G232" s="13">
        <v>44557</v>
      </c>
      <c r="H232" s="77" t="s">
        <v>3451</v>
      </c>
      <c r="I232" s="16">
        <v>70</v>
      </c>
      <c r="J232" s="16">
        <v>57</v>
      </c>
      <c r="K232" s="16">
        <v>10</v>
      </c>
      <c r="L232" s="16">
        <v>2</v>
      </c>
      <c r="M232" s="81">
        <v>9.9749999999999996</v>
      </c>
      <c r="N232" s="96">
        <v>9.9749999999999996</v>
      </c>
      <c r="O232" s="64">
        <v>2530</v>
      </c>
      <c r="P232" s="65">
        <f>Table2245789101123456789101112131415161718192021222324252627282930[[#This Row],[PEMBULATAN]]*O232</f>
        <v>25236.75</v>
      </c>
    </row>
    <row r="233" spans="1:16" ht="26.25" customHeight="1" x14ac:dyDescent="0.2">
      <c r="A233" s="14"/>
      <c r="B233" s="75"/>
      <c r="C233" s="73" t="s">
        <v>3364</v>
      </c>
      <c r="D233" s="78" t="s">
        <v>127</v>
      </c>
      <c r="E233" s="13">
        <v>44553</v>
      </c>
      <c r="F233" s="76" t="s">
        <v>705</v>
      </c>
      <c r="G233" s="13">
        <v>44557</v>
      </c>
      <c r="H233" s="77" t="s">
        <v>3451</v>
      </c>
      <c r="I233" s="16">
        <v>89</v>
      </c>
      <c r="J233" s="16">
        <v>45</v>
      </c>
      <c r="K233" s="16">
        <v>12</v>
      </c>
      <c r="L233" s="16">
        <v>5</v>
      </c>
      <c r="M233" s="81">
        <v>12.015000000000001</v>
      </c>
      <c r="N233" s="96">
        <v>12.015000000000001</v>
      </c>
      <c r="O233" s="64">
        <v>2530</v>
      </c>
      <c r="P233" s="65">
        <f>Table2245789101123456789101112131415161718192021222324252627282930[[#This Row],[PEMBULATAN]]*O233</f>
        <v>30397.95</v>
      </c>
    </row>
    <row r="234" spans="1:16" ht="26.25" customHeight="1" x14ac:dyDescent="0.2">
      <c r="A234" s="14"/>
      <c r="B234" s="75"/>
      <c r="C234" s="73" t="s">
        <v>3365</v>
      </c>
      <c r="D234" s="78" t="s">
        <v>127</v>
      </c>
      <c r="E234" s="13">
        <v>44553</v>
      </c>
      <c r="F234" s="76" t="s">
        <v>705</v>
      </c>
      <c r="G234" s="13">
        <v>44557</v>
      </c>
      <c r="H234" s="77" t="s">
        <v>3451</v>
      </c>
      <c r="I234" s="16">
        <v>70</v>
      </c>
      <c r="J234" s="16">
        <v>39</v>
      </c>
      <c r="K234" s="16">
        <v>17</v>
      </c>
      <c r="L234" s="16">
        <v>9</v>
      </c>
      <c r="M234" s="81">
        <v>11.602499999999999</v>
      </c>
      <c r="N234" s="96">
        <v>11.602499999999999</v>
      </c>
      <c r="O234" s="64">
        <v>2530</v>
      </c>
      <c r="P234" s="65">
        <f>Table2245789101123456789101112131415161718192021222324252627282930[[#This Row],[PEMBULATAN]]*O234</f>
        <v>29354.324999999997</v>
      </c>
    </row>
    <row r="235" spans="1:16" ht="26.25" customHeight="1" x14ac:dyDescent="0.2">
      <c r="A235" s="14"/>
      <c r="B235" s="75"/>
      <c r="C235" s="73" t="s">
        <v>3366</v>
      </c>
      <c r="D235" s="78" t="s">
        <v>127</v>
      </c>
      <c r="E235" s="13">
        <v>44553</v>
      </c>
      <c r="F235" s="76" t="s">
        <v>705</v>
      </c>
      <c r="G235" s="13">
        <v>44557</v>
      </c>
      <c r="H235" s="77" t="s">
        <v>3451</v>
      </c>
      <c r="I235" s="16">
        <v>85</v>
      </c>
      <c r="J235" s="16">
        <v>60</v>
      </c>
      <c r="K235" s="16">
        <v>25</v>
      </c>
      <c r="L235" s="16">
        <v>19</v>
      </c>
      <c r="M235" s="81">
        <v>31.875</v>
      </c>
      <c r="N235" s="96">
        <v>31.875</v>
      </c>
      <c r="O235" s="64">
        <v>2530</v>
      </c>
      <c r="P235" s="65">
        <f>Table2245789101123456789101112131415161718192021222324252627282930[[#This Row],[PEMBULATAN]]*O235</f>
        <v>80643.75</v>
      </c>
    </row>
    <row r="236" spans="1:16" ht="26.25" customHeight="1" x14ac:dyDescent="0.2">
      <c r="A236" s="14"/>
      <c r="B236" s="75"/>
      <c r="C236" s="73" t="s">
        <v>3367</v>
      </c>
      <c r="D236" s="78" t="s">
        <v>127</v>
      </c>
      <c r="E236" s="13">
        <v>44553</v>
      </c>
      <c r="F236" s="76" t="s">
        <v>705</v>
      </c>
      <c r="G236" s="13">
        <v>44557</v>
      </c>
      <c r="H236" s="77" t="s">
        <v>3451</v>
      </c>
      <c r="I236" s="16">
        <v>105</v>
      </c>
      <c r="J236" s="16">
        <v>65</v>
      </c>
      <c r="K236" s="16">
        <v>24</v>
      </c>
      <c r="L236" s="16">
        <v>20</v>
      </c>
      <c r="M236" s="81">
        <v>40.950000000000003</v>
      </c>
      <c r="N236" s="96">
        <v>40.950000000000003</v>
      </c>
      <c r="O236" s="64">
        <v>2530</v>
      </c>
      <c r="P236" s="65">
        <f>Table2245789101123456789101112131415161718192021222324252627282930[[#This Row],[PEMBULATAN]]*O236</f>
        <v>103603.5</v>
      </c>
    </row>
    <row r="237" spans="1:16" ht="26.25" customHeight="1" x14ac:dyDescent="0.2">
      <c r="A237" s="14"/>
      <c r="B237" s="75"/>
      <c r="C237" s="73" t="s">
        <v>3368</v>
      </c>
      <c r="D237" s="78" t="s">
        <v>127</v>
      </c>
      <c r="E237" s="13">
        <v>44553</v>
      </c>
      <c r="F237" s="76" t="s">
        <v>705</v>
      </c>
      <c r="G237" s="13">
        <v>44557</v>
      </c>
      <c r="H237" s="77" t="s">
        <v>3451</v>
      </c>
      <c r="I237" s="16">
        <v>94</v>
      </c>
      <c r="J237" s="16">
        <v>54</v>
      </c>
      <c r="K237" s="16">
        <v>36</v>
      </c>
      <c r="L237" s="16">
        <v>26</v>
      </c>
      <c r="M237" s="81">
        <v>45.683999999999997</v>
      </c>
      <c r="N237" s="96">
        <v>45.683999999999997</v>
      </c>
      <c r="O237" s="64">
        <v>2530</v>
      </c>
      <c r="P237" s="65">
        <f>Table2245789101123456789101112131415161718192021222324252627282930[[#This Row],[PEMBULATAN]]*O237</f>
        <v>115580.51999999999</v>
      </c>
    </row>
    <row r="238" spans="1:16" ht="26.25" customHeight="1" x14ac:dyDescent="0.2">
      <c r="A238" s="14"/>
      <c r="B238" s="75"/>
      <c r="C238" s="73" t="s">
        <v>3369</v>
      </c>
      <c r="D238" s="78" t="s">
        <v>127</v>
      </c>
      <c r="E238" s="13">
        <v>44553</v>
      </c>
      <c r="F238" s="76" t="s">
        <v>705</v>
      </c>
      <c r="G238" s="13">
        <v>44557</v>
      </c>
      <c r="H238" s="77" t="s">
        <v>3451</v>
      </c>
      <c r="I238" s="16">
        <v>105</v>
      </c>
      <c r="J238" s="16">
        <v>55</v>
      </c>
      <c r="K238" s="16">
        <v>26</v>
      </c>
      <c r="L238" s="16">
        <v>13</v>
      </c>
      <c r="M238" s="81">
        <v>37.537500000000001</v>
      </c>
      <c r="N238" s="96">
        <v>37.537500000000001</v>
      </c>
      <c r="O238" s="64">
        <v>2530</v>
      </c>
      <c r="P238" s="65">
        <f>Table2245789101123456789101112131415161718192021222324252627282930[[#This Row],[PEMBULATAN]]*O238</f>
        <v>94969.875</v>
      </c>
    </row>
    <row r="239" spans="1:16" ht="26.25" customHeight="1" x14ac:dyDescent="0.2">
      <c r="A239" s="14"/>
      <c r="B239" s="75"/>
      <c r="C239" s="73" t="s">
        <v>3370</v>
      </c>
      <c r="D239" s="78" t="s">
        <v>127</v>
      </c>
      <c r="E239" s="13">
        <v>44553</v>
      </c>
      <c r="F239" s="76" t="s">
        <v>705</v>
      </c>
      <c r="G239" s="13">
        <v>44557</v>
      </c>
      <c r="H239" s="77" t="s">
        <v>3451</v>
      </c>
      <c r="I239" s="16">
        <v>77</v>
      </c>
      <c r="J239" s="16">
        <v>50</v>
      </c>
      <c r="K239" s="16">
        <v>17</v>
      </c>
      <c r="L239" s="16">
        <v>6</v>
      </c>
      <c r="M239" s="81">
        <v>16.362500000000001</v>
      </c>
      <c r="N239" s="96">
        <v>17</v>
      </c>
      <c r="O239" s="64">
        <v>2530</v>
      </c>
      <c r="P239" s="65">
        <f>Table2245789101123456789101112131415161718192021222324252627282930[[#This Row],[PEMBULATAN]]*O239</f>
        <v>43010</v>
      </c>
    </row>
    <row r="240" spans="1:16" ht="26.25" customHeight="1" x14ac:dyDescent="0.2">
      <c r="A240" s="14"/>
      <c r="B240" s="75"/>
      <c r="C240" s="73" t="s">
        <v>3371</v>
      </c>
      <c r="D240" s="78" t="s">
        <v>127</v>
      </c>
      <c r="E240" s="13">
        <v>44553</v>
      </c>
      <c r="F240" s="76" t="s">
        <v>705</v>
      </c>
      <c r="G240" s="13">
        <v>44557</v>
      </c>
      <c r="H240" s="77" t="s">
        <v>3451</v>
      </c>
      <c r="I240" s="16">
        <v>70</v>
      </c>
      <c r="J240" s="16">
        <v>45</v>
      </c>
      <c r="K240" s="16">
        <v>25</v>
      </c>
      <c r="L240" s="16">
        <v>8</v>
      </c>
      <c r="M240" s="81">
        <v>19.6875</v>
      </c>
      <c r="N240" s="96">
        <v>19.6875</v>
      </c>
      <c r="O240" s="64">
        <v>2530</v>
      </c>
      <c r="P240" s="65">
        <f>Table2245789101123456789101112131415161718192021222324252627282930[[#This Row],[PEMBULATAN]]*O240</f>
        <v>49809.375</v>
      </c>
    </row>
    <row r="241" spans="1:16" ht="26.25" customHeight="1" x14ac:dyDescent="0.2">
      <c r="A241" s="14"/>
      <c r="B241" s="75"/>
      <c r="C241" s="73" t="s">
        <v>3372</v>
      </c>
      <c r="D241" s="78" t="s">
        <v>127</v>
      </c>
      <c r="E241" s="13">
        <v>44553</v>
      </c>
      <c r="F241" s="76" t="s">
        <v>705</v>
      </c>
      <c r="G241" s="13">
        <v>44557</v>
      </c>
      <c r="H241" s="77" t="s">
        <v>3451</v>
      </c>
      <c r="I241" s="16">
        <v>95</v>
      </c>
      <c r="J241" s="16">
        <v>55</v>
      </c>
      <c r="K241" s="16">
        <v>31</v>
      </c>
      <c r="L241" s="16">
        <v>14</v>
      </c>
      <c r="M241" s="81">
        <v>40.493749999999999</v>
      </c>
      <c r="N241" s="96">
        <v>41</v>
      </c>
      <c r="O241" s="64">
        <v>2530</v>
      </c>
      <c r="P241" s="65">
        <f>Table2245789101123456789101112131415161718192021222324252627282930[[#This Row],[PEMBULATAN]]*O241</f>
        <v>103730</v>
      </c>
    </row>
    <row r="242" spans="1:16" ht="26.25" customHeight="1" x14ac:dyDescent="0.2">
      <c r="A242" s="14"/>
      <c r="B242" s="75"/>
      <c r="C242" s="73" t="s">
        <v>3373</v>
      </c>
      <c r="D242" s="78" t="s">
        <v>127</v>
      </c>
      <c r="E242" s="13">
        <v>44553</v>
      </c>
      <c r="F242" s="76" t="s">
        <v>705</v>
      </c>
      <c r="G242" s="13">
        <v>44557</v>
      </c>
      <c r="H242" s="77" t="s">
        <v>3451</v>
      </c>
      <c r="I242" s="16">
        <v>86</v>
      </c>
      <c r="J242" s="16">
        <v>52</v>
      </c>
      <c r="K242" s="16">
        <v>23</v>
      </c>
      <c r="L242" s="16">
        <v>14</v>
      </c>
      <c r="M242" s="81">
        <v>25.713999999999999</v>
      </c>
      <c r="N242" s="96">
        <v>25.713999999999999</v>
      </c>
      <c r="O242" s="64">
        <v>2530</v>
      </c>
      <c r="P242" s="65">
        <f>Table2245789101123456789101112131415161718192021222324252627282930[[#This Row],[PEMBULATAN]]*O242</f>
        <v>65056.42</v>
      </c>
    </row>
    <row r="243" spans="1:16" ht="26.25" customHeight="1" x14ac:dyDescent="0.2">
      <c r="A243" s="14"/>
      <c r="B243" s="75"/>
      <c r="C243" s="73" t="s">
        <v>3374</v>
      </c>
      <c r="D243" s="78" t="s">
        <v>127</v>
      </c>
      <c r="E243" s="13">
        <v>44553</v>
      </c>
      <c r="F243" s="76" t="s">
        <v>705</v>
      </c>
      <c r="G243" s="13">
        <v>44557</v>
      </c>
      <c r="H243" s="77" t="s">
        <v>3451</v>
      </c>
      <c r="I243" s="16">
        <v>70</v>
      </c>
      <c r="J243" s="16">
        <v>64</v>
      </c>
      <c r="K243" s="16">
        <v>26</v>
      </c>
      <c r="L243" s="16">
        <v>16</v>
      </c>
      <c r="M243" s="81">
        <v>29.12</v>
      </c>
      <c r="N243" s="96">
        <v>29.12</v>
      </c>
      <c r="O243" s="64">
        <v>2530</v>
      </c>
      <c r="P243" s="65">
        <f>Table2245789101123456789101112131415161718192021222324252627282930[[#This Row],[PEMBULATAN]]*O243</f>
        <v>73673.600000000006</v>
      </c>
    </row>
    <row r="244" spans="1:16" ht="26.25" customHeight="1" x14ac:dyDescent="0.2">
      <c r="A244" s="14"/>
      <c r="B244" s="75"/>
      <c r="C244" s="73" t="s">
        <v>3375</v>
      </c>
      <c r="D244" s="78" t="s">
        <v>127</v>
      </c>
      <c r="E244" s="13">
        <v>44553</v>
      </c>
      <c r="F244" s="76" t="s">
        <v>705</v>
      </c>
      <c r="G244" s="13">
        <v>44557</v>
      </c>
      <c r="H244" s="77" t="s">
        <v>3451</v>
      </c>
      <c r="I244" s="16">
        <v>68</v>
      </c>
      <c r="J244" s="16">
        <v>61</v>
      </c>
      <c r="K244" s="16">
        <v>21</v>
      </c>
      <c r="L244" s="16">
        <v>10</v>
      </c>
      <c r="M244" s="81">
        <v>21.777000000000001</v>
      </c>
      <c r="N244" s="96">
        <v>21.777000000000001</v>
      </c>
      <c r="O244" s="64">
        <v>2530</v>
      </c>
      <c r="P244" s="65">
        <f>Table2245789101123456789101112131415161718192021222324252627282930[[#This Row],[PEMBULATAN]]*O244</f>
        <v>55095.810000000005</v>
      </c>
    </row>
    <row r="245" spans="1:16" ht="26.25" customHeight="1" x14ac:dyDescent="0.2">
      <c r="A245" s="14"/>
      <c r="B245" s="75"/>
      <c r="C245" s="73" t="s">
        <v>3376</v>
      </c>
      <c r="D245" s="78" t="s">
        <v>127</v>
      </c>
      <c r="E245" s="13">
        <v>44553</v>
      </c>
      <c r="F245" s="76" t="s">
        <v>705</v>
      </c>
      <c r="G245" s="13">
        <v>44557</v>
      </c>
      <c r="H245" s="77" t="s">
        <v>3451</v>
      </c>
      <c r="I245" s="16">
        <v>96</v>
      </c>
      <c r="J245" s="16">
        <v>55</v>
      </c>
      <c r="K245" s="16">
        <v>33</v>
      </c>
      <c r="L245" s="16">
        <v>21</v>
      </c>
      <c r="M245" s="81">
        <v>43.56</v>
      </c>
      <c r="N245" s="96">
        <v>43.56</v>
      </c>
      <c r="O245" s="64">
        <v>2530</v>
      </c>
      <c r="P245" s="65">
        <f>Table2245789101123456789101112131415161718192021222324252627282930[[#This Row],[PEMBULATAN]]*O245</f>
        <v>110206.8</v>
      </c>
    </row>
    <row r="246" spans="1:16" ht="26.25" customHeight="1" x14ac:dyDescent="0.2">
      <c r="A246" s="14"/>
      <c r="B246" s="75"/>
      <c r="C246" s="73" t="s">
        <v>3377</v>
      </c>
      <c r="D246" s="78" t="s">
        <v>127</v>
      </c>
      <c r="E246" s="13">
        <v>44553</v>
      </c>
      <c r="F246" s="76" t="s">
        <v>705</v>
      </c>
      <c r="G246" s="13">
        <v>44557</v>
      </c>
      <c r="H246" s="77" t="s">
        <v>3451</v>
      </c>
      <c r="I246" s="16">
        <v>100</v>
      </c>
      <c r="J246" s="16">
        <v>55</v>
      </c>
      <c r="K246" s="16">
        <v>28</v>
      </c>
      <c r="L246" s="16">
        <v>21</v>
      </c>
      <c r="M246" s="81">
        <v>38.5</v>
      </c>
      <c r="N246" s="96">
        <v>39</v>
      </c>
      <c r="O246" s="64">
        <v>2530</v>
      </c>
      <c r="P246" s="65">
        <f>Table2245789101123456789101112131415161718192021222324252627282930[[#This Row],[PEMBULATAN]]*O246</f>
        <v>98670</v>
      </c>
    </row>
    <row r="247" spans="1:16" ht="26.25" customHeight="1" x14ac:dyDescent="0.2">
      <c r="A247" s="14"/>
      <c r="B247" s="75"/>
      <c r="C247" s="73" t="s">
        <v>3378</v>
      </c>
      <c r="D247" s="78" t="s">
        <v>127</v>
      </c>
      <c r="E247" s="13">
        <v>44553</v>
      </c>
      <c r="F247" s="76" t="s">
        <v>705</v>
      </c>
      <c r="G247" s="13">
        <v>44557</v>
      </c>
      <c r="H247" s="77" t="s">
        <v>3451</v>
      </c>
      <c r="I247" s="16">
        <v>92</v>
      </c>
      <c r="J247" s="16">
        <v>65</v>
      </c>
      <c r="K247" s="16">
        <v>36</v>
      </c>
      <c r="L247" s="16">
        <v>20</v>
      </c>
      <c r="M247" s="81">
        <v>53.82</v>
      </c>
      <c r="N247" s="96">
        <v>53.82</v>
      </c>
      <c r="O247" s="64">
        <v>2530</v>
      </c>
      <c r="P247" s="65">
        <f>Table2245789101123456789101112131415161718192021222324252627282930[[#This Row],[PEMBULATAN]]*O247</f>
        <v>136164.6</v>
      </c>
    </row>
    <row r="248" spans="1:16" ht="26.25" customHeight="1" x14ac:dyDescent="0.2">
      <c r="A248" s="14"/>
      <c r="B248" s="75"/>
      <c r="C248" s="73" t="s">
        <v>3379</v>
      </c>
      <c r="D248" s="78" t="s">
        <v>127</v>
      </c>
      <c r="E248" s="13">
        <v>44553</v>
      </c>
      <c r="F248" s="76" t="s">
        <v>705</v>
      </c>
      <c r="G248" s="13">
        <v>44557</v>
      </c>
      <c r="H248" s="77" t="s">
        <v>3451</v>
      </c>
      <c r="I248" s="16">
        <v>98</v>
      </c>
      <c r="J248" s="16">
        <v>58</v>
      </c>
      <c r="K248" s="16">
        <v>34</v>
      </c>
      <c r="L248" s="16">
        <v>32</v>
      </c>
      <c r="M248" s="81">
        <v>48.314</v>
      </c>
      <c r="N248" s="96">
        <v>49</v>
      </c>
      <c r="O248" s="64">
        <v>2530</v>
      </c>
      <c r="P248" s="65">
        <f>Table2245789101123456789101112131415161718192021222324252627282930[[#This Row],[PEMBULATAN]]*O248</f>
        <v>123970</v>
      </c>
    </row>
    <row r="249" spans="1:16" ht="26.25" customHeight="1" x14ac:dyDescent="0.2">
      <c r="A249" s="14"/>
      <c r="B249" s="75"/>
      <c r="C249" s="73" t="s">
        <v>3380</v>
      </c>
      <c r="D249" s="78" t="s">
        <v>127</v>
      </c>
      <c r="E249" s="13">
        <v>44553</v>
      </c>
      <c r="F249" s="76" t="s">
        <v>705</v>
      </c>
      <c r="G249" s="13">
        <v>44557</v>
      </c>
      <c r="H249" s="77" t="s">
        <v>3451</v>
      </c>
      <c r="I249" s="16">
        <v>61</v>
      </c>
      <c r="J249" s="16">
        <v>45</v>
      </c>
      <c r="K249" s="16">
        <v>25</v>
      </c>
      <c r="L249" s="16">
        <v>9</v>
      </c>
      <c r="M249" s="81">
        <v>17.15625</v>
      </c>
      <c r="N249" s="96">
        <v>17.15625</v>
      </c>
      <c r="O249" s="64">
        <v>2530</v>
      </c>
      <c r="P249" s="65">
        <f>Table2245789101123456789101112131415161718192021222324252627282930[[#This Row],[PEMBULATAN]]*O249</f>
        <v>43405.3125</v>
      </c>
    </row>
    <row r="250" spans="1:16" ht="26.25" customHeight="1" x14ac:dyDescent="0.2">
      <c r="A250" s="14"/>
      <c r="B250" s="75"/>
      <c r="C250" s="73" t="s">
        <v>3381</v>
      </c>
      <c r="D250" s="78" t="s">
        <v>127</v>
      </c>
      <c r="E250" s="13">
        <v>44553</v>
      </c>
      <c r="F250" s="76" t="s">
        <v>705</v>
      </c>
      <c r="G250" s="13">
        <v>44557</v>
      </c>
      <c r="H250" s="77" t="s">
        <v>3451</v>
      </c>
      <c r="I250" s="16">
        <v>105</v>
      </c>
      <c r="J250" s="16">
        <v>60</v>
      </c>
      <c r="K250" s="16">
        <v>37</v>
      </c>
      <c r="L250" s="16">
        <v>30</v>
      </c>
      <c r="M250" s="81">
        <v>58.274999999999999</v>
      </c>
      <c r="N250" s="96">
        <v>58.274999999999999</v>
      </c>
      <c r="O250" s="64">
        <v>2530</v>
      </c>
      <c r="P250" s="65">
        <f>Table2245789101123456789101112131415161718192021222324252627282930[[#This Row],[PEMBULATAN]]*O250</f>
        <v>147435.75</v>
      </c>
    </row>
    <row r="251" spans="1:16" ht="26.25" customHeight="1" x14ac:dyDescent="0.2">
      <c r="A251" s="14"/>
      <c r="B251" s="75"/>
      <c r="C251" s="73" t="s">
        <v>3382</v>
      </c>
      <c r="D251" s="78" t="s">
        <v>127</v>
      </c>
      <c r="E251" s="13">
        <v>44553</v>
      </c>
      <c r="F251" s="76" t="s">
        <v>705</v>
      </c>
      <c r="G251" s="13">
        <v>44557</v>
      </c>
      <c r="H251" s="77" t="s">
        <v>3451</v>
      </c>
      <c r="I251" s="16">
        <v>102</v>
      </c>
      <c r="J251" s="16">
        <v>53</v>
      </c>
      <c r="K251" s="16">
        <v>41</v>
      </c>
      <c r="L251" s="16">
        <v>31</v>
      </c>
      <c r="M251" s="81">
        <v>55.411499999999997</v>
      </c>
      <c r="N251" s="96">
        <v>56</v>
      </c>
      <c r="O251" s="64">
        <v>2530</v>
      </c>
      <c r="P251" s="65">
        <f>Table2245789101123456789101112131415161718192021222324252627282930[[#This Row],[PEMBULATAN]]*O251</f>
        <v>141680</v>
      </c>
    </row>
    <row r="252" spans="1:16" ht="26.25" customHeight="1" x14ac:dyDescent="0.2">
      <c r="A252" s="14"/>
      <c r="B252" s="75"/>
      <c r="C252" s="73" t="s">
        <v>3383</v>
      </c>
      <c r="D252" s="78" t="s">
        <v>127</v>
      </c>
      <c r="E252" s="13">
        <v>44553</v>
      </c>
      <c r="F252" s="76" t="s">
        <v>705</v>
      </c>
      <c r="G252" s="13">
        <v>44557</v>
      </c>
      <c r="H252" s="77" t="s">
        <v>3451</v>
      </c>
      <c r="I252" s="16">
        <v>82</v>
      </c>
      <c r="J252" s="16">
        <v>65</v>
      </c>
      <c r="K252" s="16">
        <v>27</v>
      </c>
      <c r="L252" s="16">
        <v>16</v>
      </c>
      <c r="M252" s="81">
        <v>35.977499999999999</v>
      </c>
      <c r="N252" s="96">
        <v>35.977499999999999</v>
      </c>
      <c r="O252" s="64">
        <v>2530</v>
      </c>
      <c r="P252" s="65">
        <f>Table2245789101123456789101112131415161718192021222324252627282930[[#This Row],[PEMBULATAN]]*O252</f>
        <v>91023.074999999997</v>
      </c>
    </row>
    <row r="253" spans="1:16" ht="26.25" customHeight="1" x14ac:dyDescent="0.2">
      <c r="A253" s="14"/>
      <c r="B253" s="75"/>
      <c r="C253" s="73" t="s">
        <v>3384</v>
      </c>
      <c r="D253" s="78" t="s">
        <v>127</v>
      </c>
      <c r="E253" s="13">
        <v>44553</v>
      </c>
      <c r="F253" s="76" t="s">
        <v>705</v>
      </c>
      <c r="G253" s="13">
        <v>44557</v>
      </c>
      <c r="H253" s="77" t="s">
        <v>3451</v>
      </c>
      <c r="I253" s="16">
        <v>71</v>
      </c>
      <c r="J253" s="16">
        <v>57</v>
      </c>
      <c r="K253" s="16">
        <v>21</v>
      </c>
      <c r="L253" s="16">
        <v>6</v>
      </c>
      <c r="M253" s="81">
        <v>21.246749999999999</v>
      </c>
      <c r="N253" s="96">
        <v>21.246749999999999</v>
      </c>
      <c r="O253" s="64">
        <v>2530</v>
      </c>
      <c r="P253" s="65">
        <f>Table2245789101123456789101112131415161718192021222324252627282930[[#This Row],[PEMBULATAN]]*O253</f>
        <v>53754.277499999997</v>
      </c>
    </row>
    <row r="254" spans="1:16" ht="26.25" customHeight="1" x14ac:dyDescent="0.2">
      <c r="A254" s="14"/>
      <c r="B254" s="75"/>
      <c r="C254" s="73" t="s">
        <v>3385</v>
      </c>
      <c r="D254" s="78" t="s">
        <v>127</v>
      </c>
      <c r="E254" s="13">
        <v>44553</v>
      </c>
      <c r="F254" s="76" t="s">
        <v>705</v>
      </c>
      <c r="G254" s="13">
        <v>44557</v>
      </c>
      <c r="H254" s="77" t="s">
        <v>3451</v>
      </c>
      <c r="I254" s="16">
        <v>93</v>
      </c>
      <c r="J254" s="16">
        <v>60</v>
      </c>
      <c r="K254" s="16">
        <v>25</v>
      </c>
      <c r="L254" s="16">
        <v>31</v>
      </c>
      <c r="M254" s="81">
        <v>34.875</v>
      </c>
      <c r="N254" s="96">
        <v>34.875</v>
      </c>
      <c r="O254" s="64">
        <v>2530</v>
      </c>
      <c r="P254" s="65">
        <f>Table2245789101123456789101112131415161718192021222324252627282930[[#This Row],[PEMBULATAN]]*O254</f>
        <v>88233.75</v>
      </c>
    </row>
    <row r="255" spans="1:16" ht="26.25" customHeight="1" x14ac:dyDescent="0.2">
      <c r="A255" s="14"/>
      <c r="B255" s="75"/>
      <c r="C255" s="73" t="s">
        <v>3386</v>
      </c>
      <c r="D255" s="78" t="s">
        <v>127</v>
      </c>
      <c r="E255" s="13">
        <v>44553</v>
      </c>
      <c r="F255" s="76" t="s">
        <v>705</v>
      </c>
      <c r="G255" s="13">
        <v>44557</v>
      </c>
      <c r="H255" s="77" t="s">
        <v>3451</v>
      </c>
      <c r="I255" s="16">
        <v>70</v>
      </c>
      <c r="J255" s="16">
        <v>10</v>
      </c>
      <c r="K255" s="16">
        <v>10</v>
      </c>
      <c r="L255" s="16">
        <v>1</v>
      </c>
      <c r="M255" s="81">
        <v>1.75</v>
      </c>
      <c r="N255" s="96">
        <v>1.75</v>
      </c>
      <c r="O255" s="64">
        <v>2530</v>
      </c>
      <c r="P255" s="65">
        <f>Table2245789101123456789101112131415161718192021222324252627282930[[#This Row],[PEMBULATAN]]*O255</f>
        <v>4427.5</v>
      </c>
    </row>
    <row r="256" spans="1:16" ht="26.25" customHeight="1" x14ac:dyDescent="0.2">
      <c r="A256" s="14"/>
      <c r="B256" s="75"/>
      <c r="C256" s="73" t="s">
        <v>3387</v>
      </c>
      <c r="D256" s="78" t="s">
        <v>127</v>
      </c>
      <c r="E256" s="13">
        <v>44553</v>
      </c>
      <c r="F256" s="76" t="s">
        <v>705</v>
      </c>
      <c r="G256" s="13">
        <v>44557</v>
      </c>
      <c r="H256" s="77" t="s">
        <v>3451</v>
      </c>
      <c r="I256" s="16">
        <v>71</v>
      </c>
      <c r="J256" s="16">
        <v>26</v>
      </c>
      <c r="K256" s="16">
        <v>35</v>
      </c>
      <c r="L256" s="16">
        <v>17</v>
      </c>
      <c r="M256" s="81">
        <v>16.1525</v>
      </c>
      <c r="N256" s="96">
        <v>17</v>
      </c>
      <c r="O256" s="64">
        <v>2530</v>
      </c>
      <c r="P256" s="65">
        <f>Table2245789101123456789101112131415161718192021222324252627282930[[#This Row],[PEMBULATAN]]*O256</f>
        <v>43010</v>
      </c>
    </row>
    <row r="257" spans="1:16" ht="26.25" customHeight="1" x14ac:dyDescent="0.2">
      <c r="A257" s="14"/>
      <c r="B257" s="75"/>
      <c r="C257" s="73" t="s">
        <v>3388</v>
      </c>
      <c r="D257" s="78" t="s">
        <v>127</v>
      </c>
      <c r="E257" s="13">
        <v>44553</v>
      </c>
      <c r="F257" s="76" t="s">
        <v>705</v>
      </c>
      <c r="G257" s="13">
        <v>44557</v>
      </c>
      <c r="H257" s="77" t="s">
        <v>3451</v>
      </c>
      <c r="I257" s="16">
        <v>75</v>
      </c>
      <c r="J257" s="16">
        <v>41</v>
      </c>
      <c r="K257" s="16">
        <v>31</v>
      </c>
      <c r="L257" s="16">
        <v>17</v>
      </c>
      <c r="M257" s="81">
        <v>23.831250000000001</v>
      </c>
      <c r="N257" s="96">
        <v>23.831250000000001</v>
      </c>
      <c r="O257" s="64">
        <v>2530</v>
      </c>
      <c r="P257" s="65">
        <f>Table2245789101123456789101112131415161718192021222324252627282930[[#This Row],[PEMBULATAN]]*O257</f>
        <v>60293.0625</v>
      </c>
    </row>
    <row r="258" spans="1:16" ht="26.25" customHeight="1" x14ac:dyDescent="0.2">
      <c r="A258" s="14"/>
      <c r="B258" s="75"/>
      <c r="C258" s="73" t="s">
        <v>3389</v>
      </c>
      <c r="D258" s="78" t="s">
        <v>127</v>
      </c>
      <c r="E258" s="13">
        <v>44553</v>
      </c>
      <c r="F258" s="76" t="s">
        <v>705</v>
      </c>
      <c r="G258" s="13">
        <v>44557</v>
      </c>
      <c r="H258" s="77" t="s">
        <v>3451</v>
      </c>
      <c r="I258" s="16">
        <v>121</v>
      </c>
      <c r="J258" s="16">
        <v>44</v>
      </c>
      <c r="K258" s="16">
        <v>35</v>
      </c>
      <c r="L258" s="16">
        <v>36</v>
      </c>
      <c r="M258" s="81">
        <v>46.585000000000001</v>
      </c>
      <c r="N258" s="96">
        <v>46.585000000000001</v>
      </c>
      <c r="O258" s="64">
        <v>2530</v>
      </c>
      <c r="P258" s="65">
        <f>Table2245789101123456789101112131415161718192021222324252627282930[[#This Row],[PEMBULATAN]]*O258</f>
        <v>117860.05</v>
      </c>
    </row>
    <row r="259" spans="1:16" ht="26.25" customHeight="1" x14ac:dyDescent="0.2">
      <c r="A259" s="14"/>
      <c r="B259" s="75"/>
      <c r="C259" s="73" t="s">
        <v>3390</v>
      </c>
      <c r="D259" s="78" t="s">
        <v>127</v>
      </c>
      <c r="E259" s="13">
        <v>44553</v>
      </c>
      <c r="F259" s="76" t="s">
        <v>705</v>
      </c>
      <c r="G259" s="13">
        <v>44557</v>
      </c>
      <c r="H259" s="77" t="s">
        <v>3451</v>
      </c>
      <c r="I259" s="16">
        <v>80</v>
      </c>
      <c r="J259" s="16">
        <v>57</v>
      </c>
      <c r="K259" s="16">
        <v>26</v>
      </c>
      <c r="L259" s="16">
        <v>14</v>
      </c>
      <c r="M259" s="81">
        <v>29.64</v>
      </c>
      <c r="N259" s="96">
        <v>29.64</v>
      </c>
      <c r="O259" s="64">
        <v>2530</v>
      </c>
      <c r="P259" s="65">
        <f>Table2245789101123456789101112131415161718192021222324252627282930[[#This Row],[PEMBULATAN]]*O259</f>
        <v>74989.2</v>
      </c>
    </row>
    <row r="260" spans="1:16" ht="26.25" customHeight="1" x14ac:dyDescent="0.2">
      <c r="A260" s="14"/>
      <c r="B260" s="75"/>
      <c r="C260" s="73" t="s">
        <v>3391</v>
      </c>
      <c r="D260" s="78" t="s">
        <v>127</v>
      </c>
      <c r="E260" s="13">
        <v>44553</v>
      </c>
      <c r="F260" s="76" t="s">
        <v>705</v>
      </c>
      <c r="G260" s="13">
        <v>44557</v>
      </c>
      <c r="H260" s="77" t="s">
        <v>3451</v>
      </c>
      <c r="I260" s="16">
        <v>115</v>
      </c>
      <c r="J260" s="16">
        <v>61</v>
      </c>
      <c r="K260" s="16">
        <v>32</v>
      </c>
      <c r="L260" s="16">
        <v>36</v>
      </c>
      <c r="M260" s="81">
        <v>56.12</v>
      </c>
      <c r="N260" s="96">
        <v>56.12</v>
      </c>
      <c r="O260" s="64">
        <v>2530</v>
      </c>
      <c r="P260" s="65">
        <f>Table2245789101123456789101112131415161718192021222324252627282930[[#This Row],[PEMBULATAN]]*O260</f>
        <v>141983.6</v>
      </c>
    </row>
    <row r="261" spans="1:16" ht="26.25" customHeight="1" x14ac:dyDescent="0.2">
      <c r="A261" s="14"/>
      <c r="B261" s="75"/>
      <c r="C261" s="73" t="s">
        <v>3392</v>
      </c>
      <c r="D261" s="78" t="s">
        <v>127</v>
      </c>
      <c r="E261" s="13">
        <v>44553</v>
      </c>
      <c r="F261" s="76" t="s">
        <v>705</v>
      </c>
      <c r="G261" s="13">
        <v>44557</v>
      </c>
      <c r="H261" s="77" t="s">
        <v>3451</v>
      </c>
      <c r="I261" s="16">
        <v>61</v>
      </c>
      <c r="J261" s="16">
        <v>50</v>
      </c>
      <c r="K261" s="16">
        <v>24</v>
      </c>
      <c r="L261" s="16">
        <v>6</v>
      </c>
      <c r="M261" s="81">
        <v>18.3</v>
      </c>
      <c r="N261" s="96">
        <v>19</v>
      </c>
      <c r="O261" s="64">
        <v>2530</v>
      </c>
      <c r="P261" s="65">
        <f>Table2245789101123456789101112131415161718192021222324252627282930[[#This Row],[PEMBULATAN]]*O261</f>
        <v>48070</v>
      </c>
    </row>
    <row r="262" spans="1:16" ht="26.25" customHeight="1" x14ac:dyDescent="0.2">
      <c r="A262" s="14"/>
      <c r="B262" s="75"/>
      <c r="C262" s="73" t="s">
        <v>3393</v>
      </c>
      <c r="D262" s="78" t="s">
        <v>127</v>
      </c>
      <c r="E262" s="13">
        <v>44553</v>
      </c>
      <c r="F262" s="76" t="s">
        <v>705</v>
      </c>
      <c r="G262" s="13">
        <v>44557</v>
      </c>
      <c r="H262" s="77" t="s">
        <v>3451</v>
      </c>
      <c r="I262" s="16">
        <v>82</v>
      </c>
      <c r="J262" s="16">
        <v>60</v>
      </c>
      <c r="K262" s="16">
        <v>21</v>
      </c>
      <c r="L262" s="16">
        <v>10</v>
      </c>
      <c r="M262" s="81">
        <v>25.83</v>
      </c>
      <c r="N262" s="96">
        <v>25.83</v>
      </c>
      <c r="O262" s="64">
        <v>2530</v>
      </c>
      <c r="P262" s="65">
        <f>Table2245789101123456789101112131415161718192021222324252627282930[[#This Row],[PEMBULATAN]]*O262</f>
        <v>65349.899999999994</v>
      </c>
    </row>
    <row r="263" spans="1:16" ht="26.25" customHeight="1" x14ac:dyDescent="0.2">
      <c r="A263" s="14"/>
      <c r="B263" s="75"/>
      <c r="C263" s="73" t="s">
        <v>3394</v>
      </c>
      <c r="D263" s="78" t="s">
        <v>127</v>
      </c>
      <c r="E263" s="13">
        <v>44553</v>
      </c>
      <c r="F263" s="76" t="s">
        <v>705</v>
      </c>
      <c r="G263" s="13">
        <v>44557</v>
      </c>
      <c r="H263" s="77" t="s">
        <v>3451</v>
      </c>
      <c r="I263" s="16">
        <v>97</v>
      </c>
      <c r="J263" s="16">
        <v>60</v>
      </c>
      <c r="K263" s="16">
        <v>25</v>
      </c>
      <c r="L263" s="16">
        <v>17</v>
      </c>
      <c r="M263" s="81">
        <v>36.375</v>
      </c>
      <c r="N263" s="96">
        <v>37</v>
      </c>
      <c r="O263" s="64">
        <v>2530</v>
      </c>
      <c r="P263" s="65">
        <f>Table2245789101123456789101112131415161718192021222324252627282930[[#This Row],[PEMBULATAN]]*O263</f>
        <v>93610</v>
      </c>
    </row>
    <row r="264" spans="1:16" ht="26.25" customHeight="1" x14ac:dyDescent="0.2">
      <c r="A264" s="14"/>
      <c r="B264" s="75"/>
      <c r="C264" s="73" t="s">
        <v>3395</v>
      </c>
      <c r="D264" s="78" t="s">
        <v>127</v>
      </c>
      <c r="E264" s="13">
        <v>44553</v>
      </c>
      <c r="F264" s="76" t="s">
        <v>705</v>
      </c>
      <c r="G264" s="13">
        <v>44557</v>
      </c>
      <c r="H264" s="77" t="s">
        <v>3451</v>
      </c>
      <c r="I264" s="16">
        <v>81</v>
      </c>
      <c r="J264" s="16">
        <v>63</v>
      </c>
      <c r="K264" s="16">
        <v>20</v>
      </c>
      <c r="L264" s="16">
        <v>14</v>
      </c>
      <c r="M264" s="81">
        <v>25.515000000000001</v>
      </c>
      <c r="N264" s="96">
        <v>25.515000000000001</v>
      </c>
      <c r="O264" s="64">
        <v>2530</v>
      </c>
      <c r="P264" s="65">
        <f>Table2245789101123456789101112131415161718192021222324252627282930[[#This Row],[PEMBULATAN]]*O264</f>
        <v>64552.950000000004</v>
      </c>
    </row>
    <row r="265" spans="1:16" ht="26.25" customHeight="1" x14ac:dyDescent="0.2">
      <c r="A265" s="14"/>
      <c r="B265" s="75"/>
      <c r="C265" s="73" t="s">
        <v>3396</v>
      </c>
      <c r="D265" s="78" t="s">
        <v>127</v>
      </c>
      <c r="E265" s="13">
        <v>44553</v>
      </c>
      <c r="F265" s="76" t="s">
        <v>705</v>
      </c>
      <c r="G265" s="13">
        <v>44557</v>
      </c>
      <c r="H265" s="77" t="s">
        <v>3451</v>
      </c>
      <c r="I265" s="16">
        <v>72</v>
      </c>
      <c r="J265" s="16">
        <v>54</v>
      </c>
      <c r="K265" s="16">
        <v>24</v>
      </c>
      <c r="L265" s="16">
        <v>9</v>
      </c>
      <c r="M265" s="81">
        <v>23.327999999999999</v>
      </c>
      <c r="N265" s="96">
        <v>24</v>
      </c>
      <c r="O265" s="64">
        <v>2530</v>
      </c>
      <c r="P265" s="65">
        <f>Table2245789101123456789101112131415161718192021222324252627282930[[#This Row],[PEMBULATAN]]*O265</f>
        <v>60720</v>
      </c>
    </row>
    <row r="266" spans="1:16" ht="26.25" customHeight="1" x14ac:dyDescent="0.2">
      <c r="A266" s="14"/>
      <c r="B266" s="75"/>
      <c r="C266" s="73" t="s">
        <v>3397</v>
      </c>
      <c r="D266" s="78" t="s">
        <v>127</v>
      </c>
      <c r="E266" s="13">
        <v>44553</v>
      </c>
      <c r="F266" s="76" t="s">
        <v>705</v>
      </c>
      <c r="G266" s="13">
        <v>44557</v>
      </c>
      <c r="H266" s="77" t="s">
        <v>3451</v>
      </c>
      <c r="I266" s="16">
        <v>66</v>
      </c>
      <c r="J266" s="16">
        <v>53</v>
      </c>
      <c r="K266" s="16">
        <v>56</v>
      </c>
      <c r="L266" s="16">
        <v>36</v>
      </c>
      <c r="M266" s="81">
        <v>48.972000000000001</v>
      </c>
      <c r="N266" s="96">
        <v>48.972000000000001</v>
      </c>
      <c r="O266" s="64">
        <v>2530</v>
      </c>
      <c r="P266" s="65">
        <f>Table2245789101123456789101112131415161718192021222324252627282930[[#This Row],[PEMBULATAN]]*O266</f>
        <v>123899.16</v>
      </c>
    </row>
    <row r="267" spans="1:16" ht="26.25" customHeight="1" x14ac:dyDescent="0.2">
      <c r="A267" s="14"/>
      <c r="B267" s="75"/>
      <c r="C267" s="73" t="s">
        <v>3398</v>
      </c>
      <c r="D267" s="78" t="s">
        <v>127</v>
      </c>
      <c r="E267" s="13">
        <v>44553</v>
      </c>
      <c r="F267" s="76" t="s">
        <v>705</v>
      </c>
      <c r="G267" s="13">
        <v>44557</v>
      </c>
      <c r="H267" s="77" t="s">
        <v>3451</v>
      </c>
      <c r="I267" s="16">
        <v>43</v>
      </c>
      <c r="J267" s="16">
        <v>35</v>
      </c>
      <c r="K267" s="16">
        <v>20</v>
      </c>
      <c r="L267" s="16">
        <v>7</v>
      </c>
      <c r="M267" s="81">
        <v>7.5250000000000004</v>
      </c>
      <c r="N267" s="96">
        <v>7.5250000000000004</v>
      </c>
      <c r="O267" s="64">
        <v>2530</v>
      </c>
      <c r="P267" s="65">
        <f>Table2245789101123456789101112131415161718192021222324252627282930[[#This Row],[PEMBULATAN]]*O267</f>
        <v>19038.25</v>
      </c>
    </row>
    <row r="268" spans="1:16" ht="26.25" customHeight="1" x14ac:dyDescent="0.2">
      <c r="A268" s="14"/>
      <c r="B268" s="75"/>
      <c r="C268" s="73" t="s">
        <v>3399</v>
      </c>
      <c r="D268" s="78" t="s">
        <v>127</v>
      </c>
      <c r="E268" s="13">
        <v>44553</v>
      </c>
      <c r="F268" s="76" t="s">
        <v>705</v>
      </c>
      <c r="G268" s="13">
        <v>44557</v>
      </c>
      <c r="H268" s="77" t="s">
        <v>3451</v>
      </c>
      <c r="I268" s="16">
        <v>73</v>
      </c>
      <c r="J268" s="16">
        <v>56</v>
      </c>
      <c r="K268" s="16">
        <v>22</v>
      </c>
      <c r="L268" s="16">
        <v>8</v>
      </c>
      <c r="M268" s="81">
        <v>22.484000000000002</v>
      </c>
      <c r="N268" s="96">
        <v>23</v>
      </c>
      <c r="O268" s="64">
        <v>2530</v>
      </c>
      <c r="P268" s="65">
        <f>Table2245789101123456789101112131415161718192021222324252627282930[[#This Row],[PEMBULATAN]]*O268</f>
        <v>58190</v>
      </c>
    </row>
    <row r="269" spans="1:16" ht="26.25" customHeight="1" x14ac:dyDescent="0.2">
      <c r="A269" s="14"/>
      <c r="B269" s="75"/>
      <c r="C269" s="73" t="s">
        <v>3400</v>
      </c>
      <c r="D269" s="78" t="s">
        <v>127</v>
      </c>
      <c r="E269" s="13">
        <v>44553</v>
      </c>
      <c r="F269" s="76" t="s">
        <v>705</v>
      </c>
      <c r="G269" s="13">
        <v>44557</v>
      </c>
      <c r="H269" s="77" t="s">
        <v>3451</v>
      </c>
      <c r="I269" s="16">
        <v>44</v>
      </c>
      <c r="J269" s="16">
        <v>27</v>
      </c>
      <c r="K269" s="16">
        <v>16</v>
      </c>
      <c r="L269" s="16">
        <v>6</v>
      </c>
      <c r="M269" s="81">
        <v>4.7519999999999998</v>
      </c>
      <c r="N269" s="96">
        <v>6</v>
      </c>
      <c r="O269" s="64">
        <v>2530</v>
      </c>
      <c r="P269" s="65">
        <f>Table2245789101123456789101112131415161718192021222324252627282930[[#This Row],[PEMBULATAN]]*O269</f>
        <v>15180</v>
      </c>
    </row>
    <row r="270" spans="1:16" ht="26.25" customHeight="1" x14ac:dyDescent="0.2">
      <c r="A270" s="14"/>
      <c r="B270" s="75"/>
      <c r="C270" s="73" t="s">
        <v>3401</v>
      </c>
      <c r="D270" s="78" t="s">
        <v>127</v>
      </c>
      <c r="E270" s="13">
        <v>44553</v>
      </c>
      <c r="F270" s="76" t="s">
        <v>705</v>
      </c>
      <c r="G270" s="13">
        <v>44557</v>
      </c>
      <c r="H270" s="77" t="s">
        <v>3451</v>
      </c>
      <c r="I270" s="16">
        <v>78</v>
      </c>
      <c r="J270" s="16">
        <v>57</v>
      </c>
      <c r="K270" s="16">
        <v>14</v>
      </c>
      <c r="L270" s="16">
        <v>7</v>
      </c>
      <c r="M270" s="81">
        <v>15.561</v>
      </c>
      <c r="N270" s="96">
        <v>15.561</v>
      </c>
      <c r="O270" s="64">
        <v>2530</v>
      </c>
      <c r="P270" s="65">
        <f>Table2245789101123456789101112131415161718192021222324252627282930[[#This Row],[PEMBULATAN]]*O270</f>
        <v>39369.33</v>
      </c>
    </row>
    <row r="271" spans="1:16" ht="26.25" customHeight="1" x14ac:dyDescent="0.2">
      <c r="A271" s="14"/>
      <c r="B271" s="75"/>
      <c r="C271" s="73" t="s">
        <v>3402</v>
      </c>
      <c r="D271" s="78" t="s">
        <v>127</v>
      </c>
      <c r="E271" s="13">
        <v>44553</v>
      </c>
      <c r="F271" s="76" t="s">
        <v>705</v>
      </c>
      <c r="G271" s="13">
        <v>44557</v>
      </c>
      <c r="H271" s="77" t="s">
        <v>3451</v>
      </c>
      <c r="I271" s="16">
        <v>78</v>
      </c>
      <c r="J271" s="16">
        <v>59</v>
      </c>
      <c r="K271" s="16">
        <v>20</v>
      </c>
      <c r="L271" s="16">
        <v>14</v>
      </c>
      <c r="M271" s="81">
        <v>23.01</v>
      </c>
      <c r="N271" s="96">
        <v>23.01</v>
      </c>
      <c r="O271" s="64">
        <v>2530</v>
      </c>
      <c r="P271" s="65">
        <f>Table2245789101123456789101112131415161718192021222324252627282930[[#This Row],[PEMBULATAN]]*O271</f>
        <v>58215.3</v>
      </c>
    </row>
    <row r="272" spans="1:16" ht="26.25" customHeight="1" x14ac:dyDescent="0.2">
      <c r="A272" s="14"/>
      <c r="B272" s="75"/>
      <c r="C272" s="73" t="s">
        <v>3403</v>
      </c>
      <c r="D272" s="78" t="s">
        <v>127</v>
      </c>
      <c r="E272" s="13">
        <v>44553</v>
      </c>
      <c r="F272" s="76" t="s">
        <v>705</v>
      </c>
      <c r="G272" s="13">
        <v>44557</v>
      </c>
      <c r="H272" s="77" t="s">
        <v>3451</v>
      </c>
      <c r="I272" s="16">
        <v>64</v>
      </c>
      <c r="J272" s="16">
        <v>23</v>
      </c>
      <c r="K272" s="16">
        <v>14</v>
      </c>
      <c r="L272" s="16">
        <v>12</v>
      </c>
      <c r="M272" s="81">
        <v>5.1520000000000001</v>
      </c>
      <c r="N272" s="96">
        <v>12</v>
      </c>
      <c r="O272" s="64">
        <v>2530</v>
      </c>
      <c r="P272" s="65">
        <f>Table2245789101123456789101112131415161718192021222324252627282930[[#This Row],[PEMBULATAN]]*O272</f>
        <v>30360</v>
      </c>
    </row>
    <row r="273" spans="1:16" ht="26.25" customHeight="1" x14ac:dyDescent="0.2">
      <c r="A273" s="14"/>
      <c r="B273" s="75"/>
      <c r="C273" s="73" t="s">
        <v>3404</v>
      </c>
      <c r="D273" s="78" t="s">
        <v>127</v>
      </c>
      <c r="E273" s="13">
        <v>44553</v>
      </c>
      <c r="F273" s="76" t="s">
        <v>705</v>
      </c>
      <c r="G273" s="13">
        <v>44557</v>
      </c>
      <c r="H273" s="77" t="s">
        <v>3451</v>
      </c>
      <c r="I273" s="16">
        <v>60</v>
      </c>
      <c r="J273" s="16">
        <v>58</v>
      </c>
      <c r="K273" s="16">
        <v>21</v>
      </c>
      <c r="L273" s="16">
        <v>6</v>
      </c>
      <c r="M273" s="81">
        <v>18.27</v>
      </c>
      <c r="N273" s="96">
        <v>18.27</v>
      </c>
      <c r="O273" s="64">
        <v>2530</v>
      </c>
      <c r="P273" s="65">
        <f>Table2245789101123456789101112131415161718192021222324252627282930[[#This Row],[PEMBULATAN]]*O273</f>
        <v>46223.1</v>
      </c>
    </row>
    <row r="274" spans="1:16" ht="26.25" customHeight="1" x14ac:dyDescent="0.2">
      <c r="A274" s="14"/>
      <c r="B274" s="75"/>
      <c r="C274" s="73" t="s">
        <v>3405</v>
      </c>
      <c r="D274" s="78" t="s">
        <v>127</v>
      </c>
      <c r="E274" s="13">
        <v>44553</v>
      </c>
      <c r="F274" s="76" t="s">
        <v>705</v>
      </c>
      <c r="G274" s="13">
        <v>44557</v>
      </c>
      <c r="H274" s="77" t="s">
        <v>3451</v>
      </c>
      <c r="I274" s="16">
        <v>102</v>
      </c>
      <c r="J274" s="16">
        <v>59</v>
      </c>
      <c r="K274" s="16">
        <v>32</v>
      </c>
      <c r="L274" s="16">
        <v>27</v>
      </c>
      <c r="M274" s="81">
        <v>48.143999999999998</v>
      </c>
      <c r="N274" s="96">
        <v>48.143999999999998</v>
      </c>
      <c r="O274" s="64">
        <v>2530</v>
      </c>
      <c r="P274" s="65">
        <f>Table2245789101123456789101112131415161718192021222324252627282930[[#This Row],[PEMBULATAN]]*O274</f>
        <v>121804.31999999999</v>
      </c>
    </row>
    <row r="275" spans="1:16" ht="26.25" customHeight="1" x14ac:dyDescent="0.2">
      <c r="A275" s="14"/>
      <c r="B275" s="75"/>
      <c r="C275" s="73" t="s">
        <v>3406</v>
      </c>
      <c r="D275" s="78" t="s">
        <v>127</v>
      </c>
      <c r="E275" s="13">
        <v>44553</v>
      </c>
      <c r="F275" s="76" t="s">
        <v>705</v>
      </c>
      <c r="G275" s="13">
        <v>44557</v>
      </c>
      <c r="H275" s="77" t="s">
        <v>3451</v>
      </c>
      <c r="I275" s="16">
        <v>96</v>
      </c>
      <c r="J275" s="16">
        <v>56</v>
      </c>
      <c r="K275" s="16">
        <v>25</v>
      </c>
      <c r="L275" s="16">
        <v>23</v>
      </c>
      <c r="M275" s="81">
        <v>33.6</v>
      </c>
      <c r="N275" s="96">
        <v>33.6</v>
      </c>
      <c r="O275" s="64">
        <v>2530</v>
      </c>
      <c r="P275" s="65">
        <f>Table2245789101123456789101112131415161718192021222324252627282930[[#This Row],[PEMBULATAN]]*O275</f>
        <v>85008</v>
      </c>
    </row>
    <row r="276" spans="1:16" ht="26.25" customHeight="1" x14ac:dyDescent="0.2">
      <c r="A276" s="14"/>
      <c r="B276" s="75"/>
      <c r="C276" s="73" t="s">
        <v>3407</v>
      </c>
      <c r="D276" s="78" t="s">
        <v>127</v>
      </c>
      <c r="E276" s="13">
        <v>44553</v>
      </c>
      <c r="F276" s="76" t="s">
        <v>705</v>
      </c>
      <c r="G276" s="13">
        <v>44557</v>
      </c>
      <c r="H276" s="77" t="s">
        <v>3451</v>
      </c>
      <c r="I276" s="16">
        <v>70</v>
      </c>
      <c r="J276" s="16">
        <v>60</v>
      </c>
      <c r="K276" s="16">
        <v>20</v>
      </c>
      <c r="L276" s="16">
        <v>8</v>
      </c>
      <c r="M276" s="81">
        <v>21</v>
      </c>
      <c r="N276" s="96">
        <v>21</v>
      </c>
      <c r="O276" s="64">
        <v>2530</v>
      </c>
      <c r="P276" s="65">
        <f>Table2245789101123456789101112131415161718192021222324252627282930[[#This Row],[PEMBULATAN]]*O276</f>
        <v>53130</v>
      </c>
    </row>
    <row r="277" spans="1:16" ht="26.25" customHeight="1" x14ac:dyDescent="0.2">
      <c r="A277" s="14"/>
      <c r="B277" s="75"/>
      <c r="C277" s="73" t="s">
        <v>3408</v>
      </c>
      <c r="D277" s="78" t="s">
        <v>127</v>
      </c>
      <c r="E277" s="13">
        <v>44553</v>
      </c>
      <c r="F277" s="76" t="s">
        <v>705</v>
      </c>
      <c r="G277" s="13">
        <v>44557</v>
      </c>
      <c r="H277" s="77" t="s">
        <v>3451</v>
      </c>
      <c r="I277" s="16">
        <v>74</v>
      </c>
      <c r="J277" s="16">
        <v>56</v>
      </c>
      <c r="K277" s="16">
        <v>21</v>
      </c>
      <c r="L277" s="16">
        <v>11</v>
      </c>
      <c r="M277" s="81">
        <v>21.756</v>
      </c>
      <c r="N277" s="96">
        <v>21.756</v>
      </c>
      <c r="O277" s="64">
        <v>2530</v>
      </c>
      <c r="P277" s="65">
        <f>Table2245789101123456789101112131415161718192021222324252627282930[[#This Row],[PEMBULATAN]]*O277</f>
        <v>55042.68</v>
      </c>
    </row>
    <row r="278" spans="1:16" ht="26.25" customHeight="1" x14ac:dyDescent="0.2">
      <c r="A278" s="14"/>
      <c r="B278" s="75"/>
      <c r="C278" s="73" t="s">
        <v>3409</v>
      </c>
      <c r="D278" s="78" t="s">
        <v>127</v>
      </c>
      <c r="E278" s="13">
        <v>44553</v>
      </c>
      <c r="F278" s="76" t="s">
        <v>705</v>
      </c>
      <c r="G278" s="13">
        <v>44557</v>
      </c>
      <c r="H278" s="77" t="s">
        <v>3451</v>
      </c>
      <c r="I278" s="16">
        <v>85</v>
      </c>
      <c r="J278" s="16">
        <v>57</v>
      </c>
      <c r="K278" s="16">
        <v>25</v>
      </c>
      <c r="L278" s="16">
        <v>21</v>
      </c>
      <c r="M278" s="81">
        <v>30.28125</v>
      </c>
      <c r="N278" s="96">
        <v>30.28125</v>
      </c>
      <c r="O278" s="64">
        <v>2530</v>
      </c>
      <c r="P278" s="65">
        <f>Table2245789101123456789101112131415161718192021222324252627282930[[#This Row],[PEMBULATAN]]*O278</f>
        <v>76611.5625</v>
      </c>
    </row>
    <row r="279" spans="1:16" ht="26.25" customHeight="1" x14ac:dyDescent="0.2">
      <c r="A279" s="14"/>
      <c r="B279" s="75"/>
      <c r="C279" s="73" t="s">
        <v>3410</v>
      </c>
      <c r="D279" s="78" t="s">
        <v>127</v>
      </c>
      <c r="E279" s="13">
        <v>44553</v>
      </c>
      <c r="F279" s="76" t="s">
        <v>705</v>
      </c>
      <c r="G279" s="13">
        <v>44557</v>
      </c>
      <c r="H279" s="77" t="s">
        <v>3451</v>
      </c>
      <c r="I279" s="16">
        <v>100</v>
      </c>
      <c r="J279" s="16">
        <v>54</v>
      </c>
      <c r="K279" s="16">
        <v>31</v>
      </c>
      <c r="L279" s="16">
        <v>19</v>
      </c>
      <c r="M279" s="81">
        <v>41.85</v>
      </c>
      <c r="N279" s="96">
        <v>41.85</v>
      </c>
      <c r="O279" s="64">
        <v>2530</v>
      </c>
      <c r="P279" s="65">
        <f>Table2245789101123456789101112131415161718192021222324252627282930[[#This Row],[PEMBULATAN]]*O279</f>
        <v>105880.5</v>
      </c>
    </row>
    <row r="280" spans="1:16" ht="26.25" customHeight="1" x14ac:dyDescent="0.2">
      <c r="A280" s="14"/>
      <c r="B280" s="75"/>
      <c r="C280" s="73" t="s">
        <v>3411</v>
      </c>
      <c r="D280" s="78" t="s">
        <v>127</v>
      </c>
      <c r="E280" s="13">
        <v>44553</v>
      </c>
      <c r="F280" s="76" t="s">
        <v>705</v>
      </c>
      <c r="G280" s="13">
        <v>44557</v>
      </c>
      <c r="H280" s="77" t="s">
        <v>3451</v>
      </c>
      <c r="I280" s="16">
        <v>76</v>
      </c>
      <c r="J280" s="16">
        <v>67</v>
      </c>
      <c r="K280" s="16">
        <v>15</v>
      </c>
      <c r="L280" s="16">
        <v>14</v>
      </c>
      <c r="M280" s="81">
        <v>19.094999999999999</v>
      </c>
      <c r="N280" s="96">
        <v>19.094999999999999</v>
      </c>
      <c r="O280" s="64">
        <v>2530</v>
      </c>
      <c r="P280" s="65">
        <f>Table2245789101123456789101112131415161718192021222324252627282930[[#This Row],[PEMBULATAN]]*O280</f>
        <v>48310.35</v>
      </c>
    </row>
    <row r="281" spans="1:16" ht="26.25" customHeight="1" x14ac:dyDescent="0.2">
      <c r="A281" s="14"/>
      <c r="B281" s="75"/>
      <c r="C281" s="73" t="s">
        <v>3412</v>
      </c>
      <c r="D281" s="78" t="s">
        <v>127</v>
      </c>
      <c r="E281" s="13">
        <v>44553</v>
      </c>
      <c r="F281" s="76" t="s">
        <v>705</v>
      </c>
      <c r="G281" s="13">
        <v>44557</v>
      </c>
      <c r="H281" s="77" t="s">
        <v>3451</v>
      </c>
      <c r="I281" s="16">
        <v>61</v>
      </c>
      <c r="J281" s="16">
        <v>43</v>
      </c>
      <c r="K281" s="16">
        <v>42</v>
      </c>
      <c r="L281" s="16">
        <v>16</v>
      </c>
      <c r="M281" s="81">
        <v>27.541499999999999</v>
      </c>
      <c r="N281" s="96">
        <v>27.541499999999999</v>
      </c>
      <c r="O281" s="64">
        <v>2530</v>
      </c>
      <c r="P281" s="65">
        <f>Table2245789101123456789101112131415161718192021222324252627282930[[#This Row],[PEMBULATAN]]*O281</f>
        <v>69679.994999999995</v>
      </c>
    </row>
    <row r="282" spans="1:16" ht="26.25" customHeight="1" x14ac:dyDescent="0.2">
      <c r="A282" s="14"/>
      <c r="B282" s="75"/>
      <c r="C282" s="73" t="s">
        <v>3413</v>
      </c>
      <c r="D282" s="78" t="s">
        <v>127</v>
      </c>
      <c r="E282" s="13">
        <v>44553</v>
      </c>
      <c r="F282" s="76" t="s">
        <v>705</v>
      </c>
      <c r="G282" s="13">
        <v>44557</v>
      </c>
      <c r="H282" s="77" t="s">
        <v>3451</v>
      </c>
      <c r="I282" s="16">
        <v>79</v>
      </c>
      <c r="J282" s="16">
        <v>55</v>
      </c>
      <c r="K282" s="16">
        <v>20</v>
      </c>
      <c r="L282" s="16">
        <v>8</v>
      </c>
      <c r="M282" s="81">
        <v>21.725000000000001</v>
      </c>
      <c r="N282" s="96">
        <v>21.725000000000001</v>
      </c>
      <c r="O282" s="64">
        <v>2530</v>
      </c>
      <c r="P282" s="65">
        <f>Table2245789101123456789101112131415161718192021222324252627282930[[#This Row],[PEMBULATAN]]*O282</f>
        <v>54964.25</v>
      </c>
    </row>
    <row r="283" spans="1:16" ht="26.25" customHeight="1" x14ac:dyDescent="0.2">
      <c r="A283" s="14"/>
      <c r="B283" s="75"/>
      <c r="C283" s="73" t="s">
        <v>3414</v>
      </c>
      <c r="D283" s="78" t="s">
        <v>127</v>
      </c>
      <c r="E283" s="13">
        <v>44553</v>
      </c>
      <c r="F283" s="76" t="s">
        <v>705</v>
      </c>
      <c r="G283" s="13">
        <v>44557</v>
      </c>
      <c r="H283" s="77" t="s">
        <v>3451</v>
      </c>
      <c r="I283" s="16">
        <v>58</v>
      </c>
      <c r="J283" s="16">
        <v>35</v>
      </c>
      <c r="K283" s="16">
        <v>16</v>
      </c>
      <c r="L283" s="16">
        <v>2</v>
      </c>
      <c r="M283" s="81">
        <v>8.1199999999999992</v>
      </c>
      <c r="N283" s="96">
        <v>8.1199999999999992</v>
      </c>
      <c r="O283" s="64">
        <v>2530</v>
      </c>
      <c r="P283" s="65">
        <f>Table2245789101123456789101112131415161718192021222324252627282930[[#This Row],[PEMBULATAN]]*O283</f>
        <v>20543.599999999999</v>
      </c>
    </row>
    <row r="284" spans="1:16" ht="26.25" customHeight="1" x14ac:dyDescent="0.2">
      <c r="A284" s="14"/>
      <c r="B284" s="75"/>
      <c r="C284" s="73" t="s">
        <v>3415</v>
      </c>
      <c r="D284" s="78" t="s">
        <v>127</v>
      </c>
      <c r="E284" s="13">
        <v>44553</v>
      </c>
      <c r="F284" s="76" t="s">
        <v>705</v>
      </c>
      <c r="G284" s="13">
        <v>44557</v>
      </c>
      <c r="H284" s="77" t="s">
        <v>3451</v>
      </c>
      <c r="I284" s="16">
        <v>36</v>
      </c>
      <c r="J284" s="16">
        <v>299</v>
      </c>
      <c r="K284" s="16">
        <v>20</v>
      </c>
      <c r="L284" s="16">
        <v>4</v>
      </c>
      <c r="M284" s="81">
        <v>53.82</v>
      </c>
      <c r="N284" s="96">
        <v>53.82</v>
      </c>
      <c r="O284" s="64">
        <v>2530</v>
      </c>
      <c r="P284" s="65">
        <f>Table2245789101123456789101112131415161718192021222324252627282930[[#This Row],[PEMBULATAN]]*O284</f>
        <v>136164.6</v>
      </c>
    </row>
    <row r="285" spans="1:16" ht="26.25" customHeight="1" x14ac:dyDescent="0.2">
      <c r="A285" s="14"/>
      <c r="B285" s="75"/>
      <c r="C285" s="73" t="s">
        <v>3416</v>
      </c>
      <c r="D285" s="78" t="s">
        <v>127</v>
      </c>
      <c r="E285" s="13">
        <v>44553</v>
      </c>
      <c r="F285" s="76" t="s">
        <v>705</v>
      </c>
      <c r="G285" s="13">
        <v>44557</v>
      </c>
      <c r="H285" s="77" t="s">
        <v>3451</v>
      </c>
      <c r="I285" s="16">
        <v>60</v>
      </c>
      <c r="J285" s="16">
        <v>49</v>
      </c>
      <c r="K285" s="16">
        <v>36</v>
      </c>
      <c r="L285" s="16">
        <v>16</v>
      </c>
      <c r="M285" s="81">
        <v>26.46</v>
      </c>
      <c r="N285" s="96">
        <v>26.46</v>
      </c>
      <c r="O285" s="64">
        <v>2530</v>
      </c>
      <c r="P285" s="65">
        <f>Table2245789101123456789101112131415161718192021222324252627282930[[#This Row],[PEMBULATAN]]*O285</f>
        <v>66943.8</v>
      </c>
    </row>
    <row r="286" spans="1:16" ht="26.25" customHeight="1" x14ac:dyDescent="0.2">
      <c r="A286" s="14"/>
      <c r="B286" s="75"/>
      <c r="C286" s="73" t="s">
        <v>3417</v>
      </c>
      <c r="D286" s="78" t="s">
        <v>127</v>
      </c>
      <c r="E286" s="13">
        <v>44553</v>
      </c>
      <c r="F286" s="76" t="s">
        <v>705</v>
      </c>
      <c r="G286" s="13">
        <v>44557</v>
      </c>
      <c r="H286" s="77" t="s">
        <v>3451</v>
      </c>
      <c r="I286" s="16">
        <v>32</v>
      </c>
      <c r="J286" s="16">
        <v>24</v>
      </c>
      <c r="K286" s="16">
        <v>10</v>
      </c>
      <c r="L286" s="16">
        <v>6</v>
      </c>
      <c r="M286" s="81">
        <v>1.92</v>
      </c>
      <c r="N286" s="96">
        <v>6</v>
      </c>
      <c r="O286" s="64">
        <v>2530</v>
      </c>
      <c r="P286" s="65">
        <f>Table2245789101123456789101112131415161718192021222324252627282930[[#This Row],[PEMBULATAN]]*O286</f>
        <v>15180</v>
      </c>
    </row>
    <row r="287" spans="1:16" ht="26.25" customHeight="1" x14ac:dyDescent="0.2">
      <c r="A287" s="14"/>
      <c r="B287" s="75"/>
      <c r="C287" s="73" t="s">
        <v>3418</v>
      </c>
      <c r="D287" s="78" t="s">
        <v>127</v>
      </c>
      <c r="E287" s="13">
        <v>44553</v>
      </c>
      <c r="F287" s="76" t="s">
        <v>705</v>
      </c>
      <c r="G287" s="13">
        <v>44557</v>
      </c>
      <c r="H287" s="77" t="s">
        <v>3451</v>
      </c>
      <c r="I287" s="16">
        <v>107</v>
      </c>
      <c r="J287" s="16">
        <v>26</v>
      </c>
      <c r="K287" s="16">
        <v>10</v>
      </c>
      <c r="L287" s="16">
        <v>4</v>
      </c>
      <c r="M287" s="81">
        <v>6.9550000000000001</v>
      </c>
      <c r="N287" s="96">
        <v>6.9550000000000001</v>
      </c>
      <c r="O287" s="64">
        <v>2530</v>
      </c>
      <c r="P287" s="65">
        <f>Table2245789101123456789101112131415161718192021222324252627282930[[#This Row],[PEMBULATAN]]*O287</f>
        <v>17596.150000000001</v>
      </c>
    </row>
    <row r="288" spans="1:16" ht="26.25" customHeight="1" x14ac:dyDescent="0.2">
      <c r="A288" s="14"/>
      <c r="B288" s="75"/>
      <c r="C288" s="73" t="s">
        <v>3419</v>
      </c>
      <c r="D288" s="78" t="s">
        <v>127</v>
      </c>
      <c r="E288" s="13">
        <v>44553</v>
      </c>
      <c r="F288" s="76" t="s">
        <v>705</v>
      </c>
      <c r="G288" s="13">
        <v>44557</v>
      </c>
      <c r="H288" s="77" t="s">
        <v>3451</v>
      </c>
      <c r="I288" s="16">
        <v>65</v>
      </c>
      <c r="J288" s="16">
        <v>45</v>
      </c>
      <c r="K288" s="16">
        <v>25</v>
      </c>
      <c r="L288" s="16">
        <v>2</v>
      </c>
      <c r="M288" s="81">
        <v>18.28125</v>
      </c>
      <c r="N288" s="96">
        <v>18.28125</v>
      </c>
      <c r="O288" s="64">
        <v>2530</v>
      </c>
      <c r="P288" s="65">
        <f>Table2245789101123456789101112131415161718192021222324252627282930[[#This Row],[PEMBULATAN]]*O288</f>
        <v>46251.5625</v>
      </c>
    </row>
    <row r="289" spans="1:16" ht="26.25" customHeight="1" x14ac:dyDescent="0.2">
      <c r="A289" s="14"/>
      <c r="B289" s="75" t="s">
        <v>3420</v>
      </c>
      <c r="C289" s="73" t="s">
        <v>3421</v>
      </c>
      <c r="D289" s="78" t="s">
        <v>127</v>
      </c>
      <c r="E289" s="13">
        <v>44553</v>
      </c>
      <c r="F289" s="76" t="s">
        <v>705</v>
      </c>
      <c r="G289" s="13">
        <v>44557</v>
      </c>
      <c r="H289" s="77" t="s">
        <v>3451</v>
      </c>
      <c r="I289" s="16">
        <v>40</v>
      </c>
      <c r="J289" s="16">
        <v>29</v>
      </c>
      <c r="K289" s="16">
        <v>7</v>
      </c>
      <c r="L289" s="16">
        <v>1</v>
      </c>
      <c r="M289" s="81">
        <v>2.0299999999999998</v>
      </c>
      <c r="N289" s="96">
        <v>2.0299999999999998</v>
      </c>
      <c r="O289" s="64">
        <v>2530</v>
      </c>
      <c r="P289" s="65">
        <f>Table2245789101123456789101112131415161718192021222324252627282930[[#This Row],[PEMBULATAN]]*O289</f>
        <v>5135.8999999999996</v>
      </c>
    </row>
    <row r="290" spans="1:16" ht="26.25" customHeight="1" x14ac:dyDescent="0.2">
      <c r="A290" s="14"/>
      <c r="B290" s="75"/>
      <c r="C290" s="73" t="s">
        <v>3422</v>
      </c>
      <c r="D290" s="78" t="s">
        <v>127</v>
      </c>
      <c r="E290" s="13">
        <v>44553</v>
      </c>
      <c r="F290" s="76" t="s">
        <v>705</v>
      </c>
      <c r="G290" s="13">
        <v>44557</v>
      </c>
      <c r="H290" s="77" t="s">
        <v>3451</v>
      </c>
      <c r="I290" s="16">
        <v>70</v>
      </c>
      <c r="J290" s="16">
        <v>59</v>
      </c>
      <c r="K290" s="16">
        <v>25</v>
      </c>
      <c r="L290" s="16">
        <v>20</v>
      </c>
      <c r="M290" s="81">
        <v>25.8125</v>
      </c>
      <c r="N290" s="96">
        <v>25.8125</v>
      </c>
      <c r="O290" s="64">
        <v>2530</v>
      </c>
      <c r="P290" s="65">
        <f>Table2245789101123456789101112131415161718192021222324252627282930[[#This Row],[PEMBULATAN]]*O290</f>
        <v>65305.625</v>
      </c>
    </row>
    <row r="291" spans="1:16" ht="26.25" customHeight="1" x14ac:dyDescent="0.2">
      <c r="A291" s="14"/>
      <c r="B291" s="75"/>
      <c r="C291" s="73" t="s">
        <v>3423</v>
      </c>
      <c r="D291" s="78" t="s">
        <v>127</v>
      </c>
      <c r="E291" s="13">
        <v>44553</v>
      </c>
      <c r="F291" s="76" t="s">
        <v>705</v>
      </c>
      <c r="G291" s="13">
        <v>44557</v>
      </c>
      <c r="H291" s="77" t="s">
        <v>3451</v>
      </c>
      <c r="I291" s="16">
        <v>54</v>
      </c>
      <c r="J291" s="16">
        <v>51</v>
      </c>
      <c r="K291" s="16">
        <v>13</v>
      </c>
      <c r="L291" s="16">
        <v>5</v>
      </c>
      <c r="M291" s="81">
        <v>8.9504999999999999</v>
      </c>
      <c r="N291" s="96">
        <v>8.9504999999999999</v>
      </c>
      <c r="O291" s="64">
        <v>2530</v>
      </c>
      <c r="P291" s="65">
        <f>Table2245789101123456789101112131415161718192021222324252627282930[[#This Row],[PEMBULATAN]]*O291</f>
        <v>22644.764999999999</v>
      </c>
    </row>
    <row r="292" spans="1:16" ht="26.25" customHeight="1" x14ac:dyDescent="0.2">
      <c r="A292" s="14"/>
      <c r="B292" s="75"/>
      <c r="C292" s="73" t="s">
        <v>3424</v>
      </c>
      <c r="D292" s="78" t="s">
        <v>127</v>
      </c>
      <c r="E292" s="13">
        <v>44553</v>
      </c>
      <c r="F292" s="76" t="s">
        <v>705</v>
      </c>
      <c r="G292" s="13">
        <v>44557</v>
      </c>
      <c r="H292" s="77" t="s">
        <v>3451</v>
      </c>
      <c r="I292" s="16">
        <v>75</v>
      </c>
      <c r="J292" s="16">
        <v>53</v>
      </c>
      <c r="K292" s="16">
        <v>24</v>
      </c>
      <c r="L292" s="16">
        <v>4</v>
      </c>
      <c r="M292" s="81">
        <v>23.85</v>
      </c>
      <c r="N292" s="96">
        <v>23.85</v>
      </c>
      <c r="O292" s="64">
        <v>2530</v>
      </c>
      <c r="P292" s="65">
        <f>Table2245789101123456789101112131415161718192021222324252627282930[[#This Row],[PEMBULATAN]]*O292</f>
        <v>60340.5</v>
      </c>
    </row>
    <row r="293" spans="1:16" ht="26.25" customHeight="1" x14ac:dyDescent="0.2">
      <c r="A293" s="14"/>
      <c r="B293" s="75"/>
      <c r="C293" s="73" t="s">
        <v>3425</v>
      </c>
      <c r="D293" s="78" t="s">
        <v>127</v>
      </c>
      <c r="E293" s="13">
        <v>44553</v>
      </c>
      <c r="F293" s="76" t="s">
        <v>705</v>
      </c>
      <c r="G293" s="13">
        <v>44557</v>
      </c>
      <c r="H293" s="77" t="s">
        <v>3451</v>
      </c>
      <c r="I293" s="16">
        <v>38</v>
      </c>
      <c r="J293" s="16">
        <v>56</v>
      </c>
      <c r="K293" s="16">
        <v>21</v>
      </c>
      <c r="L293" s="16">
        <v>7</v>
      </c>
      <c r="M293" s="81">
        <v>11.172000000000001</v>
      </c>
      <c r="N293" s="96">
        <v>11.172000000000001</v>
      </c>
      <c r="O293" s="64">
        <v>2530</v>
      </c>
      <c r="P293" s="65">
        <f>Table2245789101123456789101112131415161718192021222324252627282930[[#This Row],[PEMBULATAN]]*O293</f>
        <v>28265.16</v>
      </c>
    </row>
    <row r="294" spans="1:16" ht="26.25" customHeight="1" x14ac:dyDescent="0.2">
      <c r="A294" s="14"/>
      <c r="B294" s="75"/>
      <c r="C294" s="73" t="s">
        <v>3426</v>
      </c>
      <c r="D294" s="78" t="s">
        <v>127</v>
      </c>
      <c r="E294" s="13">
        <v>44553</v>
      </c>
      <c r="F294" s="76" t="s">
        <v>705</v>
      </c>
      <c r="G294" s="13">
        <v>44557</v>
      </c>
      <c r="H294" s="77" t="s">
        <v>3451</v>
      </c>
      <c r="I294" s="16">
        <v>34</v>
      </c>
      <c r="J294" s="16">
        <v>24</v>
      </c>
      <c r="K294" s="16">
        <v>5</v>
      </c>
      <c r="L294" s="16">
        <v>2</v>
      </c>
      <c r="M294" s="81">
        <v>1.02</v>
      </c>
      <c r="N294" s="96">
        <v>2</v>
      </c>
      <c r="O294" s="64">
        <v>2530</v>
      </c>
      <c r="P294" s="65">
        <f>Table2245789101123456789101112131415161718192021222324252627282930[[#This Row],[PEMBULATAN]]*O294</f>
        <v>5060</v>
      </c>
    </row>
    <row r="295" spans="1:16" ht="26.25" customHeight="1" x14ac:dyDescent="0.2">
      <c r="A295" s="14"/>
      <c r="B295" s="75"/>
      <c r="C295" s="73" t="s">
        <v>3427</v>
      </c>
      <c r="D295" s="78" t="s">
        <v>127</v>
      </c>
      <c r="E295" s="13">
        <v>44553</v>
      </c>
      <c r="F295" s="76" t="s">
        <v>705</v>
      </c>
      <c r="G295" s="13">
        <v>44557</v>
      </c>
      <c r="H295" s="77" t="s">
        <v>3451</v>
      </c>
      <c r="I295" s="16">
        <v>64</v>
      </c>
      <c r="J295" s="16">
        <v>42</v>
      </c>
      <c r="K295" s="16">
        <v>15</v>
      </c>
      <c r="L295" s="16">
        <v>5</v>
      </c>
      <c r="M295" s="81">
        <v>10.08</v>
      </c>
      <c r="N295" s="96">
        <v>10.08</v>
      </c>
      <c r="O295" s="64">
        <v>2530</v>
      </c>
      <c r="P295" s="65">
        <f>Table2245789101123456789101112131415161718192021222324252627282930[[#This Row],[PEMBULATAN]]*O295</f>
        <v>25502.400000000001</v>
      </c>
    </row>
    <row r="296" spans="1:16" ht="26.25" customHeight="1" x14ac:dyDescent="0.2">
      <c r="A296" s="14"/>
      <c r="B296" s="75"/>
      <c r="C296" s="73" t="s">
        <v>3428</v>
      </c>
      <c r="D296" s="78" t="s">
        <v>127</v>
      </c>
      <c r="E296" s="13">
        <v>44553</v>
      </c>
      <c r="F296" s="76" t="s">
        <v>705</v>
      </c>
      <c r="G296" s="13">
        <v>44557</v>
      </c>
      <c r="H296" s="77" t="s">
        <v>3451</v>
      </c>
      <c r="I296" s="16">
        <v>84</v>
      </c>
      <c r="J296" s="16">
        <v>51</v>
      </c>
      <c r="K296" s="16">
        <v>32</v>
      </c>
      <c r="L296" s="16">
        <v>21</v>
      </c>
      <c r="M296" s="81">
        <v>34.271999999999998</v>
      </c>
      <c r="N296" s="96">
        <v>34.271999999999998</v>
      </c>
      <c r="O296" s="64">
        <v>2530</v>
      </c>
      <c r="P296" s="65">
        <f>Table2245789101123456789101112131415161718192021222324252627282930[[#This Row],[PEMBULATAN]]*O296</f>
        <v>86708.159999999989</v>
      </c>
    </row>
    <row r="297" spans="1:16" ht="26.25" customHeight="1" x14ac:dyDescent="0.2">
      <c r="A297" s="14"/>
      <c r="B297" s="75"/>
      <c r="C297" s="73" t="s">
        <v>3429</v>
      </c>
      <c r="D297" s="78" t="s">
        <v>127</v>
      </c>
      <c r="E297" s="13">
        <v>44553</v>
      </c>
      <c r="F297" s="76" t="s">
        <v>705</v>
      </c>
      <c r="G297" s="13">
        <v>44557</v>
      </c>
      <c r="H297" s="77" t="s">
        <v>3451</v>
      </c>
      <c r="I297" s="16">
        <v>84</v>
      </c>
      <c r="J297" s="16">
        <v>58</v>
      </c>
      <c r="K297" s="16">
        <v>12</v>
      </c>
      <c r="L297" s="16">
        <v>10</v>
      </c>
      <c r="M297" s="81">
        <v>14.616</v>
      </c>
      <c r="N297" s="96">
        <v>14.616</v>
      </c>
      <c r="O297" s="64">
        <v>2530</v>
      </c>
      <c r="P297" s="65">
        <f>Table2245789101123456789101112131415161718192021222324252627282930[[#This Row],[PEMBULATAN]]*O297</f>
        <v>36978.479999999996</v>
      </c>
    </row>
    <row r="298" spans="1:16" ht="26.25" customHeight="1" x14ac:dyDescent="0.2">
      <c r="A298" s="14"/>
      <c r="B298" s="75"/>
      <c r="C298" s="73" t="s">
        <v>3430</v>
      </c>
      <c r="D298" s="78" t="s">
        <v>127</v>
      </c>
      <c r="E298" s="13">
        <v>44553</v>
      </c>
      <c r="F298" s="76" t="s">
        <v>705</v>
      </c>
      <c r="G298" s="13">
        <v>44557</v>
      </c>
      <c r="H298" s="77" t="s">
        <v>3451</v>
      </c>
      <c r="I298" s="16">
        <v>88</v>
      </c>
      <c r="J298" s="16">
        <v>31</v>
      </c>
      <c r="K298" s="16">
        <v>46</v>
      </c>
      <c r="L298" s="16">
        <v>24</v>
      </c>
      <c r="M298" s="81">
        <v>31.372</v>
      </c>
      <c r="N298" s="96">
        <v>32</v>
      </c>
      <c r="O298" s="64">
        <v>2530</v>
      </c>
      <c r="P298" s="65">
        <f>Table2245789101123456789101112131415161718192021222324252627282930[[#This Row],[PEMBULATAN]]*O298</f>
        <v>80960</v>
      </c>
    </row>
    <row r="299" spans="1:16" ht="26.25" customHeight="1" x14ac:dyDescent="0.2">
      <c r="A299" s="14"/>
      <c r="B299" s="75"/>
      <c r="C299" s="73" t="s">
        <v>3431</v>
      </c>
      <c r="D299" s="78" t="s">
        <v>127</v>
      </c>
      <c r="E299" s="13">
        <v>44553</v>
      </c>
      <c r="F299" s="76" t="s">
        <v>705</v>
      </c>
      <c r="G299" s="13">
        <v>44557</v>
      </c>
      <c r="H299" s="77" t="s">
        <v>3451</v>
      </c>
      <c r="I299" s="16">
        <v>120</v>
      </c>
      <c r="J299" s="16">
        <v>57</v>
      </c>
      <c r="K299" s="16">
        <v>23</v>
      </c>
      <c r="L299" s="16">
        <v>21</v>
      </c>
      <c r="M299" s="81">
        <v>39.33</v>
      </c>
      <c r="N299" s="96">
        <v>40</v>
      </c>
      <c r="O299" s="64">
        <v>2530</v>
      </c>
      <c r="P299" s="65">
        <f>Table2245789101123456789101112131415161718192021222324252627282930[[#This Row],[PEMBULATAN]]*O299</f>
        <v>101200</v>
      </c>
    </row>
    <row r="300" spans="1:16" ht="26.25" customHeight="1" x14ac:dyDescent="0.2">
      <c r="A300" s="14"/>
      <c r="B300" s="75" t="s">
        <v>3432</v>
      </c>
      <c r="C300" s="73" t="s">
        <v>3433</v>
      </c>
      <c r="D300" s="78" t="s">
        <v>127</v>
      </c>
      <c r="E300" s="13">
        <v>44553</v>
      </c>
      <c r="F300" s="76" t="s">
        <v>705</v>
      </c>
      <c r="G300" s="13">
        <v>44557</v>
      </c>
      <c r="H300" s="77" t="s">
        <v>3451</v>
      </c>
      <c r="I300" s="16">
        <v>150</v>
      </c>
      <c r="J300" s="16">
        <v>65</v>
      </c>
      <c r="K300" s="16">
        <v>10</v>
      </c>
      <c r="L300" s="16">
        <v>7</v>
      </c>
      <c r="M300" s="81">
        <v>24.375</v>
      </c>
      <c r="N300" s="96">
        <v>25</v>
      </c>
      <c r="O300" s="64">
        <v>2530</v>
      </c>
      <c r="P300" s="65">
        <f>Table2245789101123456789101112131415161718192021222324252627282930[[#This Row],[PEMBULATAN]]*O300</f>
        <v>63250</v>
      </c>
    </row>
    <row r="301" spans="1:16" ht="26.25" customHeight="1" x14ac:dyDescent="0.2">
      <c r="A301" s="14"/>
      <c r="B301" s="75"/>
      <c r="C301" s="73" t="s">
        <v>3434</v>
      </c>
      <c r="D301" s="78" t="s">
        <v>127</v>
      </c>
      <c r="E301" s="13">
        <v>44553</v>
      </c>
      <c r="F301" s="76" t="s">
        <v>705</v>
      </c>
      <c r="G301" s="13">
        <v>44557</v>
      </c>
      <c r="H301" s="77" t="s">
        <v>3451</v>
      </c>
      <c r="I301" s="16">
        <v>45</v>
      </c>
      <c r="J301" s="16">
        <v>34</v>
      </c>
      <c r="K301" s="16">
        <v>30</v>
      </c>
      <c r="L301" s="16">
        <v>9</v>
      </c>
      <c r="M301" s="81">
        <v>11.475</v>
      </c>
      <c r="N301" s="96">
        <v>12</v>
      </c>
      <c r="O301" s="64">
        <v>2530</v>
      </c>
      <c r="P301" s="65">
        <f>Table2245789101123456789101112131415161718192021222324252627282930[[#This Row],[PEMBULATAN]]*O301</f>
        <v>30360</v>
      </c>
    </row>
    <row r="302" spans="1:16" ht="26.25" customHeight="1" x14ac:dyDescent="0.2">
      <c r="A302" s="14"/>
      <c r="B302" s="75"/>
      <c r="C302" s="73" t="s">
        <v>3435</v>
      </c>
      <c r="D302" s="78" t="s">
        <v>127</v>
      </c>
      <c r="E302" s="13">
        <v>44553</v>
      </c>
      <c r="F302" s="76" t="s">
        <v>705</v>
      </c>
      <c r="G302" s="13">
        <v>44557</v>
      </c>
      <c r="H302" s="77" t="s">
        <v>3451</v>
      </c>
      <c r="I302" s="16">
        <v>45</v>
      </c>
      <c r="J302" s="16">
        <v>34</v>
      </c>
      <c r="K302" s="16">
        <v>80</v>
      </c>
      <c r="L302" s="16">
        <v>9</v>
      </c>
      <c r="M302" s="81">
        <v>30.6</v>
      </c>
      <c r="N302" s="96">
        <v>30.6</v>
      </c>
      <c r="O302" s="64">
        <v>2530</v>
      </c>
      <c r="P302" s="65">
        <f>Table2245789101123456789101112131415161718192021222324252627282930[[#This Row],[PEMBULATAN]]*O302</f>
        <v>77418</v>
      </c>
    </row>
    <row r="303" spans="1:16" ht="26.25" customHeight="1" x14ac:dyDescent="0.2">
      <c r="A303" s="14"/>
      <c r="B303" s="75"/>
      <c r="C303" s="73" t="s">
        <v>3436</v>
      </c>
      <c r="D303" s="78" t="s">
        <v>127</v>
      </c>
      <c r="E303" s="13">
        <v>44553</v>
      </c>
      <c r="F303" s="76" t="s">
        <v>705</v>
      </c>
      <c r="G303" s="13">
        <v>44557</v>
      </c>
      <c r="H303" s="77" t="s">
        <v>3451</v>
      </c>
      <c r="I303" s="16">
        <v>66</v>
      </c>
      <c r="J303" s="16">
        <v>22</v>
      </c>
      <c r="K303" s="16">
        <v>57</v>
      </c>
      <c r="L303" s="16">
        <v>7</v>
      </c>
      <c r="M303" s="81">
        <v>20.690999999999999</v>
      </c>
      <c r="N303" s="96">
        <v>20.690999999999999</v>
      </c>
      <c r="O303" s="64">
        <v>2530</v>
      </c>
      <c r="P303" s="65">
        <f>Table2245789101123456789101112131415161718192021222324252627282930[[#This Row],[PEMBULATAN]]*O303</f>
        <v>52348.229999999996</v>
      </c>
    </row>
    <row r="304" spans="1:16" ht="26.25" customHeight="1" x14ac:dyDescent="0.2">
      <c r="A304" s="14"/>
      <c r="B304" s="75" t="s">
        <v>3437</v>
      </c>
      <c r="C304" s="73" t="s">
        <v>3438</v>
      </c>
      <c r="D304" s="78" t="s">
        <v>127</v>
      </c>
      <c r="E304" s="13">
        <v>44553</v>
      </c>
      <c r="F304" s="76" t="s">
        <v>705</v>
      </c>
      <c r="G304" s="13">
        <v>44557</v>
      </c>
      <c r="H304" s="77" t="s">
        <v>3451</v>
      </c>
      <c r="I304" s="16">
        <v>56</v>
      </c>
      <c r="J304" s="16">
        <v>36</v>
      </c>
      <c r="K304" s="16">
        <v>20</v>
      </c>
      <c r="L304" s="16">
        <v>10</v>
      </c>
      <c r="M304" s="81">
        <v>10.08</v>
      </c>
      <c r="N304" s="96">
        <v>10.08</v>
      </c>
      <c r="O304" s="64">
        <v>2530</v>
      </c>
      <c r="P304" s="65">
        <f>Table2245789101123456789101112131415161718192021222324252627282930[[#This Row],[PEMBULATAN]]*O304</f>
        <v>25502.400000000001</v>
      </c>
    </row>
    <row r="305" spans="1:16" ht="26.25" customHeight="1" x14ac:dyDescent="0.2">
      <c r="A305" s="14"/>
      <c r="B305" s="75"/>
      <c r="C305" s="73" t="s">
        <v>3439</v>
      </c>
      <c r="D305" s="78" t="s">
        <v>127</v>
      </c>
      <c r="E305" s="13">
        <v>44553</v>
      </c>
      <c r="F305" s="76" t="s">
        <v>705</v>
      </c>
      <c r="G305" s="13">
        <v>44557</v>
      </c>
      <c r="H305" s="77" t="s">
        <v>3451</v>
      </c>
      <c r="I305" s="16">
        <v>77</v>
      </c>
      <c r="J305" s="16">
        <v>51</v>
      </c>
      <c r="K305" s="16">
        <v>6</v>
      </c>
      <c r="L305" s="16">
        <v>10</v>
      </c>
      <c r="M305" s="81">
        <v>5.8905000000000003</v>
      </c>
      <c r="N305" s="96">
        <v>10</v>
      </c>
      <c r="O305" s="64">
        <v>2530</v>
      </c>
      <c r="P305" s="65">
        <f>Table2245789101123456789101112131415161718192021222324252627282930[[#This Row],[PEMBULATAN]]*O305</f>
        <v>25300</v>
      </c>
    </row>
    <row r="306" spans="1:16" ht="26.25" customHeight="1" x14ac:dyDescent="0.2">
      <c r="A306" s="14"/>
      <c r="B306" s="75"/>
      <c r="C306" s="73" t="s">
        <v>3440</v>
      </c>
      <c r="D306" s="78" t="s">
        <v>127</v>
      </c>
      <c r="E306" s="13">
        <v>44553</v>
      </c>
      <c r="F306" s="76" t="s">
        <v>705</v>
      </c>
      <c r="G306" s="13">
        <v>44557</v>
      </c>
      <c r="H306" s="77" t="s">
        <v>3451</v>
      </c>
      <c r="I306" s="16">
        <v>45</v>
      </c>
      <c r="J306" s="16">
        <v>34</v>
      </c>
      <c r="K306" s="16">
        <v>30</v>
      </c>
      <c r="L306" s="16">
        <v>9</v>
      </c>
      <c r="M306" s="81">
        <v>11.475</v>
      </c>
      <c r="N306" s="96">
        <v>12</v>
      </c>
      <c r="O306" s="64">
        <v>2530</v>
      </c>
      <c r="P306" s="65">
        <f>Table2245789101123456789101112131415161718192021222324252627282930[[#This Row],[PEMBULATAN]]*O306</f>
        <v>30360</v>
      </c>
    </row>
    <row r="307" spans="1:16" ht="26.25" customHeight="1" x14ac:dyDescent="0.2">
      <c r="A307" s="14"/>
      <c r="B307" s="75" t="s">
        <v>3441</v>
      </c>
      <c r="C307" s="73" t="s">
        <v>3442</v>
      </c>
      <c r="D307" s="78" t="s">
        <v>127</v>
      </c>
      <c r="E307" s="13">
        <v>44553</v>
      </c>
      <c r="F307" s="76" t="s">
        <v>705</v>
      </c>
      <c r="G307" s="13">
        <v>44557</v>
      </c>
      <c r="H307" s="77" t="s">
        <v>3451</v>
      </c>
      <c r="I307" s="16">
        <v>55</v>
      </c>
      <c r="J307" s="16">
        <v>50</v>
      </c>
      <c r="K307" s="16">
        <v>85</v>
      </c>
      <c r="L307" s="16">
        <v>12</v>
      </c>
      <c r="M307" s="81">
        <v>58.4375</v>
      </c>
      <c r="N307" s="96">
        <v>59</v>
      </c>
      <c r="O307" s="64">
        <v>2530</v>
      </c>
      <c r="P307" s="65">
        <f>Table2245789101123456789101112131415161718192021222324252627282930[[#This Row],[PEMBULATAN]]*O307</f>
        <v>149270</v>
      </c>
    </row>
    <row r="308" spans="1:16" ht="26.25" customHeight="1" x14ac:dyDescent="0.2">
      <c r="A308" s="14"/>
      <c r="B308" s="75"/>
      <c r="C308" s="73" t="s">
        <v>3443</v>
      </c>
      <c r="D308" s="78" t="s">
        <v>127</v>
      </c>
      <c r="E308" s="13">
        <v>44553</v>
      </c>
      <c r="F308" s="76" t="s">
        <v>705</v>
      </c>
      <c r="G308" s="13">
        <v>44557</v>
      </c>
      <c r="H308" s="77" t="s">
        <v>3451</v>
      </c>
      <c r="I308" s="16">
        <v>44</v>
      </c>
      <c r="J308" s="16">
        <v>45</v>
      </c>
      <c r="K308" s="16">
        <v>80</v>
      </c>
      <c r="L308" s="16">
        <v>12</v>
      </c>
      <c r="M308" s="81">
        <v>39.6</v>
      </c>
      <c r="N308" s="96">
        <v>39.6</v>
      </c>
      <c r="O308" s="64">
        <v>2530</v>
      </c>
      <c r="P308" s="65">
        <f>Table2245789101123456789101112131415161718192021222324252627282930[[#This Row],[PEMBULATAN]]*O308</f>
        <v>100188</v>
      </c>
    </row>
    <row r="309" spans="1:16" ht="26.25" customHeight="1" x14ac:dyDescent="0.2">
      <c r="A309" s="14"/>
      <c r="B309" s="75"/>
      <c r="C309" s="73" t="s">
        <v>3444</v>
      </c>
      <c r="D309" s="78" t="s">
        <v>127</v>
      </c>
      <c r="E309" s="13">
        <v>44553</v>
      </c>
      <c r="F309" s="76" t="s">
        <v>705</v>
      </c>
      <c r="G309" s="13">
        <v>44557</v>
      </c>
      <c r="H309" s="77" t="s">
        <v>3451</v>
      </c>
      <c r="I309" s="16">
        <v>44</v>
      </c>
      <c r="J309" s="16">
        <v>45</v>
      </c>
      <c r="K309" s="16">
        <v>80</v>
      </c>
      <c r="L309" s="16">
        <v>12</v>
      </c>
      <c r="M309" s="81">
        <v>39.6</v>
      </c>
      <c r="N309" s="96">
        <v>39.6</v>
      </c>
      <c r="O309" s="64">
        <v>2530</v>
      </c>
      <c r="P309" s="65">
        <f>Table2245789101123456789101112131415161718192021222324252627282930[[#This Row],[PEMBULATAN]]*O309</f>
        <v>100188</v>
      </c>
    </row>
    <row r="310" spans="1:16" ht="26.25" customHeight="1" x14ac:dyDescent="0.2">
      <c r="A310" s="14"/>
      <c r="B310" s="75"/>
      <c r="C310" s="73" t="s">
        <v>3445</v>
      </c>
      <c r="D310" s="78" t="s">
        <v>127</v>
      </c>
      <c r="E310" s="13">
        <v>44553</v>
      </c>
      <c r="F310" s="76" t="s">
        <v>705</v>
      </c>
      <c r="G310" s="13">
        <v>44557</v>
      </c>
      <c r="H310" s="77" t="s">
        <v>3451</v>
      </c>
      <c r="I310" s="16">
        <v>44</v>
      </c>
      <c r="J310" s="16">
        <v>54</v>
      </c>
      <c r="K310" s="16">
        <v>60</v>
      </c>
      <c r="L310" s="16">
        <v>14</v>
      </c>
      <c r="M310" s="81">
        <v>35.64</v>
      </c>
      <c r="N310" s="96">
        <v>35.64</v>
      </c>
      <c r="O310" s="64">
        <v>2530</v>
      </c>
      <c r="P310" s="65">
        <f>Table2245789101123456789101112131415161718192021222324252627282930[[#This Row],[PEMBULATAN]]*O310</f>
        <v>90169.2</v>
      </c>
    </row>
    <row r="311" spans="1:16" ht="26.25" customHeight="1" x14ac:dyDescent="0.2">
      <c r="A311" s="14"/>
      <c r="B311" s="75"/>
      <c r="C311" s="73" t="s">
        <v>3446</v>
      </c>
      <c r="D311" s="78" t="s">
        <v>127</v>
      </c>
      <c r="E311" s="13">
        <v>44553</v>
      </c>
      <c r="F311" s="76" t="s">
        <v>705</v>
      </c>
      <c r="G311" s="13">
        <v>44557</v>
      </c>
      <c r="H311" s="77" t="s">
        <v>3451</v>
      </c>
      <c r="I311" s="16">
        <v>37</v>
      </c>
      <c r="J311" s="16">
        <v>37</v>
      </c>
      <c r="K311" s="16">
        <v>94</v>
      </c>
      <c r="L311" s="16">
        <v>14</v>
      </c>
      <c r="M311" s="81">
        <v>32.171500000000002</v>
      </c>
      <c r="N311" s="96">
        <v>32.171500000000002</v>
      </c>
      <c r="O311" s="64">
        <v>2530</v>
      </c>
      <c r="P311" s="65">
        <f>Table2245789101123456789101112131415161718192021222324252627282930[[#This Row],[PEMBULATAN]]*O311</f>
        <v>81393.895000000004</v>
      </c>
    </row>
    <row r="312" spans="1:16" ht="26.25" customHeight="1" x14ac:dyDescent="0.2">
      <c r="A312" s="14"/>
      <c r="B312" s="75"/>
      <c r="C312" s="73" t="s">
        <v>3447</v>
      </c>
      <c r="D312" s="78" t="s">
        <v>127</v>
      </c>
      <c r="E312" s="13">
        <v>44553</v>
      </c>
      <c r="F312" s="76" t="s">
        <v>705</v>
      </c>
      <c r="G312" s="13">
        <v>44557</v>
      </c>
      <c r="H312" s="77" t="s">
        <v>3451</v>
      </c>
      <c r="I312" s="16">
        <v>37</v>
      </c>
      <c r="J312" s="16">
        <v>37</v>
      </c>
      <c r="K312" s="16">
        <v>94</v>
      </c>
      <c r="L312" s="16">
        <v>15</v>
      </c>
      <c r="M312" s="81">
        <v>32.171500000000002</v>
      </c>
      <c r="N312" s="96">
        <v>32.171500000000002</v>
      </c>
      <c r="O312" s="64">
        <v>2530</v>
      </c>
      <c r="P312" s="65">
        <f>Table2245789101123456789101112131415161718192021222324252627282930[[#This Row],[PEMBULATAN]]*O312</f>
        <v>81393.895000000004</v>
      </c>
    </row>
    <row r="313" spans="1:16" ht="26.25" customHeight="1" x14ac:dyDescent="0.2">
      <c r="A313" s="14"/>
      <c r="B313" s="75"/>
      <c r="C313" s="73" t="s">
        <v>3448</v>
      </c>
      <c r="D313" s="78" t="s">
        <v>127</v>
      </c>
      <c r="E313" s="13">
        <v>44553</v>
      </c>
      <c r="F313" s="76" t="s">
        <v>705</v>
      </c>
      <c r="G313" s="13">
        <v>44557</v>
      </c>
      <c r="H313" s="77" t="s">
        <v>3451</v>
      </c>
      <c r="I313" s="16">
        <v>40</v>
      </c>
      <c r="J313" s="16">
        <v>27</v>
      </c>
      <c r="K313" s="16">
        <v>24</v>
      </c>
      <c r="L313" s="16">
        <v>7</v>
      </c>
      <c r="M313" s="81">
        <v>6.48</v>
      </c>
      <c r="N313" s="72">
        <v>8</v>
      </c>
      <c r="O313" s="64">
        <v>2530</v>
      </c>
      <c r="P313" s="65">
        <f>Table2245789101123456789101112131415161718192021222324252627282930[[#This Row],[PEMBULATAN]]*O313</f>
        <v>20240</v>
      </c>
    </row>
    <row r="314" spans="1:16" ht="26.25" customHeight="1" x14ac:dyDescent="0.2">
      <c r="A314" s="14"/>
      <c r="B314" s="75"/>
      <c r="C314" s="73" t="s">
        <v>3449</v>
      </c>
      <c r="D314" s="78" t="s">
        <v>127</v>
      </c>
      <c r="E314" s="13">
        <v>44553</v>
      </c>
      <c r="F314" s="76" t="s">
        <v>705</v>
      </c>
      <c r="G314" s="13">
        <v>44557</v>
      </c>
      <c r="H314" s="77" t="s">
        <v>3451</v>
      </c>
      <c r="I314" s="16">
        <v>80</v>
      </c>
      <c r="J314" s="16">
        <v>44</v>
      </c>
      <c r="K314" s="16">
        <v>11</v>
      </c>
      <c r="L314" s="16">
        <v>10</v>
      </c>
      <c r="M314" s="81">
        <v>9.68</v>
      </c>
      <c r="N314" s="72">
        <v>10</v>
      </c>
      <c r="O314" s="64">
        <v>2530</v>
      </c>
      <c r="P314" s="65">
        <f>Table2245789101123456789101112131415161718192021222324252627282930[[#This Row],[PEMBULATAN]]*O314</f>
        <v>25300</v>
      </c>
    </row>
    <row r="315" spans="1:16" ht="26.25" customHeight="1" x14ac:dyDescent="0.2">
      <c r="A315" s="14"/>
      <c r="B315" s="75"/>
      <c r="C315" s="73" t="s">
        <v>3450</v>
      </c>
      <c r="D315" s="78" t="s">
        <v>127</v>
      </c>
      <c r="E315" s="13">
        <v>44553</v>
      </c>
      <c r="F315" s="76" t="s">
        <v>705</v>
      </c>
      <c r="G315" s="13">
        <v>44557</v>
      </c>
      <c r="H315" s="77" t="s">
        <v>3451</v>
      </c>
      <c r="I315" s="16">
        <v>150</v>
      </c>
      <c r="J315" s="16">
        <v>65</v>
      </c>
      <c r="K315" s="16">
        <v>10</v>
      </c>
      <c r="L315" s="16">
        <v>7</v>
      </c>
      <c r="M315" s="81">
        <v>24.375</v>
      </c>
      <c r="N315" s="72">
        <v>25</v>
      </c>
      <c r="O315" s="64">
        <v>2530</v>
      </c>
      <c r="P315" s="65">
        <f>Table2245789101123456789101112131415161718192021222324252627282930[[#This Row],[PEMBULATAN]]*O315</f>
        <v>63250</v>
      </c>
    </row>
    <row r="316" spans="1:16" ht="22.5" customHeight="1" x14ac:dyDescent="0.2">
      <c r="A316" s="123" t="s">
        <v>30</v>
      </c>
      <c r="B316" s="124"/>
      <c r="C316" s="124"/>
      <c r="D316" s="124"/>
      <c r="E316" s="124"/>
      <c r="F316" s="124"/>
      <c r="G316" s="124"/>
      <c r="H316" s="124"/>
      <c r="I316" s="124"/>
      <c r="J316" s="124"/>
      <c r="K316" s="124"/>
      <c r="L316" s="125"/>
      <c r="M316" s="79">
        <f>SUBTOTAL(109,Table2245789101123456789101112131415161718192021222324252627282930[KG VOLUME])</f>
        <v>7650.0892500000073</v>
      </c>
      <c r="N316" s="68">
        <f>SUM(N3:N315)</f>
        <v>7741.0092500000046</v>
      </c>
      <c r="O316" s="126">
        <f>SUM(P3:P315)</f>
        <v>19584753.402500004</v>
      </c>
      <c r="P316" s="127"/>
    </row>
    <row r="317" spans="1:16" ht="18" customHeight="1" x14ac:dyDescent="0.2">
      <c r="A317" s="86"/>
      <c r="B317" s="56" t="s">
        <v>42</v>
      </c>
      <c r="C317" s="55"/>
      <c r="D317" s="57" t="s">
        <v>43</v>
      </c>
      <c r="E317" s="86"/>
      <c r="F317" s="86"/>
      <c r="G317" s="86"/>
      <c r="H317" s="86"/>
      <c r="I317" s="86"/>
      <c r="J317" s="86"/>
      <c r="K317" s="86"/>
      <c r="L317" s="86"/>
      <c r="M317" s="87"/>
      <c r="N317" s="88" t="s">
        <v>51</v>
      </c>
      <c r="O317" s="89"/>
      <c r="P317" s="89">
        <f>O316*10%</f>
        <v>1958475.3402500004</v>
      </c>
    </row>
    <row r="318" spans="1:16" ht="18" customHeight="1" thickBot="1" x14ac:dyDescent="0.25">
      <c r="A318" s="86"/>
      <c r="B318" s="56"/>
      <c r="C318" s="55"/>
      <c r="D318" s="57"/>
      <c r="E318" s="86"/>
      <c r="F318" s="86"/>
      <c r="G318" s="86"/>
      <c r="H318" s="86"/>
      <c r="I318" s="86"/>
      <c r="J318" s="86"/>
      <c r="K318" s="86"/>
      <c r="L318" s="86"/>
      <c r="M318" s="87"/>
      <c r="N318" s="90" t="s">
        <v>52</v>
      </c>
      <c r="O318" s="91"/>
      <c r="P318" s="91">
        <f>O316-P317</f>
        <v>17626278.062250003</v>
      </c>
    </row>
    <row r="319" spans="1:16" ht="18" customHeight="1" x14ac:dyDescent="0.2">
      <c r="A319" s="11"/>
      <c r="H319" s="63"/>
      <c r="N319" s="62" t="s">
        <v>31</v>
      </c>
      <c r="P319" s="69">
        <f>P318*1%</f>
        <v>176262.78062250002</v>
      </c>
    </row>
    <row r="320" spans="1:16" ht="18" customHeight="1" thickBot="1" x14ac:dyDescent="0.25">
      <c r="A320" s="11"/>
      <c r="H320" s="63"/>
      <c r="N320" s="62" t="s">
        <v>53</v>
      </c>
      <c r="P320" s="71">
        <f>P318*2%</f>
        <v>352525.56124500005</v>
      </c>
    </row>
    <row r="321" spans="1:16" ht="18" customHeight="1" x14ac:dyDescent="0.2">
      <c r="A321" s="11"/>
      <c r="H321" s="63"/>
      <c r="N321" s="66" t="s">
        <v>32</v>
      </c>
      <c r="O321" s="67"/>
      <c r="P321" s="70">
        <f>P318+P319-P320</f>
        <v>17450015.281627502</v>
      </c>
    </row>
    <row r="323" spans="1:16" x14ac:dyDescent="0.2">
      <c r="A323" s="11"/>
      <c r="H323" s="63"/>
      <c r="P323" s="71"/>
    </row>
    <row r="324" spans="1:16" x14ac:dyDescent="0.2">
      <c r="A324" s="11"/>
      <c r="H324" s="63"/>
      <c r="O324" s="58"/>
      <c r="P324" s="71"/>
    </row>
    <row r="325" spans="1:16" s="3" customFormat="1" x14ac:dyDescent="0.25">
      <c r="A325" s="11"/>
      <c r="B325" s="2"/>
      <c r="C325" s="2"/>
      <c r="E325" s="12"/>
      <c r="H325" s="63"/>
      <c r="N325" s="15"/>
      <c r="O325" s="15"/>
      <c r="P325" s="15"/>
    </row>
    <row r="326" spans="1:16" s="3" customFormat="1" x14ac:dyDescent="0.25">
      <c r="A326" s="11"/>
      <c r="B326" s="2"/>
      <c r="C326" s="2"/>
      <c r="E326" s="12"/>
      <c r="H326" s="63"/>
      <c r="N326" s="15"/>
      <c r="O326" s="15"/>
      <c r="P326" s="15"/>
    </row>
    <row r="327" spans="1:16" s="3" customFormat="1" x14ac:dyDescent="0.25">
      <c r="A327" s="11"/>
      <c r="B327" s="2"/>
      <c r="C327" s="2"/>
      <c r="E327" s="12"/>
      <c r="H327" s="63"/>
      <c r="N327" s="15"/>
      <c r="O327" s="15"/>
      <c r="P327" s="15"/>
    </row>
    <row r="328" spans="1:16" s="3" customFormat="1" x14ac:dyDescent="0.25">
      <c r="A328" s="11"/>
      <c r="B328" s="2"/>
      <c r="C328" s="2"/>
      <c r="E328" s="12"/>
      <c r="H328" s="63"/>
      <c r="N328" s="15"/>
      <c r="O328" s="15"/>
      <c r="P328" s="15"/>
    </row>
    <row r="329" spans="1:16" s="3" customFormat="1" x14ac:dyDescent="0.25">
      <c r="A329" s="11"/>
      <c r="B329" s="2"/>
      <c r="C329" s="2"/>
      <c r="E329" s="12"/>
      <c r="H329" s="63"/>
      <c r="N329" s="15"/>
      <c r="O329" s="15"/>
      <c r="P329" s="15"/>
    </row>
    <row r="330" spans="1:16" s="3" customFormat="1" x14ac:dyDescent="0.25">
      <c r="A330" s="11"/>
      <c r="B330" s="2"/>
      <c r="C330" s="2"/>
      <c r="E330" s="12"/>
      <c r="H330" s="63"/>
      <c r="N330" s="15"/>
      <c r="O330" s="15"/>
      <c r="P330" s="15"/>
    </row>
    <row r="331" spans="1:16" s="3" customFormat="1" x14ac:dyDescent="0.25">
      <c r="A331" s="11"/>
      <c r="B331" s="2"/>
      <c r="C331" s="2"/>
      <c r="E331" s="12"/>
      <c r="H331" s="63"/>
      <c r="N331" s="15"/>
      <c r="O331" s="15"/>
      <c r="P331" s="15"/>
    </row>
    <row r="332" spans="1:16" s="3" customFormat="1" x14ac:dyDescent="0.25">
      <c r="A332" s="11"/>
      <c r="B332" s="2"/>
      <c r="C332" s="2"/>
      <c r="E332" s="12"/>
      <c r="H332" s="63"/>
      <c r="N332" s="15"/>
      <c r="O332" s="15"/>
      <c r="P332" s="15"/>
    </row>
    <row r="333" spans="1:16" s="3" customFormat="1" x14ac:dyDescent="0.25">
      <c r="A333" s="11"/>
      <c r="B333" s="2"/>
      <c r="C333" s="2"/>
      <c r="E333" s="12"/>
      <c r="H333" s="63"/>
      <c r="N333" s="15"/>
      <c r="O333" s="15"/>
      <c r="P333" s="15"/>
    </row>
    <row r="334" spans="1:16" s="3" customFormat="1" x14ac:dyDescent="0.25">
      <c r="A334" s="11"/>
      <c r="B334" s="2"/>
      <c r="C334" s="2"/>
      <c r="E334" s="12"/>
      <c r="H334" s="63"/>
      <c r="N334" s="15"/>
      <c r="O334" s="15"/>
      <c r="P334" s="15"/>
    </row>
    <row r="335" spans="1:16" s="3" customFormat="1" x14ac:dyDescent="0.25">
      <c r="A335" s="11"/>
      <c r="B335" s="2"/>
      <c r="C335" s="2"/>
      <c r="E335" s="12"/>
      <c r="H335" s="63"/>
      <c r="N335" s="15"/>
      <c r="O335" s="15"/>
      <c r="P335" s="15"/>
    </row>
    <row r="336" spans="1:16" s="3" customFormat="1" x14ac:dyDescent="0.25">
      <c r="A336" s="11"/>
      <c r="B336" s="2"/>
      <c r="C336" s="2"/>
      <c r="E336" s="12"/>
      <c r="H336" s="63"/>
      <c r="N336" s="15"/>
      <c r="O336" s="15"/>
      <c r="P336" s="15"/>
    </row>
  </sheetData>
  <mergeCells count="2">
    <mergeCell ref="A316:L316"/>
    <mergeCell ref="O316:P316"/>
  </mergeCells>
  <conditionalFormatting sqref="B3:B315">
    <cfRule type="duplicateValues" dxfId="447" priority="57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tabColor rgb="FF92D050"/>
  </sheetPr>
  <dimension ref="A1:P88"/>
  <sheetViews>
    <sheetView zoomScale="110" zoomScaleNormal="110" workbookViewId="0">
      <pane xSplit="3" ySplit="2" topLeftCell="D63" activePane="bottomRight" state="frozen"/>
      <selection pane="topRight" activeCell="B1" sqref="B1"/>
      <selection pane="bottomLeft" activeCell="A3" sqref="A3"/>
      <selection pane="bottomRight" activeCell="N71" sqref="N71"/>
    </sheetView>
  </sheetViews>
  <sheetFormatPr defaultRowHeight="15" x14ac:dyDescent="0.2"/>
  <cols>
    <col min="1" max="1" width="8" style="4" customWidth="1"/>
    <col min="2" max="2" width="19.5703125" style="2" customWidth="1"/>
    <col min="3" max="3" width="14.5703125" style="2" customWidth="1"/>
    <col min="4" max="4" width="10.140625" style="3" customWidth="1"/>
    <col min="5" max="5" width="8" style="12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5" customWidth="1"/>
    <col min="15" max="15" width="8.140625" style="15" customWidth="1"/>
    <col min="16" max="16" width="12.28515625" style="15" customWidth="1"/>
    <col min="17" max="16384" width="9.140625" style="4"/>
  </cols>
  <sheetData>
    <row r="1" spans="1:16" x14ac:dyDescent="0.2">
      <c r="H1" s="5"/>
    </row>
    <row r="2" spans="1:16" ht="25.5" x14ac:dyDescent="0.2">
      <c r="A2" s="59" t="s">
        <v>44</v>
      </c>
      <c r="B2" s="7" t="s">
        <v>7</v>
      </c>
      <c r="C2" s="7" t="s">
        <v>0</v>
      </c>
      <c r="D2" s="7" t="s">
        <v>1</v>
      </c>
      <c r="E2" s="60" t="s">
        <v>4</v>
      </c>
      <c r="F2" s="7" t="s">
        <v>3</v>
      </c>
      <c r="G2" s="7" t="s">
        <v>5</v>
      </c>
      <c r="H2" s="60" t="s">
        <v>2</v>
      </c>
      <c r="I2" s="7" t="s">
        <v>39</v>
      </c>
      <c r="J2" s="7" t="s">
        <v>40</v>
      </c>
      <c r="K2" s="7" t="s">
        <v>41</v>
      </c>
      <c r="L2" s="61" t="s">
        <v>45</v>
      </c>
      <c r="M2" s="61" t="s">
        <v>46</v>
      </c>
      <c r="N2" s="61" t="s">
        <v>6</v>
      </c>
      <c r="O2" s="61" t="s">
        <v>47</v>
      </c>
      <c r="P2" s="61" t="s">
        <v>48</v>
      </c>
    </row>
    <row r="3" spans="1:16" ht="26.25" customHeight="1" x14ac:dyDescent="0.2">
      <c r="A3" s="83">
        <v>403986</v>
      </c>
      <c r="B3" s="74" t="s">
        <v>3452</v>
      </c>
      <c r="C3" s="9" t="s">
        <v>3453</v>
      </c>
      <c r="D3" s="76" t="s">
        <v>127</v>
      </c>
      <c r="E3" s="13">
        <v>44554</v>
      </c>
      <c r="F3" s="76" t="s">
        <v>705</v>
      </c>
      <c r="G3" s="13">
        <v>44557</v>
      </c>
      <c r="H3" s="10" t="s">
        <v>3451</v>
      </c>
      <c r="I3" s="1">
        <v>101</v>
      </c>
      <c r="J3" s="1">
        <v>15</v>
      </c>
      <c r="K3" s="1">
        <v>14</v>
      </c>
      <c r="L3" s="1">
        <v>1</v>
      </c>
      <c r="M3" s="80">
        <v>5.3025000000000002</v>
      </c>
      <c r="N3" s="8">
        <v>6</v>
      </c>
      <c r="O3" s="64">
        <v>2530</v>
      </c>
      <c r="P3" s="65">
        <f>Table224578910112345678910111213141516171819202122232425262728293031[[#This Row],[PEMBULATAN]]*O3</f>
        <v>15180</v>
      </c>
    </row>
    <row r="4" spans="1:16" ht="26.25" customHeight="1" x14ac:dyDescent="0.2">
      <c r="A4" s="14"/>
      <c r="B4" s="75"/>
      <c r="C4" s="73" t="s">
        <v>3454</v>
      </c>
      <c r="D4" s="78" t="s">
        <v>127</v>
      </c>
      <c r="E4" s="13">
        <v>44554</v>
      </c>
      <c r="F4" s="76" t="s">
        <v>705</v>
      </c>
      <c r="G4" s="13">
        <v>44557</v>
      </c>
      <c r="H4" s="77" t="s">
        <v>3451</v>
      </c>
      <c r="I4" s="16">
        <v>100</v>
      </c>
      <c r="J4" s="16">
        <v>8</v>
      </c>
      <c r="K4" s="16">
        <v>8</v>
      </c>
      <c r="L4" s="16">
        <v>1</v>
      </c>
      <c r="M4" s="81">
        <v>1.6</v>
      </c>
      <c r="N4" s="96">
        <v>1.6</v>
      </c>
      <c r="O4" s="64">
        <v>2530</v>
      </c>
      <c r="P4" s="65">
        <f>Table224578910112345678910111213141516171819202122232425262728293031[[#This Row],[PEMBULATAN]]*O4</f>
        <v>4048</v>
      </c>
    </row>
    <row r="5" spans="1:16" ht="26.25" customHeight="1" x14ac:dyDescent="0.2">
      <c r="A5" s="14"/>
      <c r="B5" s="75"/>
      <c r="C5" s="73" t="s">
        <v>3455</v>
      </c>
      <c r="D5" s="78" t="s">
        <v>127</v>
      </c>
      <c r="E5" s="13">
        <v>44554</v>
      </c>
      <c r="F5" s="76" t="s">
        <v>705</v>
      </c>
      <c r="G5" s="13">
        <v>44557</v>
      </c>
      <c r="H5" s="77" t="s">
        <v>3451</v>
      </c>
      <c r="I5" s="16">
        <v>100</v>
      </c>
      <c r="J5" s="16">
        <v>16</v>
      </c>
      <c r="K5" s="16">
        <v>10</v>
      </c>
      <c r="L5" s="16">
        <v>1</v>
      </c>
      <c r="M5" s="81">
        <v>4</v>
      </c>
      <c r="N5" s="96">
        <v>4</v>
      </c>
      <c r="O5" s="64">
        <v>2530</v>
      </c>
      <c r="P5" s="65">
        <f>Table224578910112345678910111213141516171819202122232425262728293031[[#This Row],[PEMBULATAN]]*O5</f>
        <v>10120</v>
      </c>
    </row>
    <row r="6" spans="1:16" ht="26.25" customHeight="1" x14ac:dyDescent="0.2">
      <c r="A6" s="14"/>
      <c r="B6" s="75"/>
      <c r="C6" s="73" t="s">
        <v>3456</v>
      </c>
      <c r="D6" s="78" t="s">
        <v>127</v>
      </c>
      <c r="E6" s="13">
        <v>44554</v>
      </c>
      <c r="F6" s="76" t="s">
        <v>705</v>
      </c>
      <c r="G6" s="13">
        <v>44557</v>
      </c>
      <c r="H6" s="77" t="s">
        <v>3451</v>
      </c>
      <c r="I6" s="16">
        <v>50</v>
      </c>
      <c r="J6" s="16">
        <v>44</v>
      </c>
      <c r="K6" s="16">
        <v>25</v>
      </c>
      <c r="L6" s="16">
        <v>1</v>
      </c>
      <c r="M6" s="81">
        <v>13.75</v>
      </c>
      <c r="N6" s="96">
        <v>13.75</v>
      </c>
      <c r="O6" s="64">
        <v>2530</v>
      </c>
      <c r="P6" s="65">
        <f>Table224578910112345678910111213141516171819202122232425262728293031[[#This Row],[PEMBULATAN]]*O6</f>
        <v>34787.5</v>
      </c>
    </row>
    <row r="7" spans="1:16" ht="26.25" customHeight="1" x14ac:dyDescent="0.2">
      <c r="A7" s="14"/>
      <c r="B7" s="75"/>
      <c r="C7" s="73" t="s">
        <v>3457</v>
      </c>
      <c r="D7" s="78" t="s">
        <v>127</v>
      </c>
      <c r="E7" s="13">
        <v>44554</v>
      </c>
      <c r="F7" s="76" t="s">
        <v>705</v>
      </c>
      <c r="G7" s="13">
        <v>44557</v>
      </c>
      <c r="H7" s="77" t="s">
        <v>3451</v>
      </c>
      <c r="I7" s="16">
        <v>88</v>
      </c>
      <c r="J7" s="16">
        <v>40</v>
      </c>
      <c r="K7" s="16">
        <v>10</v>
      </c>
      <c r="L7" s="16">
        <v>1</v>
      </c>
      <c r="M7" s="81">
        <v>8.8000000000000007</v>
      </c>
      <c r="N7" s="96">
        <v>8.8000000000000007</v>
      </c>
      <c r="O7" s="64">
        <v>2530</v>
      </c>
      <c r="P7" s="65">
        <f>Table224578910112345678910111213141516171819202122232425262728293031[[#This Row],[PEMBULATAN]]*O7</f>
        <v>22264</v>
      </c>
    </row>
    <row r="8" spans="1:16" ht="26.25" customHeight="1" x14ac:dyDescent="0.2">
      <c r="A8" s="14"/>
      <c r="B8" s="75"/>
      <c r="C8" s="73" t="s">
        <v>3458</v>
      </c>
      <c r="D8" s="78" t="s">
        <v>127</v>
      </c>
      <c r="E8" s="13">
        <v>44554</v>
      </c>
      <c r="F8" s="76" t="s">
        <v>705</v>
      </c>
      <c r="G8" s="13">
        <v>44557</v>
      </c>
      <c r="H8" s="77" t="s">
        <v>3451</v>
      </c>
      <c r="I8" s="16">
        <v>102</v>
      </c>
      <c r="J8" s="16">
        <v>62</v>
      </c>
      <c r="K8" s="16">
        <v>48</v>
      </c>
      <c r="L8" s="16">
        <v>20</v>
      </c>
      <c r="M8" s="81">
        <v>75.888000000000005</v>
      </c>
      <c r="N8" s="96">
        <v>75.888000000000005</v>
      </c>
      <c r="O8" s="64">
        <v>2530</v>
      </c>
      <c r="P8" s="65">
        <f>Table224578910112345678910111213141516171819202122232425262728293031[[#This Row],[PEMBULATAN]]*O8</f>
        <v>191996.64</v>
      </c>
    </row>
    <row r="9" spans="1:16" ht="26.25" customHeight="1" x14ac:dyDescent="0.2">
      <c r="A9" s="14"/>
      <c r="B9" s="75"/>
      <c r="C9" s="73" t="s">
        <v>3459</v>
      </c>
      <c r="D9" s="78" t="s">
        <v>127</v>
      </c>
      <c r="E9" s="13">
        <v>44554</v>
      </c>
      <c r="F9" s="76" t="s">
        <v>705</v>
      </c>
      <c r="G9" s="13">
        <v>44557</v>
      </c>
      <c r="H9" s="77" t="s">
        <v>3451</v>
      </c>
      <c r="I9" s="16">
        <v>70</v>
      </c>
      <c r="J9" s="16">
        <v>40</v>
      </c>
      <c r="K9" s="16">
        <v>14</v>
      </c>
      <c r="L9" s="16">
        <v>6</v>
      </c>
      <c r="M9" s="81">
        <v>9.8000000000000007</v>
      </c>
      <c r="N9" s="96">
        <v>9.8000000000000007</v>
      </c>
      <c r="O9" s="64">
        <v>2530</v>
      </c>
      <c r="P9" s="65">
        <f>Table224578910112345678910111213141516171819202122232425262728293031[[#This Row],[PEMBULATAN]]*O9</f>
        <v>24794</v>
      </c>
    </row>
    <row r="10" spans="1:16" ht="26.25" customHeight="1" x14ac:dyDescent="0.2">
      <c r="A10" s="14"/>
      <c r="B10" s="75"/>
      <c r="C10" s="73" t="s">
        <v>3460</v>
      </c>
      <c r="D10" s="78" t="s">
        <v>127</v>
      </c>
      <c r="E10" s="13">
        <v>44554</v>
      </c>
      <c r="F10" s="76" t="s">
        <v>705</v>
      </c>
      <c r="G10" s="13">
        <v>44557</v>
      </c>
      <c r="H10" s="77" t="s">
        <v>3451</v>
      </c>
      <c r="I10" s="16">
        <v>52</v>
      </c>
      <c r="J10" s="16">
        <v>52</v>
      </c>
      <c r="K10" s="16">
        <v>20</v>
      </c>
      <c r="L10" s="16">
        <v>3</v>
      </c>
      <c r="M10" s="81">
        <v>13.52</v>
      </c>
      <c r="N10" s="96">
        <v>13.52</v>
      </c>
      <c r="O10" s="64">
        <v>2530</v>
      </c>
      <c r="P10" s="65">
        <f>Table224578910112345678910111213141516171819202122232425262728293031[[#This Row],[PEMBULATAN]]*O10</f>
        <v>34205.599999999999</v>
      </c>
    </row>
    <row r="11" spans="1:16" ht="26.25" customHeight="1" x14ac:dyDescent="0.2">
      <c r="A11" s="14"/>
      <c r="B11" s="75"/>
      <c r="C11" s="73" t="s">
        <v>3461</v>
      </c>
      <c r="D11" s="78" t="s">
        <v>127</v>
      </c>
      <c r="E11" s="13">
        <v>44554</v>
      </c>
      <c r="F11" s="76" t="s">
        <v>705</v>
      </c>
      <c r="G11" s="13">
        <v>44557</v>
      </c>
      <c r="H11" s="77" t="s">
        <v>3451</v>
      </c>
      <c r="I11" s="16">
        <v>52</v>
      </c>
      <c r="J11" s="16">
        <v>52</v>
      </c>
      <c r="K11" s="16">
        <v>12</v>
      </c>
      <c r="L11" s="16">
        <v>5</v>
      </c>
      <c r="M11" s="81">
        <v>8.1120000000000001</v>
      </c>
      <c r="N11" s="96">
        <v>8.1120000000000001</v>
      </c>
      <c r="O11" s="64">
        <v>2530</v>
      </c>
      <c r="P11" s="65">
        <f>Table224578910112345678910111213141516171819202122232425262728293031[[#This Row],[PEMBULATAN]]*O11</f>
        <v>20523.36</v>
      </c>
    </row>
    <row r="12" spans="1:16" ht="26.25" customHeight="1" x14ac:dyDescent="0.2">
      <c r="A12" s="14"/>
      <c r="B12" s="75"/>
      <c r="C12" s="73" t="s">
        <v>3462</v>
      </c>
      <c r="D12" s="78" t="s">
        <v>127</v>
      </c>
      <c r="E12" s="13">
        <v>44554</v>
      </c>
      <c r="F12" s="76" t="s">
        <v>705</v>
      </c>
      <c r="G12" s="13">
        <v>44557</v>
      </c>
      <c r="H12" s="77" t="s">
        <v>3451</v>
      </c>
      <c r="I12" s="16">
        <v>122</v>
      </c>
      <c r="J12" s="16">
        <v>34</v>
      </c>
      <c r="K12" s="16">
        <v>15</v>
      </c>
      <c r="L12" s="16">
        <v>16</v>
      </c>
      <c r="M12" s="81">
        <v>15.555</v>
      </c>
      <c r="N12" s="96">
        <v>16</v>
      </c>
      <c r="O12" s="64">
        <v>2530</v>
      </c>
      <c r="P12" s="65">
        <f>Table224578910112345678910111213141516171819202122232425262728293031[[#This Row],[PEMBULATAN]]*O12</f>
        <v>40480</v>
      </c>
    </row>
    <row r="13" spans="1:16" ht="26.25" customHeight="1" x14ac:dyDescent="0.2">
      <c r="A13" s="14"/>
      <c r="B13" s="75"/>
      <c r="C13" s="73" t="s">
        <v>3463</v>
      </c>
      <c r="D13" s="78" t="s">
        <v>127</v>
      </c>
      <c r="E13" s="13">
        <v>44554</v>
      </c>
      <c r="F13" s="76" t="s">
        <v>705</v>
      </c>
      <c r="G13" s="13">
        <v>44557</v>
      </c>
      <c r="H13" s="77" t="s">
        <v>3451</v>
      </c>
      <c r="I13" s="16">
        <v>50</v>
      </c>
      <c r="J13" s="16">
        <v>50</v>
      </c>
      <c r="K13" s="16">
        <v>35</v>
      </c>
      <c r="L13" s="16">
        <v>45</v>
      </c>
      <c r="M13" s="81">
        <v>21.875</v>
      </c>
      <c r="N13" s="96">
        <v>45</v>
      </c>
      <c r="O13" s="64">
        <v>2530</v>
      </c>
      <c r="P13" s="65">
        <f>Table224578910112345678910111213141516171819202122232425262728293031[[#This Row],[PEMBULATAN]]*O13</f>
        <v>113850</v>
      </c>
    </row>
    <row r="14" spans="1:16" ht="26.25" customHeight="1" x14ac:dyDescent="0.2">
      <c r="A14" s="14"/>
      <c r="B14" s="75"/>
      <c r="C14" s="73" t="s">
        <v>3464</v>
      </c>
      <c r="D14" s="78" t="s">
        <v>127</v>
      </c>
      <c r="E14" s="13">
        <v>44554</v>
      </c>
      <c r="F14" s="76" t="s">
        <v>705</v>
      </c>
      <c r="G14" s="13">
        <v>44557</v>
      </c>
      <c r="H14" s="77" t="s">
        <v>3451</v>
      </c>
      <c r="I14" s="16">
        <v>100</v>
      </c>
      <c r="J14" s="16">
        <v>63</v>
      </c>
      <c r="K14" s="16">
        <v>20</v>
      </c>
      <c r="L14" s="16">
        <v>24</v>
      </c>
      <c r="M14" s="81">
        <v>31.5</v>
      </c>
      <c r="N14" s="96">
        <v>32</v>
      </c>
      <c r="O14" s="64">
        <v>2530</v>
      </c>
      <c r="P14" s="65">
        <f>Table224578910112345678910111213141516171819202122232425262728293031[[#This Row],[PEMBULATAN]]*O14</f>
        <v>80960</v>
      </c>
    </row>
    <row r="15" spans="1:16" ht="26.25" customHeight="1" x14ac:dyDescent="0.2">
      <c r="A15" s="14"/>
      <c r="B15" s="75"/>
      <c r="C15" s="73" t="s">
        <v>3465</v>
      </c>
      <c r="D15" s="78" t="s">
        <v>127</v>
      </c>
      <c r="E15" s="13">
        <v>44554</v>
      </c>
      <c r="F15" s="76" t="s">
        <v>705</v>
      </c>
      <c r="G15" s="13">
        <v>44557</v>
      </c>
      <c r="H15" s="77" t="s">
        <v>3451</v>
      </c>
      <c r="I15" s="16">
        <v>86</v>
      </c>
      <c r="J15" s="16">
        <v>63</v>
      </c>
      <c r="K15" s="16">
        <v>42</v>
      </c>
      <c r="L15" s="16">
        <v>26</v>
      </c>
      <c r="M15" s="81">
        <v>56.889000000000003</v>
      </c>
      <c r="N15" s="96">
        <v>56.889000000000003</v>
      </c>
      <c r="O15" s="64">
        <v>2530</v>
      </c>
      <c r="P15" s="65">
        <f>Table224578910112345678910111213141516171819202122232425262728293031[[#This Row],[PEMBULATAN]]*O15</f>
        <v>143929.17000000001</v>
      </c>
    </row>
    <row r="16" spans="1:16" ht="26.25" customHeight="1" x14ac:dyDescent="0.2">
      <c r="A16" s="14"/>
      <c r="B16" s="75"/>
      <c r="C16" s="73" t="s">
        <v>3466</v>
      </c>
      <c r="D16" s="78" t="s">
        <v>127</v>
      </c>
      <c r="E16" s="13">
        <v>44554</v>
      </c>
      <c r="F16" s="76" t="s">
        <v>705</v>
      </c>
      <c r="G16" s="13">
        <v>44557</v>
      </c>
      <c r="H16" s="77" t="s">
        <v>3451</v>
      </c>
      <c r="I16" s="16">
        <v>92</v>
      </c>
      <c r="J16" s="16">
        <v>50</v>
      </c>
      <c r="K16" s="16">
        <v>35</v>
      </c>
      <c r="L16" s="16">
        <v>26</v>
      </c>
      <c r="M16" s="81">
        <v>40.25</v>
      </c>
      <c r="N16" s="96">
        <v>40.25</v>
      </c>
      <c r="O16" s="64">
        <v>2530</v>
      </c>
      <c r="P16" s="65">
        <f>Table224578910112345678910111213141516171819202122232425262728293031[[#This Row],[PEMBULATAN]]*O16</f>
        <v>101832.5</v>
      </c>
    </row>
    <row r="17" spans="1:16" ht="26.25" customHeight="1" x14ac:dyDescent="0.2">
      <c r="A17" s="14"/>
      <c r="B17" s="75"/>
      <c r="C17" s="73" t="s">
        <v>3467</v>
      </c>
      <c r="D17" s="78" t="s">
        <v>127</v>
      </c>
      <c r="E17" s="13">
        <v>44554</v>
      </c>
      <c r="F17" s="76" t="s">
        <v>705</v>
      </c>
      <c r="G17" s="13">
        <v>44557</v>
      </c>
      <c r="H17" s="77" t="s">
        <v>3451</v>
      </c>
      <c r="I17" s="16">
        <v>85</v>
      </c>
      <c r="J17" s="16">
        <v>60</v>
      </c>
      <c r="K17" s="16">
        <v>30</v>
      </c>
      <c r="L17" s="16">
        <v>6</v>
      </c>
      <c r="M17" s="81">
        <v>38.25</v>
      </c>
      <c r="N17" s="96">
        <v>38.25</v>
      </c>
      <c r="O17" s="64">
        <v>2530</v>
      </c>
      <c r="P17" s="65">
        <f>Table224578910112345678910111213141516171819202122232425262728293031[[#This Row],[PEMBULATAN]]*O17</f>
        <v>96772.5</v>
      </c>
    </row>
    <row r="18" spans="1:16" ht="26.25" customHeight="1" x14ac:dyDescent="0.2">
      <c r="A18" s="14"/>
      <c r="B18" s="75"/>
      <c r="C18" s="73" t="s">
        <v>3468</v>
      </c>
      <c r="D18" s="78" t="s">
        <v>127</v>
      </c>
      <c r="E18" s="13">
        <v>44554</v>
      </c>
      <c r="F18" s="76" t="s">
        <v>705</v>
      </c>
      <c r="G18" s="13">
        <v>44557</v>
      </c>
      <c r="H18" s="77" t="s">
        <v>3451</v>
      </c>
      <c r="I18" s="16">
        <v>60</v>
      </c>
      <c r="J18" s="16">
        <v>28</v>
      </c>
      <c r="K18" s="16">
        <v>28</v>
      </c>
      <c r="L18" s="16">
        <v>10</v>
      </c>
      <c r="M18" s="81">
        <v>11.76</v>
      </c>
      <c r="N18" s="96">
        <v>11.76</v>
      </c>
      <c r="O18" s="64">
        <v>2530</v>
      </c>
      <c r="P18" s="65">
        <f>Table224578910112345678910111213141516171819202122232425262728293031[[#This Row],[PEMBULATAN]]*O18</f>
        <v>29752.799999999999</v>
      </c>
    </row>
    <row r="19" spans="1:16" ht="26.25" customHeight="1" x14ac:dyDescent="0.2">
      <c r="A19" s="14"/>
      <c r="B19" s="75"/>
      <c r="C19" s="73" t="s">
        <v>3469</v>
      </c>
      <c r="D19" s="78" t="s">
        <v>127</v>
      </c>
      <c r="E19" s="13">
        <v>44554</v>
      </c>
      <c r="F19" s="76" t="s">
        <v>705</v>
      </c>
      <c r="G19" s="13">
        <v>44557</v>
      </c>
      <c r="H19" s="77" t="s">
        <v>3451</v>
      </c>
      <c r="I19" s="16">
        <v>80</v>
      </c>
      <c r="J19" s="16">
        <v>61</v>
      </c>
      <c r="K19" s="16">
        <v>34</v>
      </c>
      <c r="L19" s="16">
        <v>15</v>
      </c>
      <c r="M19" s="81">
        <v>41.48</v>
      </c>
      <c r="N19" s="96">
        <v>42</v>
      </c>
      <c r="O19" s="64">
        <v>2530</v>
      </c>
      <c r="P19" s="65">
        <f>Table224578910112345678910111213141516171819202122232425262728293031[[#This Row],[PEMBULATAN]]*O19</f>
        <v>106260</v>
      </c>
    </row>
    <row r="20" spans="1:16" ht="26.25" customHeight="1" x14ac:dyDescent="0.2">
      <c r="A20" s="14"/>
      <c r="B20" s="75"/>
      <c r="C20" s="73" t="s">
        <v>3470</v>
      </c>
      <c r="D20" s="78" t="s">
        <v>127</v>
      </c>
      <c r="E20" s="13">
        <v>44554</v>
      </c>
      <c r="F20" s="76" t="s">
        <v>705</v>
      </c>
      <c r="G20" s="13">
        <v>44557</v>
      </c>
      <c r="H20" s="77" t="s">
        <v>3451</v>
      </c>
      <c r="I20" s="16">
        <v>92</v>
      </c>
      <c r="J20" s="16">
        <v>62</v>
      </c>
      <c r="K20" s="16">
        <v>30</v>
      </c>
      <c r="L20" s="16">
        <v>11</v>
      </c>
      <c r="M20" s="81">
        <v>42.78</v>
      </c>
      <c r="N20" s="96">
        <v>42.78</v>
      </c>
      <c r="O20" s="64">
        <v>2530</v>
      </c>
      <c r="P20" s="65">
        <f>Table224578910112345678910111213141516171819202122232425262728293031[[#This Row],[PEMBULATAN]]*O20</f>
        <v>108233.40000000001</v>
      </c>
    </row>
    <row r="21" spans="1:16" ht="26.25" customHeight="1" x14ac:dyDescent="0.2">
      <c r="A21" s="14"/>
      <c r="B21" s="75"/>
      <c r="C21" s="73" t="s">
        <v>3471</v>
      </c>
      <c r="D21" s="78" t="s">
        <v>127</v>
      </c>
      <c r="E21" s="13">
        <v>44554</v>
      </c>
      <c r="F21" s="76" t="s">
        <v>705</v>
      </c>
      <c r="G21" s="13">
        <v>44557</v>
      </c>
      <c r="H21" s="77" t="s">
        <v>3451</v>
      </c>
      <c r="I21" s="16">
        <v>84</v>
      </c>
      <c r="J21" s="16">
        <v>56</v>
      </c>
      <c r="K21" s="16">
        <v>29</v>
      </c>
      <c r="L21" s="16">
        <v>7</v>
      </c>
      <c r="M21" s="81">
        <v>34.103999999999999</v>
      </c>
      <c r="N21" s="96">
        <v>34.103999999999999</v>
      </c>
      <c r="O21" s="64">
        <v>2530</v>
      </c>
      <c r="P21" s="65">
        <f>Table224578910112345678910111213141516171819202122232425262728293031[[#This Row],[PEMBULATAN]]*O21</f>
        <v>86283.12</v>
      </c>
    </row>
    <row r="22" spans="1:16" ht="26.25" customHeight="1" x14ac:dyDescent="0.2">
      <c r="A22" s="14"/>
      <c r="B22" s="75"/>
      <c r="C22" s="73" t="s">
        <v>3472</v>
      </c>
      <c r="D22" s="78" t="s">
        <v>127</v>
      </c>
      <c r="E22" s="13">
        <v>44554</v>
      </c>
      <c r="F22" s="76" t="s">
        <v>705</v>
      </c>
      <c r="G22" s="13">
        <v>44557</v>
      </c>
      <c r="H22" s="77" t="s">
        <v>3451</v>
      </c>
      <c r="I22" s="16">
        <v>60</v>
      </c>
      <c r="J22" s="16">
        <v>58</v>
      </c>
      <c r="K22" s="16">
        <v>26</v>
      </c>
      <c r="L22" s="16">
        <v>7</v>
      </c>
      <c r="M22" s="81">
        <v>22.62</v>
      </c>
      <c r="N22" s="96">
        <v>22.62</v>
      </c>
      <c r="O22" s="64">
        <v>2530</v>
      </c>
      <c r="P22" s="65">
        <f>Table224578910112345678910111213141516171819202122232425262728293031[[#This Row],[PEMBULATAN]]*O22</f>
        <v>57228.600000000006</v>
      </c>
    </row>
    <row r="23" spans="1:16" ht="26.25" customHeight="1" x14ac:dyDescent="0.2">
      <c r="A23" s="14"/>
      <c r="B23" s="75"/>
      <c r="C23" s="73" t="s">
        <v>3473</v>
      </c>
      <c r="D23" s="78" t="s">
        <v>127</v>
      </c>
      <c r="E23" s="13">
        <v>44554</v>
      </c>
      <c r="F23" s="76" t="s">
        <v>705</v>
      </c>
      <c r="G23" s="13">
        <v>44557</v>
      </c>
      <c r="H23" s="77" t="s">
        <v>3451</v>
      </c>
      <c r="I23" s="16">
        <v>94</v>
      </c>
      <c r="J23" s="16">
        <v>56</v>
      </c>
      <c r="K23" s="16">
        <v>28</v>
      </c>
      <c r="L23" s="16">
        <v>14</v>
      </c>
      <c r="M23" s="81">
        <v>36.847999999999999</v>
      </c>
      <c r="N23" s="96">
        <v>36.847999999999999</v>
      </c>
      <c r="O23" s="64">
        <v>2530</v>
      </c>
      <c r="P23" s="65">
        <f>Table224578910112345678910111213141516171819202122232425262728293031[[#This Row],[PEMBULATAN]]*O23</f>
        <v>93225.44</v>
      </c>
    </row>
    <row r="24" spans="1:16" ht="26.25" customHeight="1" x14ac:dyDescent="0.2">
      <c r="A24" s="14"/>
      <c r="B24" s="75"/>
      <c r="C24" s="73" t="s">
        <v>3474</v>
      </c>
      <c r="D24" s="78" t="s">
        <v>127</v>
      </c>
      <c r="E24" s="13">
        <v>44554</v>
      </c>
      <c r="F24" s="76" t="s">
        <v>705</v>
      </c>
      <c r="G24" s="13">
        <v>44557</v>
      </c>
      <c r="H24" s="77" t="s">
        <v>3451</v>
      </c>
      <c r="I24" s="16">
        <v>82</v>
      </c>
      <c r="J24" s="16">
        <v>61</v>
      </c>
      <c r="K24" s="16">
        <v>42</v>
      </c>
      <c r="L24" s="16">
        <v>7</v>
      </c>
      <c r="M24" s="81">
        <v>52.521000000000001</v>
      </c>
      <c r="N24" s="96">
        <v>52.521000000000001</v>
      </c>
      <c r="O24" s="64">
        <v>2530</v>
      </c>
      <c r="P24" s="65">
        <f>Table224578910112345678910111213141516171819202122232425262728293031[[#This Row],[PEMBULATAN]]*O24</f>
        <v>132878.13</v>
      </c>
    </row>
    <row r="25" spans="1:16" ht="26.25" customHeight="1" x14ac:dyDescent="0.2">
      <c r="A25" s="14"/>
      <c r="B25" s="75"/>
      <c r="C25" s="73" t="s">
        <v>3475</v>
      </c>
      <c r="D25" s="78" t="s">
        <v>127</v>
      </c>
      <c r="E25" s="13">
        <v>44554</v>
      </c>
      <c r="F25" s="76" t="s">
        <v>705</v>
      </c>
      <c r="G25" s="13">
        <v>44557</v>
      </c>
      <c r="H25" s="77" t="s">
        <v>3451</v>
      </c>
      <c r="I25" s="16">
        <v>75</v>
      </c>
      <c r="J25" s="16">
        <v>56</v>
      </c>
      <c r="K25" s="16">
        <v>35</v>
      </c>
      <c r="L25" s="16">
        <v>18</v>
      </c>
      <c r="M25" s="81">
        <v>36.75</v>
      </c>
      <c r="N25" s="96">
        <v>36.75</v>
      </c>
      <c r="O25" s="64">
        <v>2530</v>
      </c>
      <c r="P25" s="65">
        <f>Table224578910112345678910111213141516171819202122232425262728293031[[#This Row],[PEMBULATAN]]*O25</f>
        <v>92977.5</v>
      </c>
    </row>
    <row r="26" spans="1:16" ht="26.25" customHeight="1" x14ac:dyDescent="0.2">
      <c r="A26" s="14"/>
      <c r="B26" s="75"/>
      <c r="C26" s="73" t="s">
        <v>3476</v>
      </c>
      <c r="D26" s="78" t="s">
        <v>127</v>
      </c>
      <c r="E26" s="13">
        <v>44554</v>
      </c>
      <c r="F26" s="76" t="s">
        <v>705</v>
      </c>
      <c r="G26" s="13">
        <v>44557</v>
      </c>
      <c r="H26" s="77" t="s">
        <v>3451</v>
      </c>
      <c r="I26" s="16">
        <v>90</v>
      </c>
      <c r="J26" s="16">
        <v>60</v>
      </c>
      <c r="K26" s="16">
        <v>20</v>
      </c>
      <c r="L26" s="16">
        <v>7</v>
      </c>
      <c r="M26" s="81">
        <v>27</v>
      </c>
      <c r="N26" s="96">
        <v>27</v>
      </c>
      <c r="O26" s="64">
        <v>2530</v>
      </c>
      <c r="P26" s="65">
        <f>Table224578910112345678910111213141516171819202122232425262728293031[[#This Row],[PEMBULATAN]]*O26</f>
        <v>68310</v>
      </c>
    </row>
    <row r="27" spans="1:16" ht="26.25" customHeight="1" x14ac:dyDescent="0.2">
      <c r="A27" s="14"/>
      <c r="B27" s="75"/>
      <c r="C27" s="73" t="s">
        <v>3477</v>
      </c>
      <c r="D27" s="78" t="s">
        <v>127</v>
      </c>
      <c r="E27" s="13">
        <v>44554</v>
      </c>
      <c r="F27" s="76" t="s">
        <v>705</v>
      </c>
      <c r="G27" s="13">
        <v>44557</v>
      </c>
      <c r="H27" s="77" t="s">
        <v>3451</v>
      </c>
      <c r="I27" s="16">
        <v>88</v>
      </c>
      <c r="J27" s="16">
        <v>48</v>
      </c>
      <c r="K27" s="16">
        <v>40</v>
      </c>
      <c r="L27" s="16">
        <v>12</v>
      </c>
      <c r="M27" s="81">
        <v>42.24</v>
      </c>
      <c r="N27" s="96">
        <v>42.24</v>
      </c>
      <c r="O27" s="64">
        <v>2530</v>
      </c>
      <c r="P27" s="65">
        <f>Table224578910112345678910111213141516171819202122232425262728293031[[#This Row],[PEMBULATAN]]*O27</f>
        <v>106867.20000000001</v>
      </c>
    </row>
    <row r="28" spans="1:16" ht="26.25" customHeight="1" x14ac:dyDescent="0.2">
      <c r="A28" s="14"/>
      <c r="B28" s="75"/>
      <c r="C28" s="73" t="s">
        <v>3478</v>
      </c>
      <c r="D28" s="78" t="s">
        <v>127</v>
      </c>
      <c r="E28" s="13">
        <v>44554</v>
      </c>
      <c r="F28" s="76" t="s">
        <v>705</v>
      </c>
      <c r="G28" s="13">
        <v>44557</v>
      </c>
      <c r="H28" s="77" t="s">
        <v>3451</v>
      </c>
      <c r="I28" s="16">
        <v>63</v>
      </c>
      <c r="J28" s="16">
        <v>54</v>
      </c>
      <c r="K28" s="16">
        <v>27</v>
      </c>
      <c r="L28" s="16">
        <v>6</v>
      </c>
      <c r="M28" s="81">
        <v>22.9635</v>
      </c>
      <c r="N28" s="96">
        <v>22.9635</v>
      </c>
      <c r="O28" s="64">
        <v>2530</v>
      </c>
      <c r="P28" s="65">
        <f>Table224578910112345678910111213141516171819202122232425262728293031[[#This Row],[PEMBULATAN]]*O28</f>
        <v>58097.654999999999</v>
      </c>
    </row>
    <row r="29" spans="1:16" ht="26.25" customHeight="1" x14ac:dyDescent="0.2">
      <c r="A29" s="14"/>
      <c r="B29" s="75"/>
      <c r="C29" s="73" t="s">
        <v>3479</v>
      </c>
      <c r="D29" s="78" t="s">
        <v>127</v>
      </c>
      <c r="E29" s="13">
        <v>44554</v>
      </c>
      <c r="F29" s="76" t="s">
        <v>705</v>
      </c>
      <c r="G29" s="13">
        <v>44557</v>
      </c>
      <c r="H29" s="77" t="s">
        <v>3451</v>
      </c>
      <c r="I29" s="16">
        <v>80</v>
      </c>
      <c r="J29" s="16">
        <v>63</v>
      </c>
      <c r="K29" s="16">
        <v>20</v>
      </c>
      <c r="L29" s="16">
        <v>8</v>
      </c>
      <c r="M29" s="81">
        <v>25.2</v>
      </c>
      <c r="N29" s="96">
        <v>25.2</v>
      </c>
      <c r="O29" s="64">
        <v>2530</v>
      </c>
      <c r="P29" s="65">
        <f>Table224578910112345678910111213141516171819202122232425262728293031[[#This Row],[PEMBULATAN]]*O29</f>
        <v>63756</v>
      </c>
    </row>
    <row r="30" spans="1:16" ht="26.25" customHeight="1" x14ac:dyDescent="0.2">
      <c r="A30" s="14"/>
      <c r="B30" s="75"/>
      <c r="C30" s="73" t="s">
        <v>3480</v>
      </c>
      <c r="D30" s="78" t="s">
        <v>127</v>
      </c>
      <c r="E30" s="13">
        <v>44554</v>
      </c>
      <c r="F30" s="76" t="s">
        <v>705</v>
      </c>
      <c r="G30" s="13">
        <v>44557</v>
      </c>
      <c r="H30" s="77" t="s">
        <v>3451</v>
      </c>
      <c r="I30" s="16">
        <v>56</v>
      </c>
      <c r="J30" s="16">
        <v>44</v>
      </c>
      <c r="K30" s="16">
        <v>21</v>
      </c>
      <c r="L30" s="16">
        <v>2</v>
      </c>
      <c r="M30" s="81">
        <v>12.936</v>
      </c>
      <c r="N30" s="96">
        <v>12.936</v>
      </c>
      <c r="O30" s="64">
        <v>2530</v>
      </c>
      <c r="P30" s="65">
        <f>Table224578910112345678910111213141516171819202122232425262728293031[[#This Row],[PEMBULATAN]]*O30</f>
        <v>32728.079999999998</v>
      </c>
    </row>
    <row r="31" spans="1:16" ht="26.25" customHeight="1" x14ac:dyDescent="0.2">
      <c r="A31" s="14"/>
      <c r="B31" s="75"/>
      <c r="C31" s="73" t="s">
        <v>3481</v>
      </c>
      <c r="D31" s="78" t="s">
        <v>127</v>
      </c>
      <c r="E31" s="13">
        <v>44554</v>
      </c>
      <c r="F31" s="76" t="s">
        <v>705</v>
      </c>
      <c r="G31" s="13">
        <v>44557</v>
      </c>
      <c r="H31" s="77" t="s">
        <v>3451</v>
      </c>
      <c r="I31" s="16">
        <v>50</v>
      </c>
      <c r="J31" s="16">
        <v>23</v>
      </c>
      <c r="K31" s="16">
        <v>18</v>
      </c>
      <c r="L31" s="16">
        <v>3</v>
      </c>
      <c r="M31" s="81">
        <v>5.1749999999999998</v>
      </c>
      <c r="N31" s="96">
        <v>5.1749999999999998</v>
      </c>
      <c r="O31" s="64">
        <v>2530</v>
      </c>
      <c r="P31" s="65">
        <f>Table224578910112345678910111213141516171819202122232425262728293031[[#This Row],[PEMBULATAN]]*O31</f>
        <v>13092.75</v>
      </c>
    </row>
    <row r="32" spans="1:16" ht="26.25" customHeight="1" x14ac:dyDescent="0.2">
      <c r="A32" s="14"/>
      <c r="B32" s="75"/>
      <c r="C32" s="73" t="s">
        <v>3482</v>
      </c>
      <c r="D32" s="78" t="s">
        <v>127</v>
      </c>
      <c r="E32" s="13">
        <v>44554</v>
      </c>
      <c r="F32" s="76" t="s">
        <v>705</v>
      </c>
      <c r="G32" s="13">
        <v>44557</v>
      </c>
      <c r="H32" s="77" t="s">
        <v>3451</v>
      </c>
      <c r="I32" s="16">
        <v>85</v>
      </c>
      <c r="J32" s="16">
        <v>62</v>
      </c>
      <c r="K32" s="16">
        <v>30</v>
      </c>
      <c r="L32" s="16">
        <v>7</v>
      </c>
      <c r="M32" s="81">
        <v>39.524999999999999</v>
      </c>
      <c r="N32" s="96">
        <v>39.524999999999999</v>
      </c>
      <c r="O32" s="64">
        <v>2530</v>
      </c>
      <c r="P32" s="65">
        <f>Table224578910112345678910111213141516171819202122232425262728293031[[#This Row],[PEMBULATAN]]*O32</f>
        <v>99998.25</v>
      </c>
    </row>
    <row r="33" spans="1:16" ht="26.25" customHeight="1" x14ac:dyDescent="0.2">
      <c r="A33" s="14"/>
      <c r="B33" s="75"/>
      <c r="C33" s="73" t="s">
        <v>3483</v>
      </c>
      <c r="D33" s="78" t="s">
        <v>127</v>
      </c>
      <c r="E33" s="13">
        <v>44554</v>
      </c>
      <c r="F33" s="76" t="s">
        <v>705</v>
      </c>
      <c r="G33" s="13">
        <v>44557</v>
      </c>
      <c r="H33" s="77" t="s">
        <v>3451</v>
      </c>
      <c r="I33" s="16">
        <v>94</v>
      </c>
      <c r="J33" s="16">
        <v>61</v>
      </c>
      <c r="K33" s="16">
        <v>32</v>
      </c>
      <c r="L33" s="16">
        <v>10</v>
      </c>
      <c r="M33" s="81">
        <v>45.872</v>
      </c>
      <c r="N33" s="96">
        <v>45.872</v>
      </c>
      <c r="O33" s="64">
        <v>2530</v>
      </c>
      <c r="P33" s="65">
        <f>Table224578910112345678910111213141516171819202122232425262728293031[[#This Row],[PEMBULATAN]]*O33</f>
        <v>116056.16</v>
      </c>
    </row>
    <row r="34" spans="1:16" ht="26.25" customHeight="1" x14ac:dyDescent="0.2">
      <c r="A34" s="14"/>
      <c r="B34" s="75"/>
      <c r="C34" s="73" t="s">
        <v>3484</v>
      </c>
      <c r="D34" s="78" t="s">
        <v>127</v>
      </c>
      <c r="E34" s="13">
        <v>44554</v>
      </c>
      <c r="F34" s="76" t="s">
        <v>705</v>
      </c>
      <c r="G34" s="13">
        <v>44557</v>
      </c>
      <c r="H34" s="77" t="s">
        <v>3451</v>
      </c>
      <c r="I34" s="16">
        <v>95</v>
      </c>
      <c r="J34" s="16">
        <v>58</v>
      </c>
      <c r="K34" s="16">
        <v>30</v>
      </c>
      <c r="L34" s="16">
        <v>24</v>
      </c>
      <c r="M34" s="81">
        <v>41.325000000000003</v>
      </c>
      <c r="N34" s="96">
        <v>42</v>
      </c>
      <c r="O34" s="64">
        <v>2530</v>
      </c>
      <c r="P34" s="65">
        <f>Table224578910112345678910111213141516171819202122232425262728293031[[#This Row],[PEMBULATAN]]*O34</f>
        <v>106260</v>
      </c>
    </row>
    <row r="35" spans="1:16" ht="26.25" customHeight="1" x14ac:dyDescent="0.2">
      <c r="A35" s="14"/>
      <c r="B35" s="75"/>
      <c r="C35" s="73" t="s">
        <v>3485</v>
      </c>
      <c r="D35" s="78" t="s">
        <v>127</v>
      </c>
      <c r="E35" s="13">
        <v>44554</v>
      </c>
      <c r="F35" s="76" t="s">
        <v>705</v>
      </c>
      <c r="G35" s="13">
        <v>44557</v>
      </c>
      <c r="H35" s="77" t="s">
        <v>3451</v>
      </c>
      <c r="I35" s="16">
        <v>85</v>
      </c>
      <c r="J35" s="16">
        <v>60</v>
      </c>
      <c r="K35" s="16">
        <v>22</v>
      </c>
      <c r="L35" s="16">
        <v>13</v>
      </c>
      <c r="M35" s="81">
        <v>28.05</v>
      </c>
      <c r="N35" s="96">
        <v>28.05</v>
      </c>
      <c r="O35" s="64">
        <v>2530</v>
      </c>
      <c r="P35" s="65">
        <f>Table224578910112345678910111213141516171819202122232425262728293031[[#This Row],[PEMBULATAN]]*O35</f>
        <v>70966.5</v>
      </c>
    </row>
    <row r="36" spans="1:16" ht="26.25" customHeight="1" x14ac:dyDescent="0.2">
      <c r="A36" s="14"/>
      <c r="B36" s="75"/>
      <c r="C36" s="73" t="s">
        <v>3486</v>
      </c>
      <c r="D36" s="78" t="s">
        <v>127</v>
      </c>
      <c r="E36" s="13">
        <v>44554</v>
      </c>
      <c r="F36" s="76" t="s">
        <v>705</v>
      </c>
      <c r="G36" s="13">
        <v>44557</v>
      </c>
      <c r="H36" s="77" t="s">
        <v>3451</v>
      </c>
      <c r="I36" s="16">
        <v>60</v>
      </c>
      <c r="J36" s="16">
        <v>40</v>
      </c>
      <c r="K36" s="16">
        <v>19</v>
      </c>
      <c r="L36" s="16">
        <v>5</v>
      </c>
      <c r="M36" s="81">
        <v>11.4</v>
      </c>
      <c r="N36" s="96">
        <v>12</v>
      </c>
      <c r="O36" s="64">
        <v>2530</v>
      </c>
      <c r="P36" s="65">
        <f>Table224578910112345678910111213141516171819202122232425262728293031[[#This Row],[PEMBULATAN]]*O36</f>
        <v>30360</v>
      </c>
    </row>
    <row r="37" spans="1:16" ht="26.25" customHeight="1" x14ac:dyDescent="0.2">
      <c r="A37" s="14"/>
      <c r="B37" s="75"/>
      <c r="C37" s="73" t="s">
        <v>3487</v>
      </c>
      <c r="D37" s="78" t="s">
        <v>127</v>
      </c>
      <c r="E37" s="13">
        <v>44554</v>
      </c>
      <c r="F37" s="76" t="s">
        <v>705</v>
      </c>
      <c r="G37" s="13">
        <v>44557</v>
      </c>
      <c r="H37" s="77" t="s">
        <v>3451</v>
      </c>
      <c r="I37" s="16">
        <v>52</v>
      </c>
      <c r="J37" s="16">
        <v>35</v>
      </c>
      <c r="K37" s="16">
        <v>25</v>
      </c>
      <c r="L37" s="16">
        <v>4</v>
      </c>
      <c r="M37" s="81">
        <v>11.375</v>
      </c>
      <c r="N37" s="96">
        <v>12</v>
      </c>
      <c r="O37" s="64">
        <v>2530</v>
      </c>
      <c r="P37" s="65">
        <f>Table224578910112345678910111213141516171819202122232425262728293031[[#This Row],[PEMBULATAN]]*O37</f>
        <v>30360</v>
      </c>
    </row>
    <row r="38" spans="1:16" ht="26.25" customHeight="1" x14ac:dyDescent="0.2">
      <c r="A38" s="14"/>
      <c r="B38" s="75"/>
      <c r="C38" s="73" t="s">
        <v>3488</v>
      </c>
      <c r="D38" s="78" t="s">
        <v>127</v>
      </c>
      <c r="E38" s="13">
        <v>44554</v>
      </c>
      <c r="F38" s="76" t="s">
        <v>705</v>
      </c>
      <c r="G38" s="13">
        <v>44557</v>
      </c>
      <c r="H38" s="77" t="s">
        <v>3451</v>
      </c>
      <c r="I38" s="16">
        <v>75</v>
      </c>
      <c r="J38" s="16">
        <v>60</v>
      </c>
      <c r="K38" s="16">
        <v>27</v>
      </c>
      <c r="L38" s="16">
        <v>6</v>
      </c>
      <c r="M38" s="81">
        <v>30.375</v>
      </c>
      <c r="N38" s="96">
        <v>31</v>
      </c>
      <c r="O38" s="64">
        <v>2530</v>
      </c>
      <c r="P38" s="65">
        <f>Table224578910112345678910111213141516171819202122232425262728293031[[#This Row],[PEMBULATAN]]*O38</f>
        <v>78430</v>
      </c>
    </row>
    <row r="39" spans="1:16" ht="26.25" customHeight="1" x14ac:dyDescent="0.2">
      <c r="A39" s="14"/>
      <c r="B39" s="75"/>
      <c r="C39" s="73" t="s">
        <v>3489</v>
      </c>
      <c r="D39" s="78" t="s">
        <v>127</v>
      </c>
      <c r="E39" s="13">
        <v>44554</v>
      </c>
      <c r="F39" s="76" t="s">
        <v>705</v>
      </c>
      <c r="G39" s="13">
        <v>44557</v>
      </c>
      <c r="H39" s="77" t="s">
        <v>3451</v>
      </c>
      <c r="I39" s="16">
        <v>85</v>
      </c>
      <c r="J39" s="16">
        <v>57</v>
      </c>
      <c r="K39" s="16">
        <v>30</v>
      </c>
      <c r="L39" s="16">
        <v>16</v>
      </c>
      <c r="M39" s="81">
        <v>36.337499999999999</v>
      </c>
      <c r="N39" s="96">
        <v>37</v>
      </c>
      <c r="O39" s="64">
        <v>2530</v>
      </c>
      <c r="P39" s="65">
        <f>Table224578910112345678910111213141516171819202122232425262728293031[[#This Row],[PEMBULATAN]]*O39</f>
        <v>93610</v>
      </c>
    </row>
    <row r="40" spans="1:16" ht="26.25" customHeight="1" x14ac:dyDescent="0.2">
      <c r="A40" s="14"/>
      <c r="B40" s="75"/>
      <c r="C40" s="73" t="s">
        <v>3490</v>
      </c>
      <c r="D40" s="78" t="s">
        <v>127</v>
      </c>
      <c r="E40" s="13">
        <v>44554</v>
      </c>
      <c r="F40" s="76" t="s">
        <v>705</v>
      </c>
      <c r="G40" s="13">
        <v>44557</v>
      </c>
      <c r="H40" s="77" t="s">
        <v>3451</v>
      </c>
      <c r="I40" s="16">
        <v>76</v>
      </c>
      <c r="J40" s="16">
        <v>53</v>
      </c>
      <c r="K40" s="16">
        <v>30</v>
      </c>
      <c r="L40" s="16">
        <v>9</v>
      </c>
      <c r="M40" s="81">
        <v>30.21</v>
      </c>
      <c r="N40" s="96">
        <v>30.21</v>
      </c>
      <c r="O40" s="64">
        <v>2530</v>
      </c>
      <c r="P40" s="65">
        <f>Table224578910112345678910111213141516171819202122232425262728293031[[#This Row],[PEMBULATAN]]*O40</f>
        <v>76431.3</v>
      </c>
    </row>
    <row r="41" spans="1:16" ht="26.25" customHeight="1" x14ac:dyDescent="0.2">
      <c r="A41" s="14"/>
      <c r="B41" s="75"/>
      <c r="C41" s="73" t="s">
        <v>3491</v>
      </c>
      <c r="D41" s="78" t="s">
        <v>127</v>
      </c>
      <c r="E41" s="13">
        <v>44554</v>
      </c>
      <c r="F41" s="76" t="s">
        <v>705</v>
      </c>
      <c r="G41" s="13">
        <v>44557</v>
      </c>
      <c r="H41" s="77" t="s">
        <v>3451</v>
      </c>
      <c r="I41" s="16">
        <v>95</v>
      </c>
      <c r="J41" s="16">
        <v>30</v>
      </c>
      <c r="K41" s="16">
        <v>33</v>
      </c>
      <c r="L41" s="16">
        <v>9</v>
      </c>
      <c r="M41" s="81">
        <v>23.512499999999999</v>
      </c>
      <c r="N41" s="96">
        <v>23.512499999999999</v>
      </c>
      <c r="O41" s="64">
        <v>2530</v>
      </c>
      <c r="P41" s="65">
        <f>Table224578910112345678910111213141516171819202122232425262728293031[[#This Row],[PEMBULATAN]]*O41</f>
        <v>59486.625</v>
      </c>
    </row>
    <row r="42" spans="1:16" ht="26.25" customHeight="1" x14ac:dyDescent="0.2">
      <c r="A42" s="14"/>
      <c r="B42" s="75"/>
      <c r="C42" s="73" t="s">
        <v>3492</v>
      </c>
      <c r="D42" s="78" t="s">
        <v>127</v>
      </c>
      <c r="E42" s="13">
        <v>44554</v>
      </c>
      <c r="F42" s="76" t="s">
        <v>705</v>
      </c>
      <c r="G42" s="13">
        <v>44557</v>
      </c>
      <c r="H42" s="77" t="s">
        <v>3451</v>
      </c>
      <c r="I42" s="16">
        <v>34</v>
      </c>
      <c r="J42" s="16">
        <v>32</v>
      </c>
      <c r="K42" s="16">
        <v>27</v>
      </c>
      <c r="L42" s="16">
        <v>12</v>
      </c>
      <c r="M42" s="81">
        <v>7.3440000000000003</v>
      </c>
      <c r="N42" s="96">
        <v>13</v>
      </c>
      <c r="O42" s="64">
        <v>2530</v>
      </c>
      <c r="P42" s="65">
        <f>Table224578910112345678910111213141516171819202122232425262728293031[[#This Row],[PEMBULATAN]]*O42</f>
        <v>32890</v>
      </c>
    </row>
    <row r="43" spans="1:16" ht="26.25" customHeight="1" x14ac:dyDescent="0.2">
      <c r="A43" s="14"/>
      <c r="B43" s="75"/>
      <c r="C43" s="73" t="s">
        <v>3493</v>
      </c>
      <c r="D43" s="78" t="s">
        <v>127</v>
      </c>
      <c r="E43" s="13">
        <v>44554</v>
      </c>
      <c r="F43" s="76" t="s">
        <v>705</v>
      </c>
      <c r="G43" s="13">
        <v>44557</v>
      </c>
      <c r="H43" s="77" t="s">
        <v>3451</v>
      </c>
      <c r="I43" s="16">
        <v>83</v>
      </c>
      <c r="J43" s="16">
        <v>44</v>
      </c>
      <c r="K43" s="16">
        <v>38</v>
      </c>
      <c r="L43" s="16">
        <v>8</v>
      </c>
      <c r="M43" s="81">
        <v>34.694000000000003</v>
      </c>
      <c r="N43" s="96">
        <v>34.694000000000003</v>
      </c>
      <c r="O43" s="64">
        <v>2530</v>
      </c>
      <c r="P43" s="65">
        <f>Table224578910112345678910111213141516171819202122232425262728293031[[#This Row],[PEMBULATAN]]*O43</f>
        <v>87775.82</v>
      </c>
    </row>
    <row r="44" spans="1:16" ht="26.25" customHeight="1" x14ac:dyDescent="0.2">
      <c r="A44" s="14"/>
      <c r="B44" s="75"/>
      <c r="C44" s="73" t="s">
        <v>3494</v>
      </c>
      <c r="D44" s="78" t="s">
        <v>127</v>
      </c>
      <c r="E44" s="13">
        <v>44554</v>
      </c>
      <c r="F44" s="76" t="s">
        <v>705</v>
      </c>
      <c r="G44" s="13">
        <v>44557</v>
      </c>
      <c r="H44" s="77" t="s">
        <v>3451</v>
      </c>
      <c r="I44" s="16">
        <v>60</v>
      </c>
      <c r="J44" s="16">
        <v>41</v>
      </c>
      <c r="K44" s="16">
        <v>17</v>
      </c>
      <c r="L44" s="16">
        <v>6</v>
      </c>
      <c r="M44" s="81">
        <v>10.455</v>
      </c>
      <c r="N44" s="96">
        <v>11</v>
      </c>
      <c r="O44" s="64">
        <v>2530</v>
      </c>
      <c r="P44" s="65">
        <f>Table224578910112345678910111213141516171819202122232425262728293031[[#This Row],[PEMBULATAN]]*O44</f>
        <v>27830</v>
      </c>
    </row>
    <row r="45" spans="1:16" ht="26.25" customHeight="1" x14ac:dyDescent="0.2">
      <c r="A45" s="14"/>
      <c r="B45" s="75"/>
      <c r="C45" s="73" t="s">
        <v>3495</v>
      </c>
      <c r="D45" s="78" t="s">
        <v>127</v>
      </c>
      <c r="E45" s="13">
        <v>44554</v>
      </c>
      <c r="F45" s="76" t="s">
        <v>705</v>
      </c>
      <c r="G45" s="13">
        <v>44557</v>
      </c>
      <c r="H45" s="77" t="s">
        <v>3451</v>
      </c>
      <c r="I45" s="16">
        <v>95</v>
      </c>
      <c r="J45" s="16">
        <v>62</v>
      </c>
      <c r="K45" s="16">
        <v>30</v>
      </c>
      <c r="L45" s="16">
        <v>13</v>
      </c>
      <c r="M45" s="81">
        <v>44.174999999999997</v>
      </c>
      <c r="N45" s="96">
        <v>44.174999999999997</v>
      </c>
      <c r="O45" s="64">
        <v>2530</v>
      </c>
      <c r="P45" s="65">
        <f>Table224578910112345678910111213141516171819202122232425262728293031[[#This Row],[PEMBULATAN]]*O45</f>
        <v>111762.75</v>
      </c>
    </row>
    <row r="46" spans="1:16" ht="26.25" customHeight="1" x14ac:dyDescent="0.2">
      <c r="A46" s="14"/>
      <c r="B46" s="75"/>
      <c r="C46" s="73" t="s">
        <v>3496</v>
      </c>
      <c r="D46" s="78" t="s">
        <v>127</v>
      </c>
      <c r="E46" s="13">
        <v>44554</v>
      </c>
      <c r="F46" s="76" t="s">
        <v>705</v>
      </c>
      <c r="G46" s="13">
        <v>44557</v>
      </c>
      <c r="H46" s="77" t="s">
        <v>3451</v>
      </c>
      <c r="I46" s="16">
        <v>75</v>
      </c>
      <c r="J46" s="16">
        <v>63</v>
      </c>
      <c r="K46" s="16">
        <v>32</v>
      </c>
      <c r="L46" s="16">
        <v>9</v>
      </c>
      <c r="M46" s="81">
        <v>37.799999999999997</v>
      </c>
      <c r="N46" s="96">
        <v>37.799999999999997</v>
      </c>
      <c r="O46" s="64">
        <v>2530</v>
      </c>
      <c r="P46" s="65">
        <f>Table224578910112345678910111213141516171819202122232425262728293031[[#This Row],[PEMBULATAN]]*O46</f>
        <v>95634</v>
      </c>
    </row>
    <row r="47" spans="1:16" ht="26.25" customHeight="1" x14ac:dyDescent="0.2">
      <c r="A47" s="14"/>
      <c r="B47" s="75"/>
      <c r="C47" s="73" t="s">
        <v>3497</v>
      </c>
      <c r="D47" s="78" t="s">
        <v>127</v>
      </c>
      <c r="E47" s="13">
        <v>44554</v>
      </c>
      <c r="F47" s="76" t="s">
        <v>705</v>
      </c>
      <c r="G47" s="13">
        <v>44557</v>
      </c>
      <c r="H47" s="77" t="s">
        <v>3451</v>
      </c>
      <c r="I47" s="16">
        <v>87</v>
      </c>
      <c r="J47" s="16">
        <v>60</v>
      </c>
      <c r="K47" s="16">
        <v>41</v>
      </c>
      <c r="L47" s="16">
        <v>7</v>
      </c>
      <c r="M47" s="81">
        <v>53.505000000000003</v>
      </c>
      <c r="N47" s="96">
        <v>53.505000000000003</v>
      </c>
      <c r="O47" s="64">
        <v>2530</v>
      </c>
      <c r="P47" s="65">
        <f>Table224578910112345678910111213141516171819202122232425262728293031[[#This Row],[PEMBULATAN]]*O47</f>
        <v>135367.65</v>
      </c>
    </row>
    <row r="48" spans="1:16" ht="26.25" customHeight="1" x14ac:dyDescent="0.2">
      <c r="A48" s="14"/>
      <c r="B48" s="75"/>
      <c r="C48" s="73" t="s">
        <v>3498</v>
      </c>
      <c r="D48" s="78" t="s">
        <v>127</v>
      </c>
      <c r="E48" s="13">
        <v>44554</v>
      </c>
      <c r="F48" s="76" t="s">
        <v>705</v>
      </c>
      <c r="G48" s="13">
        <v>44557</v>
      </c>
      <c r="H48" s="77" t="s">
        <v>3451</v>
      </c>
      <c r="I48" s="16">
        <v>80</v>
      </c>
      <c r="J48" s="16">
        <v>51</v>
      </c>
      <c r="K48" s="16">
        <v>15</v>
      </c>
      <c r="L48" s="16">
        <v>8</v>
      </c>
      <c r="M48" s="81">
        <v>15.3</v>
      </c>
      <c r="N48" s="96">
        <v>16</v>
      </c>
      <c r="O48" s="64">
        <v>2530</v>
      </c>
      <c r="P48" s="65">
        <f>Table224578910112345678910111213141516171819202122232425262728293031[[#This Row],[PEMBULATAN]]*O48</f>
        <v>40480</v>
      </c>
    </row>
    <row r="49" spans="1:16" ht="26.25" customHeight="1" x14ac:dyDescent="0.2">
      <c r="A49" s="14"/>
      <c r="B49" s="75"/>
      <c r="C49" s="73" t="s">
        <v>3499</v>
      </c>
      <c r="D49" s="78" t="s">
        <v>127</v>
      </c>
      <c r="E49" s="13">
        <v>44554</v>
      </c>
      <c r="F49" s="76" t="s">
        <v>705</v>
      </c>
      <c r="G49" s="13">
        <v>44557</v>
      </c>
      <c r="H49" s="77" t="s">
        <v>3451</v>
      </c>
      <c r="I49" s="16">
        <v>64</v>
      </c>
      <c r="J49" s="16">
        <v>44</v>
      </c>
      <c r="K49" s="16">
        <v>122</v>
      </c>
      <c r="L49" s="16">
        <v>4</v>
      </c>
      <c r="M49" s="81">
        <v>85.888000000000005</v>
      </c>
      <c r="N49" s="96">
        <v>85.888000000000005</v>
      </c>
      <c r="O49" s="64">
        <v>2530</v>
      </c>
      <c r="P49" s="65">
        <f>Table224578910112345678910111213141516171819202122232425262728293031[[#This Row],[PEMBULATAN]]*O49</f>
        <v>217296.64000000001</v>
      </c>
    </row>
    <row r="50" spans="1:16" ht="26.25" customHeight="1" x14ac:dyDescent="0.2">
      <c r="A50" s="14"/>
      <c r="B50" s="75"/>
      <c r="C50" s="73" t="s">
        <v>3500</v>
      </c>
      <c r="D50" s="78" t="s">
        <v>127</v>
      </c>
      <c r="E50" s="13">
        <v>44554</v>
      </c>
      <c r="F50" s="76" t="s">
        <v>705</v>
      </c>
      <c r="G50" s="13">
        <v>44557</v>
      </c>
      <c r="H50" s="77" t="s">
        <v>3451</v>
      </c>
      <c r="I50" s="16">
        <v>50</v>
      </c>
      <c r="J50" s="16">
        <v>35</v>
      </c>
      <c r="K50" s="16">
        <v>20</v>
      </c>
      <c r="L50" s="16">
        <v>2</v>
      </c>
      <c r="M50" s="81">
        <v>8.75</v>
      </c>
      <c r="N50" s="96">
        <v>8.75</v>
      </c>
      <c r="O50" s="64">
        <v>2530</v>
      </c>
      <c r="P50" s="65">
        <f>Table224578910112345678910111213141516171819202122232425262728293031[[#This Row],[PEMBULATAN]]*O50</f>
        <v>22137.5</v>
      </c>
    </row>
    <row r="51" spans="1:16" ht="26.25" customHeight="1" x14ac:dyDescent="0.2">
      <c r="A51" s="14"/>
      <c r="B51" s="75"/>
      <c r="C51" s="73" t="s">
        <v>3501</v>
      </c>
      <c r="D51" s="78" t="s">
        <v>127</v>
      </c>
      <c r="E51" s="13">
        <v>44554</v>
      </c>
      <c r="F51" s="76" t="s">
        <v>705</v>
      </c>
      <c r="G51" s="13">
        <v>44557</v>
      </c>
      <c r="H51" s="77" t="s">
        <v>3451</v>
      </c>
      <c r="I51" s="16">
        <v>54</v>
      </c>
      <c r="J51" s="16">
        <v>40</v>
      </c>
      <c r="K51" s="16">
        <v>10</v>
      </c>
      <c r="L51" s="16">
        <v>2</v>
      </c>
      <c r="M51" s="81">
        <v>5.4</v>
      </c>
      <c r="N51" s="96">
        <v>6</v>
      </c>
      <c r="O51" s="64">
        <v>2530</v>
      </c>
      <c r="P51" s="65">
        <f>Table224578910112345678910111213141516171819202122232425262728293031[[#This Row],[PEMBULATAN]]*O51</f>
        <v>15180</v>
      </c>
    </row>
    <row r="52" spans="1:16" ht="26.25" customHeight="1" x14ac:dyDescent="0.2">
      <c r="A52" s="14"/>
      <c r="B52" s="75"/>
      <c r="C52" s="73" t="s">
        <v>3502</v>
      </c>
      <c r="D52" s="78" t="s">
        <v>127</v>
      </c>
      <c r="E52" s="13">
        <v>44554</v>
      </c>
      <c r="F52" s="76" t="s">
        <v>705</v>
      </c>
      <c r="G52" s="13">
        <v>44557</v>
      </c>
      <c r="H52" s="77" t="s">
        <v>3451</v>
      </c>
      <c r="I52" s="16">
        <v>92</v>
      </c>
      <c r="J52" s="16">
        <v>60</v>
      </c>
      <c r="K52" s="16">
        <v>40</v>
      </c>
      <c r="L52" s="16">
        <v>9</v>
      </c>
      <c r="M52" s="81">
        <v>55.2</v>
      </c>
      <c r="N52" s="96">
        <v>55.2</v>
      </c>
      <c r="O52" s="64">
        <v>2530</v>
      </c>
      <c r="P52" s="65">
        <f>Table224578910112345678910111213141516171819202122232425262728293031[[#This Row],[PEMBULATAN]]*O52</f>
        <v>139656</v>
      </c>
    </row>
    <row r="53" spans="1:16" ht="26.25" customHeight="1" x14ac:dyDescent="0.2">
      <c r="A53" s="14"/>
      <c r="B53" s="75"/>
      <c r="C53" s="73" t="s">
        <v>3503</v>
      </c>
      <c r="D53" s="78" t="s">
        <v>127</v>
      </c>
      <c r="E53" s="13">
        <v>44554</v>
      </c>
      <c r="F53" s="76" t="s">
        <v>705</v>
      </c>
      <c r="G53" s="13">
        <v>44557</v>
      </c>
      <c r="H53" s="77" t="s">
        <v>3451</v>
      </c>
      <c r="I53" s="16">
        <v>64</v>
      </c>
      <c r="J53" s="16">
        <v>60</v>
      </c>
      <c r="K53" s="16">
        <v>20</v>
      </c>
      <c r="L53" s="16">
        <v>5</v>
      </c>
      <c r="M53" s="81">
        <v>19.2</v>
      </c>
      <c r="N53" s="96">
        <v>19.2</v>
      </c>
      <c r="O53" s="64">
        <v>2530</v>
      </c>
      <c r="P53" s="65">
        <f>Table224578910112345678910111213141516171819202122232425262728293031[[#This Row],[PEMBULATAN]]*O53</f>
        <v>48576</v>
      </c>
    </row>
    <row r="54" spans="1:16" ht="26.25" customHeight="1" x14ac:dyDescent="0.2">
      <c r="A54" s="14"/>
      <c r="B54" s="75"/>
      <c r="C54" s="73" t="s">
        <v>3504</v>
      </c>
      <c r="D54" s="78" t="s">
        <v>127</v>
      </c>
      <c r="E54" s="13">
        <v>44554</v>
      </c>
      <c r="F54" s="76" t="s">
        <v>705</v>
      </c>
      <c r="G54" s="13">
        <v>44557</v>
      </c>
      <c r="H54" s="77" t="s">
        <v>3451</v>
      </c>
      <c r="I54" s="16">
        <v>40</v>
      </c>
      <c r="J54" s="16">
        <v>35</v>
      </c>
      <c r="K54" s="16">
        <v>12</v>
      </c>
      <c r="L54" s="16">
        <v>2</v>
      </c>
      <c r="M54" s="81">
        <v>4.2</v>
      </c>
      <c r="N54" s="96">
        <v>4.2</v>
      </c>
      <c r="O54" s="64">
        <v>2530</v>
      </c>
      <c r="P54" s="65">
        <f>Table224578910112345678910111213141516171819202122232425262728293031[[#This Row],[PEMBULATAN]]*O54</f>
        <v>10626</v>
      </c>
    </row>
    <row r="55" spans="1:16" ht="26.25" customHeight="1" x14ac:dyDescent="0.2">
      <c r="A55" s="14"/>
      <c r="B55" s="75"/>
      <c r="C55" s="73" t="s">
        <v>3505</v>
      </c>
      <c r="D55" s="78" t="s">
        <v>127</v>
      </c>
      <c r="E55" s="13">
        <v>44554</v>
      </c>
      <c r="F55" s="76" t="s">
        <v>705</v>
      </c>
      <c r="G55" s="13">
        <v>44557</v>
      </c>
      <c r="H55" s="77" t="s">
        <v>3451</v>
      </c>
      <c r="I55" s="16">
        <v>82</v>
      </c>
      <c r="J55" s="16">
        <v>41</v>
      </c>
      <c r="K55" s="16">
        <v>35</v>
      </c>
      <c r="L55" s="16">
        <v>11</v>
      </c>
      <c r="M55" s="81">
        <v>29.4175</v>
      </c>
      <c r="N55" s="96">
        <v>30</v>
      </c>
      <c r="O55" s="64">
        <v>2530</v>
      </c>
      <c r="P55" s="65">
        <f>Table224578910112345678910111213141516171819202122232425262728293031[[#This Row],[PEMBULATAN]]*O55</f>
        <v>75900</v>
      </c>
    </row>
    <row r="56" spans="1:16" ht="26.25" customHeight="1" x14ac:dyDescent="0.2">
      <c r="A56" s="14"/>
      <c r="B56" s="75"/>
      <c r="C56" s="73" t="s">
        <v>3506</v>
      </c>
      <c r="D56" s="78" t="s">
        <v>127</v>
      </c>
      <c r="E56" s="13">
        <v>44554</v>
      </c>
      <c r="F56" s="76" t="s">
        <v>705</v>
      </c>
      <c r="G56" s="13">
        <v>44557</v>
      </c>
      <c r="H56" s="77" t="s">
        <v>3451</v>
      </c>
      <c r="I56" s="16">
        <v>91</v>
      </c>
      <c r="J56" s="16">
        <v>59</v>
      </c>
      <c r="K56" s="16">
        <v>40</v>
      </c>
      <c r="L56" s="16">
        <v>18</v>
      </c>
      <c r="M56" s="81">
        <v>53.69</v>
      </c>
      <c r="N56" s="96">
        <v>53.69</v>
      </c>
      <c r="O56" s="64">
        <v>2530</v>
      </c>
      <c r="P56" s="65">
        <f>Table224578910112345678910111213141516171819202122232425262728293031[[#This Row],[PEMBULATAN]]*O56</f>
        <v>135835.69999999998</v>
      </c>
    </row>
    <row r="57" spans="1:16" ht="26.25" customHeight="1" x14ac:dyDescent="0.2">
      <c r="A57" s="14"/>
      <c r="B57" s="75"/>
      <c r="C57" s="73" t="s">
        <v>3507</v>
      </c>
      <c r="D57" s="78" t="s">
        <v>127</v>
      </c>
      <c r="E57" s="13">
        <v>44554</v>
      </c>
      <c r="F57" s="76" t="s">
        <v>705</v>
      </c>
      <c r="G57" s="13">
        <v>44557</v>
      </c>
      <c r="H57" s="77" t="s">
        <v>3451</v>
      </c>
      <c r="I57" s="16">
        <v>98</v>
      </c>
      <c r="J57" s="16">
        <v>65</v>
      </c>
      <c r="K57" s="16">
        <v>38</v>
      </c>
      <c r="L57" s="16">
        <v>25</v>
      </c>
      <c r="M57" s="81">
        <v>60.515000000000001</v>
      </c>
      <c r="N57" s="96">
        <v>60.515000000000001</v>
      </c>
      <c r="O57" s="64">
        <v>2530</v>
      </c>
      <c r="P57" s="65">
        <f>Table224578910112345678910111213141516171819202122232425262728293031[[#This Row],[PEMBULATAN]]*O57</f>
        <v>153102.95000000001</v>
      </c>
    </row>
    <row r="58" spans="1:16" ht="26.25" customHeight="1" x14ac:dyDescent="0.2">
      <c r="A58" s="14"/>
      <c r="B58" s="75"/>
      <c r="C58" s="73" t="s">
        <v>3508</v>
      </c>
      <c r="D58" s="78" t="s">
        <v>127</v>
      </c>
      <c r="E58" s="13">
        <v>44554</v>
      </c>
      <c r="F58" s="76" t="s">
        <v>705</v>
      </c>
      <c r="G58" s="13">
        <v>44557</v>
      </c>
      <c r="H58" s="77" t="s">
        <v>3451</v>
      </c>
      <c r="I58" s="16">
        <v>70</v>
      </c>
      <c r="J58" s="16">
        <v>61</v>
      </c>
      <c r="K58" s="16">
        <v>30</v>
      </c>
      <c r="L58" s="16">
        <v>9</v>
      </c>
      <c r="M58" s="81">
        <v>32.024999999999999</v>
      </c>
      <c r="N58" s="96">
        <v>32.024999999999999</v>
      </c>
      <c r="O58" s="64">
        <v>2530</v>
      </c>
      <c r="P58" s="65">
        <f>Table224578910112345678910111213141516171819202122232425262728293031[[#This Row],[PEMBULATAN]]*O58</f>
        <v>81023.25</v>
      </c>
    </row>
    <row r="59" spans="1:16" ht="26.25" customHeight="1" x14ac:dyDescent="0.2">
      <c r="A59" s="14"/>
      <c r="B59" s="75"/>
      <c r="C59" s="73" t="s">
        <v>3509</v>
      </c>
      <c r="D59" s="78" t="s">
        <v>127</v>
      </c>
      <c r="E59" s="13">
        <v>44554</v>
      </c>
      <c r="F59" s="76" t="s">
        <v>705</v>
      </c>
      <c r="G59" s="13">
        <v>44557</v>
      </c>
      <c r="H59" s="77" t="s">
        <v>3451</v>
      </c>
      <c r="I59" s="16">
        <v>70</v>
      </c>
      <c r="J59" s="16">
        <v>58</v>
      </c>
      <c r="K59" s="16">
        <v>34</v>
      </c>
      <c r="L59" s="16">
        <v>10</v>
      </c>
      <c r="M59" s="81">
        <v>34.51</v>
      </c>
      <c r="N59" s="96">
        <v>34.51</v>
      </c>
      <c r="O59" s="64">
        <v>2530</v>
      </c>
      <c r="P59" s="65">
        <f>Table224578910112345678910111213141516171819202122232425262728293031[[#This Row],[PEMBULATAN]]*O59</f>
        <v>87310.299999999988</v>
      </c>
    </row>
    <row r="60" spans="1:16" ht="26.25" customHeight="1" x14ac:dyDescent="0.2">
      <c r="A60" s="14"/>
      <c r="B60" s="75"/>
      <c r="C60" s="73" t="s">
        <v>3510</v>
      </c>
      <c r="D60" s="78" t="s">
        <v>127</v>
      </c>
      <c r="E60" s="13">
        <v>44554</v>
      </c>
      <c r="F60" s="76" t="s">
        <v>705</v>
      </c>
      <c r="G60" s="13">
        <v>44557</v>
      </c>
      <c r="H60" s="77" t="s">
        <v>3451</v>
      </c>
      <c r="I60" s="16">
        <v>89</v>
      </c>
      <c r="J60" s="16">
        <v>60</v>
      </c>
      <c r="K60" s="16">
        <v>35</v>
      </c>
      <c r="L60" s="16">
        <v>14</v>
      </c>
      <c r="M60" s="81">
        <v>46.725000000000001</v>
      </c>
      <c r="N60" s="96">
        <v>46.725000000000001</v>
      </c>
      <c r="O60" s="64">
        <v>2530</v>
      </c>
      <c r="P60" s="65">
        <f>Table224578910112345678910111213141516171819202122232425262728293031[[#This Row],[PEMBULATAN]]*O60</f>
        <v>118214.25</v>
      </c>
    </row>
    <row r="61" spans="1:16" ht="26.25" customHeight="1" x14ac:dyDescent="0.2">
      <c r="A61" s="14"/>
      <c r="B61" s="75"/>
      <c r="C61" s="73" t="s">
        <v>3511</v>
      </c>
      <c r="D61" s="78" t="s">
        <v>127</v>
      </c>
      <c r="E61" s="13">
        <v>44554</v>
      </c>
      <c r="F61" s="76" t="s">
        <v>705</v>
      </c>
      <c r="G61" s="13">
        <v>44557</v>
      </c>
      <c r="H61" s="77" t="s">
        <v>3451</v>
      </c>
      <c r="I61" s="16">
        <v>70</v>
      </c>
      <c r="J61" s="16">
        <v>50</v>
      </c>
      <c r="K61" s="16">
        <v>30</v>
      </c>
      <c r="L61" s="16">
        <v>7</v>
      </c>
      <c r="M61" s="81">
        <v>26.25</v>
      </c>
      <c r="N61" s="96">
        <v>26.25</v>
      </c>
      <c r="O61" s="64">
        <v>2530</v>
      </c>
      <c r="P61" s="65">
        <f>Table224578910112345678910111213141516171819202122232425262728293031[[#This Row],[PEMBULATAN]]*O61</f>
        <v>66412.5</v>
      </c>
    </row>
    <row r="62" spans="1:16" ht="26.25" customHeight="1" x14ac:dyDescent="0.2">
      <c r="A62" s="14"/>
      <c r="B62" s="75"/>
      <c r="C62" s="73" t="s">
        <v>3512</v>
      </c>
      <c r="D62" s="78" t="s">
        <v>127</v>
      </c>
      <c r="E62" s="13">
        <v>44554</v>
      </c>
      <c r="F62" s="76" t="s">
        <v>705</v>
      </c>
      <c r="G62" s="13">
        <v>44557</v>
      </c>
      <c r="H62" s="77" t="s">
        <v>3451</v>
      </c>
      <c r="I62" s="16">
        <v>85</v>
      </c>
      <c r="J62" s="16">
        <v>50</v>
      </c>
      <c r="K62" s="16">
        <v>20</v>
      </c>
      <c r="L62" s="16">
        <v>7</v>
      </c>
      <c r="M62" s="81">
        <v>21.25</v>
      </c>
      <c r="N62" s="96">
        <v>21.25</v>
      </c>
      <c r="O62" s="64">
        <v>2530</v>
      </c>
      <c r="P62" s="65">
        <f>Table224578910112345678910111213141516171819202122232425262728293031[[#This Row],[PEMBULATAN]]*O62</f>
        <v>53762.5</v>
      </c>
    </row>
    <row r="63" spans="1:16" ht="26.25" customHeight="1" x14ac:dyDescent="0.2">
      <c r="A63" s="14"/>
      <c r="B63" s="75"/>
      <c r="C63" s="73" t="s">
        <v>3513</v>
      </c>
      <c r="D63" s="78" t="s">
        <v>127</v>
      </c>
      <c r="E63" s="13">
        <v>44554</v>
      </c>
      <c r="F63" s="76" t="s">
        <v>705</v>
      </c>
      <c r="G63" s="13">
        <v>44557</v>
      </c>
      <c r="H63" s="77" t="s">
        <v>3451</v>
      </c>
      <c r="I63" s="16">
        <v>76</v>
      </c>
      <c r="J63" s="16">
        <v>58</v>
      </c>
      <c r="K63" s="16">
        <v>26</v>
      </c>
      <c r="L63" s="16">
        <v>7</v>
      </c>
      <c r="M63" s="81">
        <v>28.652000000000001</v>
      </c>
      <c r="N63" s="96">
        <v>28.652000000000001</v>
      </c>
      <c r="O63" s="64">
        <v>2530</v>
      </c>
      <c r="P63" s="65">
        <f>Table224578910112345678910111213141516171819202122232425262728293031[[#This Row],[PEMBULATAN]]*O63</f>
        <v>72489.56</v>
      </c>
    </row>
    <row r="64" spans="1:16" ht="26.25" customHeight="1" x14ac:dyDescent="0.2">
      <c r="A64" s="14"/>
      <c r="B64" s="75"/>
      <c r="C64" s="73" t="s">
        <v>3514</v>
      </c>
      <c r="D64" s="78" t="s">
        <v>127</v>
      </c>
      <c r="E64" s="13">
        <v>44554</v>
      </c>
      <c r="F64" s="76" t="s">
        <v>705</v>
      </c>
      <c r="G64" s="13">
        <v>44557</v>
      </c>
      <c r="H64" s="77" t="s">
        <v>3451</v>
      </c>
      <c r="I64" s="16">
        <v>76</v>
      </c>
      <c r="J64" s="16">
        <v>52</v>
      </c>
      <c r="K64" s="16">
        <v>61</v>
      </c>
      <c r="L64" s="16">
        <v>20</v>
      </c>
      <c r="M64" s="81">
        <v>60.268000000000001</v>
      </c>
      <c r="N64" s="96">
        <v>60.268000000000001</v>
      </c>
      <c r="O64" s="64">
        <v>2530</v>
      </c>
      <c r="P64" s="65">
        <f>Table224578910112345678910111213141516171819202122232425262728293031[[#This Row],[PEMBULATAN]]*O64</f>
        <v>152478.04</v>
      </c>
    </row>
    <row r="65" spans="1:16" ht="26.25" customHeight="1" x14ac:dyDescent="0.2">
      <c r="A65" s="14"/>
      <c r="B65" s="98"/>
      <c r="C65" s="73" t="s">
        <v>3515</v>
      </c>
      <c r="D65" s="78" t="s">
        <v>127</v>
      </c>
      <c r="E65" s="13">
        <v>44554</v>
      </c>
      <c r="F65" s="76" t="s">
        <v>705</v>
      </c>
      <c r="G65" s="13">
        <v>44557</v>
      </c>
      <c r="H65" s="77" t="s">
        <v>3451</v>
      </c>
      <c r="I65" s="16">
        <v>56</v>
      </c>
      <c r="J65" s="16">
        <v>72</v>
      </c>
      <c r="K65" s="16">
        <v>60</v>
      </c>
      <c r="L65" s="16">
        <v>5</v>
      </c>
      <c r="M65" s="81">
        <v>60.48</v>
      </c>
      <c r="N65" s="96">
        <v>61</v>
      </c>
      <c r="O65" s="64">
        <v>2530</v>
      </c>
      <c r="P65" s="65">
        <f>Table224578910112345678910111213141516171819202122232425262728293031[[#This Row],[PEMBULATAN]]*O65</f>
        <v>154330</v>
      </c>
    </row>
    <row r="66" spans="1:16" ht="26.25" customHeight="1" x14ac:dyDescent="0.2">
      <c r="A66" s="14"/>
      <c r="B66" s="75" t="s">
        <v>3516</v>
      </c>
      <c r="C66" s="73" t="s">
        <v>3517</v>
      </c>
      <c r="D66" s="78" t="s">
        <v>127</v>
      </c>
      <c r="E66" s="13">
        <v>44554</v>
      </c>
      <c r="F66" s="76" t="s">
        <v>705</v>
      </c>
      <c r="G66" s="13">
        <v>44557</v>
      </c>
      <c r="H66" s="77" t="s">
        <v>3451</v>
      </c>
      <c r="I66" s="16">
        <v>72</v>
      </c>
      <c r="J66" s="16">
        <v>50</v>
      </c>
      <c r="K66" s="16">
        <v>20</v>
      </c>
      <c r="L66" s="16">
        <v>10</v>
      </c>
      <c r="M66" s="81">
        <v>18</v>
      </c>
      <c r="N66" s="96">
        <v>18</v>
      </c>
      <c r="O66" s="64">
        <v>2530</v>
      </c>
      <c r="P66" s="65">
        <f>Table224578910112345678910111213141516171819202122232425262728293031[[#This Row],[PEMBULATAN]]*O66</f>
        <v>45540</v>
      </c>
    </row>
    <row r="67" spans="1:16" ht="26.25" customHeight="1" x14ac:dyDescent="0.2">
      <c r="A67" s="14"/>
      <c r="B67" s="75"/>
      <c r="C67" s="73" t="s">
        <v>3518</v>
      </c>
      <c r="D67" s="78" t="s">
        <v>127</v>
      </c>
      <c r="E67" s="13">
        <v>44554</v>
      </c>
      <c r="F67" s="76" t="s">
        <v>705</v>
      </c>
      <c r="G67" s="13">
        <v>44557</v>
      </c>
      <c r="H67" s="77" t="s">
        <v>3451</v>
      </c>
      <c r="I67" s="16">
        <v>60</v>
      </c>
      <c r="J67" s="16">
        <v>30</v>
      </c>
      <c r="K67" s="16">
        <v>33</v>
      </c>
      <c r="L67" s="16">
        <v>5</v>
      </c>
      <c r="M67" s="81">
        <v>14.85</v>
      </c>
      <c r="N67" s="96">
        <v>14.85</v>
      </c>
      <c r="O67" s="64">
        <v>2530</v>
      </c>
      <c r="P67" s="65">
        <f>Table224578910112345678910111213141516171819202122232425262728293031[[#This Row],[PEMBULATAN]]*O67</f>
        <v>37570.5</v>
      </c>
    </row>
    <row r="68" spans="1:16" ht="22.5" customHeight="1" x14ac:dyDescent="0.2">
      <c r="A68" s="123" t="s">
        <v>30</v>
      </c>
      <c r="B68" s="124"/>
      <c r="C68" s="124"/>
      <c r="D68" s="124"/>
      <c r="E68" s="124"/>
      <c r="F68" s="124"/>
      <c r="G68" s="124"/>
      <c r="H68" s="124"/>
      <c r="I68" s="124"/>
      <c r="J68" s="124"/>
      <c r="K68" s="124"/>
      <c r="L68" s="125"/>
      <c r="M68" s="79">
        <f>SUBTOTAL(109,Table224578910112345678910111213141516171819202122232425262728293031[KG VOLUME])</f>
        <v>1925.9945</v>
      </c>
      <c r="N68" s="68">
        <f>SUM(N3:N67)</f>
        <v>1963.0729999999999</v>
      </c>
      <c r="O68" s="126">
        <f>SUM(P3:P67)</f>
        <v>4966574.6899999995</v>
      </c>
      <c r="P68" s="127"/>
    </row>
    <row r="69" spans="1:16" ht="18" customHeight="1" x14ac:dyDescent="0.2">
      <c r="A69" s="86"/>
      <c r="B69" s="56" t="s">
        <v>42</v>
      </c>
      <c r="C69" s="55"/>
      <c r="D69" s="57" t="s">
        <v>43</v>
      </c>
      <c r="E69" s="86"/>
      <c r="F69" s="86"/>
      <c r="G69" s="86"/>
      <c r="H69" s="86"/>
      <c r="I69" s="86"/>
      <c r="J69" s="86"/>
      <c r="K69" s="86"/>
      <c r="L69" s="86"/>
      <c r="M69" s="87"/>
      <c r="N69" s="88" t="s">
        <v>51</v>
      </c>
      <c r="O69" s="89"/>
      <c r="P69" s="89">
        <f>O68*10%</f>
        <v>496657.46899999998</v>
      </c>
    </row>
    <row r="70" spans="1:16" ht="18" customHeight="1" thickBot="1" x14ac:dyDescent="0.25">
      <c r="A70" s="86"/>
      <c r="B70" s="56"/>
      <c r="C70" s="55"/>
      <c r="D70" s="57"/>
      <c r="E70" s="86"/>
      <c r="F70" s="86"/>
      <c r="G70" s="86"/>
      <c r="H70" s="86"/>
      <c r="I70" s="86"/>
      <c r="J70" s="86"/>
      <c r="K70" s="86"/>
      <c r="L70" s="86"/>
      <c r="M70" s="87"/>
      <c r="N70" s="90" t="s">
        <v>52</v>
      </c>
      <c r="O70" s="91"/>
      <c r="P70" s="91">
        <f>O68-P69</f>
        <v>4469917.2209999999</v>
      </c>
    </row>
    <row r="71" spans="1:16" ht="18" customHeight="1" x14ac:dyDescent="0.2">
      <c r="A71" s="11"/>
      <c r="H71" s="63"/>
      <c r="N71" s="62" t="s">
        <v>31</v>
      </c>
      <c r="P71" s="69">
        <f>P70*1%</f>
        <v>44699.172209999997</v>
      </c>
    </row>
    <row r="72" spans="1:16" ht="18" customHeight="1" thickBot="1" x14ac:dyDescent="0.25">
      <c r="A72" s="11"/>
      <c r="H72" s="63"/>
      <c r="N72" s="62" t="s">
        <v>53</v>
      </c>
      <c r="P72" s="71">
        <f>P70*2%</f>
        <v>89398.344419999994</v>
      </c>
    </row>
    <row r="73" spans="1:16" ht="18" customHeight="1" x14ac:dyDescent="0.2">
      <c r="A73" s="11"/>
      <c r="H73" s="63"/>
      <c r="N73" s="66" t="s">
        <v>32</v>
      </c>
      <c r="O73" s="67"/>
      <c r="P73" s="70">
        <f>P70+P71-P72</f>
        <v>4425218.0487900004</v>
      </c>
    </row>
    <row r="75" spans="1:16" x14ac:dyDescent="0.2">
      <c r="A75" s="11"/>
      <c r="H75" s="63"/>
      <c r="P75" s="71"/>
    </row>
    <row r="76" spans="1:16" x14ac:dyDescent="0.2">
      <c r="A76" s="11"/>
      <c r="H76" s="63"/>
      <c r="O76" s="58"/>
      <c r="P76" s="71"/>
    </row>
    <row r="77" spans="1:16" s="3" customFormat="1" x14ac:dyDescent="0.25">
      <c r="A77" s="11"/>
      <c r="B77" s="2"/>
      <c r="C77" s="2"/>
      <c r="E77" s="12"/>
      <c r="H77" s="63"/>
      <c r="N77" s="15"/>
      <c r="O77" s="15"/>
      <c r="P77" s="15"/>
    </row>
    <row r="78" spans="1:16" s="3" customFormat="1" x14ac:dyDescent="0.25">
      <c r="A78" s="11"/>
      <c r="B78" s="2"/>
      <c r="C78" s="2"/>
      <c r="E78" s="12"/>
      <c r="H78" s="63"/>
      <c r="N78" s="15"/>
      <c r="O78" s="15"/>
      <c r="P78" s="15"/>
    </row>
    <row r="79" spans="1:16" s="3" customFormat="1" x14ac:dyDescent="0.25">
      <c r="A79" s="11"/>
      <c r="B79" s="2"/>
      <c r="C79" s="2"/>
      <c r="E79" s="12"/>
      <c r="H79" s="63"/>
      <c r="N79" s="15"/>
      <c r="O79" s="15"/>
      <c r="P79" s="15"/>
    </row>
    <row r="80" spans="1:16" s="3" customFormat="1" x14ac:dyDescent="0.25">
      <c r="A80" s="11"/>
      <c r="B80" s="2"/>
      <c r="C80" s="2"/>
      <c r="E80" s="12"/>
      <c r="H80" s="63"/>
      <c r="N80" s="15"/>
      <c r="O80" s="15"/>
      <c r="P80" s="15"/>
    </row>
    <row r="81" spans="1:16" s="3" customFormat="1" x14ac:dyDescent="0.25">
      <c r="A81" s="11"/>
      <c r="B81" s="2"/>
      <c r="C81" s="2"/>
      <c r="E81" s="12"/>
      <c r="H81" s="63"/>
      <c r="N81" s="15"/>
      <c r="O81" s="15"/>
      <c r="P81" s="15"/>
    </row>
    <row r="82" spans="1:16" s="3" customFormat="1" x14ac:dyDescent="0.25">
      <c r="A82" s="11"/>
      <c r="B82" s="2"/>
      <c r="C82" s="2"/>
      <c r="E82" s="12"/>
      <c r="H82" s="63"/>
      <c r="N82" s="15"/>
      <c r="O82" s="15"/>
      <c r="P82" s="15"/>
    </row>
    <row r="83" spans="1:16" s="3" customFormat="1" x14ac:dyDescent="0.25">
      <c r="A83" s="11"/>
      <c r="B83" s="2"/>
      <c r="C83" s="2"/>
      <c r="E83" s="12"/>
      <c r="H83" s="63"/>
      <c r="N83" s="15"/>
      <c r="O83" s="15"/>
      <c r="P83" s="15"/>
    </row>
    <row r="84" spans="1:16" s="3" customFormat="1" x14ac:dyDescent="0.25">
      <c r="A84" s="11"/>
      <c r="B84" s="2"/>
      <c r="C84" s="2"/>
      <c r="E84" s="12"/>
      <c r="H84" s="63"/>
      <c r="N84" s="15"/>
      <c r="O84" s="15"/>
      <c r="P84" s="15"/>
    </row>
    <row r="85" spans="1:16" s="3" customFormat="1" x14ac:dyDescent="0.25">
      <c r="A85" s="11"/>
      <c r="B85" s="2"/>
      <c r="C85" s="2"/>
      <c r="E85" s="12"/>
      <c r="H85" s="63"/>
      <c r="N85" s="15"/>
      <c r="O85" s="15"/>
      <c r="P85" s="15"/>
    </row>
    <row r="86" spans="1:16" s="3" customFormat="1" x14ac:dyDescent="0.25">
      <c r="A86" s="11"/>
      <c r="B86" s="2"/>
      <c r="C86" s="2"/>
      <c r="E86" s="12"/>
      <c r="H86" s="63"/>
      <c r="N86" s="15"/>
      <c r="O86" s="15"/>
      <c r="P86" s="15"/>
    </row>
    <row r="87" spans="1:16" s="3" customFormat="1" x14ac:dyDescent="0.25">
      <c r="A87" s="11"/>
      <c r="B87" s="2"/>
      <c r="C87" s="2"/>
      <c r="E87" s="12"/>
      <c r="H87" s="63"/>
      <c r="N87" s="15"/>
      <c r="O87" s="15"/>
      <c r="P87" s="15"/>
    </row>
    <row r="88" spans="1:16" s="3" customFormat="1" x14ac:dyDescent="0.25">
      <c r="A88" s="11"/>
      <c r="B88" s="2"/>
      <c r="C88" s="2"/>
      <c r="E88" s="12"/>
      <c r="H88" s="63"/>
      <c r="N88" s="15"/>
      <c r="O88" s="15"/>
      <c r="P88" s="15"/>
    </row>
  </sheetData>
  <mergeCells count="2">
    <mergeCell ref="A68:L68"/>
    <mergeCell ref="O68:P68"/>
  </mergeCells>
  <conditionalFormatting sqref="B3:B67">
    <cfRule type="duplicateValues" dxfId="431" priority="58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tabColor rgb="FF92D050"/>
  </sheetPr>
  <dimension ref="A1:P83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N62" sqref="N3:N62"/>
    </sheetView>
  </sheetViews>
  <sheetFormatPr defaultRowHeight="15" x14ac:dyDescent="0.2"/>
  <cols>
    <col min="1" max="1" width="8" style="4" customWidth="1"/>
    <col min="2" max="2" width="19.5703125" style="2" customWidth="1"/>
    <col min="3" max="3" width="14.5703125" style="2" customWidth="1"/>
    <col min="4" max="4" width="10.28515625" style="3" customWidth="1"/>
    <col min="5" max="5" width="8" style="12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5" customWidth="1"/>
    <col min="15" max="15" width="8.140625" style="15" customWidth="1"/>
    <col min="16" max="16" width="12.28515625" style="15" customWidth="1"/>
    <col min="17" max="16384" width="9.140625" style="4"/>
  </cols>
  <sheetData>
    <row r="1" spans="1:16" x14ac:dyDescent="0.2">
      <c r="H1" s="5"/>
    </row>
    <row r="2" spans="1:16" ht="25.5" x14ac:dyDescent="0.2">
      <c r="A2" s="59" t="s">
        <v>44</v>
      </c>
      <c r="B2" s="7" t="s">
        <v>7</v>
      </c>
      <c r="C2" s="7" t="s">
        <v>0</v>
      </c>
      <c r="D2" s="7" t="s">
        <v>1</v>
      </c>
      <c r="E2" s="60" t="s">
        <v>4</v>
      </c>
      <c r="F2" s="7" t="s">
        <v>3</v>
      </c>
      <c r="G2" s="7" t="s">
        <v>5</v>
      </c>
      <c r="H2" s="60" t="s">
        <v>2</v>
      </c>
      <c r="I2" s="7" t="s">
        <v>39</v>
      </c>
      <c r="J2" s="7" t="s">
        <v>40</v>
      </c>
      <c r="K2" s="7" t="s">
        <v>41</v>
      </c>
      <c r="L2" s="61" t="s">
        <v>45</v>
      </c>
      <c r="M2" s="61" t="s">
        <v>46</v>
      </c>
      <c r="N2" s="61" t="s">
        <v>6</v>
      </c>
      <c r="O2" s="61" t="s">
        <v>47</v>
      </c>
      <c r="P2" s="61" t="s">
        <v>48</v>
      </c>
    </row>
    <row r="3" spans="1:16" ht="26.25" customHeight="1" x14ac:dyDescent="0.2">
      <c r="A3" s="83">
        <v>403929</v>
      </c>
      <c r="B3" s="74" t="s">
        <v>3519</v>
      </c>
      <c r="C3" s="9" t="s">
        <v>3520</v>
      </c>
      <c r="D3" s="76" t="s">
        <v>127</v>
      </c>
      <c r="E3" s="13">
        <v>44554</v>
      </c>
      <c r="F3" s="76" t="s">
        <v>705</v>
      </c>
      <c r="G3" s="13">
        <v>44557</v>
      </c>
      <c r="H3" s="10" t="s">
        <v>2193</v>
      </c>
      <c r="I3" s="1">
        <v>45</v>
      </c>
      <c r="J3" s="1">
        <v>35</v>
      </c>
      <c r="K3" s="1">
        <v>18</v>
      </c>
      <c r="L3" s="1">
        <v>4</v>
      </c>
      <c r="M3" s="80">
        <v>7.0875000000000004</v>
      </c>
      <c r="N3" s="96">
        <v>7.0875000000000004</v>
      </c>
      <c r="O3" s="64">
        <v>2530</v>
      </c>
      <c r="P3" s="65">
        <f>Table22457891011234567891011121314151617181920212223242526272829303132[[#This Row],[PEMBULATAN]]*O3</f>
        <v>17931.375</v>
      </c>
    </row>
    <row r="4" spans="1:16" ht="26.25" customHeight="1" x14ac:dyDescent="0.2">
      <c r="A4" s="14"/>
      <c r="B4" s="75"/>
      <c r="C4" s="73" t="s">
        <v>3521</v>
      </c>
      <c r="D4" s="78" t="s">
        <v>127</v>
      </c>
      <c r="E4" s="13">
        <v>44554</v>
      </c>
      <c r="F4" s="76" t="s">
        <v>705</v>
      </c>
      <c r="G4" s="13">
        <v>44557</v>
      </c>
      <c r="H4" s="77" t="s">
        <v>2193</v>
      </c>
      <c r="I4" s="16">
        <v>90</v>
      </c>
      <c r="J4" s="16">
        <v>53</v>
      </c>
      <c r="K4" s="16">
        <v>25</v>
      </c>
      <c r="L4" s="16">
        <v>8</v>
      </c>
      <c r="M4" s="81">
        <v>29.8125</v>
      </c>
      <c r="N4" s="96">
        <v>29.8125</v>
      </c>
      <c r="O4" s="64">
        <v>2530</v>
      </c>
      <c r="P4" s="65">
        <f>Table22457891011234567891011121314151617181920212223242526272829303132[[#This Row],[PEMBULATAN]]*O4</f>
        <v>75425.625</v>
      </c>
    </row>
    <row r="5" spans="1:16" ht="26.25" customHeight="1" x14ac:dyDescent="0.2">
      <c r="A5" s="14"/>
      <c r="B5" s="75"/>
      <c r="C5" s="73" t="s">
        <v>3522</v>
      </c>
      <c r="D5" s="78" t="s">
        <v>127</v>
      </c>
      <c r="E5" s="13">
        <v>44554</v>
      </c>
      <c r="F5" s="76" t="s">
        <v>705</v>
      </c>
      <c r="G5" s="13">
        <v>44557</v>
      </c>
      <c r="H5" s="77" t="s">
        <v>2193</v>
      </c>
      <c r="I5" s="16">
        <v>52</v>
      </c>
      <c r="J5" s="16">
        <v>40</v>
      </c>
      <c r="K5" s="16">
        <v>37</v>
      </c>
      <c r="L5" s="16">
        <v>11</v>
      </c>
      <c r="M5" s="81">
        <v>19.239999999999998</v>
      </c>
      <c r="N5" s="96">
        <v>19.239999999999998</v>
      </c>
      <c r="O5" s="64">
        <v>2530</v>
      </c>
      <c r="P5" s="65">
        <f>Table22457891011234567891011121314151617181920212223242526272829303132[[#This Row],[PEMBULATAN]]*O5</f>
        <v>48677.2</v>
      </c>
    </row>
    <row r="6" spans="1:16" ht="26.25" customHeight="1" x14ac:dyDescent="0.2">
      <c r="A6" s="14"/>
      <c r="B6" s="75"/>
      <c r="C6" s="73" t="s">
        <v>3523</v>
      </c>
      <c r="D6" s="78" t="s">
        <v>127</v>
      </c>
      <c r="E6" s="13">
        <v>44554</v>
      </c>
      <c r="F6" s="76" t="s">
        <v>705</v>
      </c>
      <c r="G6" s="13">
        <v>44557</v>
      </c>
      <c r="H6" s="77" t="s">
        <v>2193</v>
      </c>
      <c r="I6" s="16">
        <v>43</v>
      </c>
      <c r="J6" s="16">
        <v>38</v>
      </c>
      <c r="K6" s="16">
        <v>25</v>
      </c>
      <c r="L6" s="16">
        <v>5</v>
      </c>
      <c r="M6" s="81">
        <v>10.2125</v>
      </c>
      <c r="N6" s="96">
        <v>10.2125</v>
      </c>
      <c r="O6" s="64">
        <v>2530</v>
      </c>
      <c r="P6" s="65">
        <f>Table22457891011234567891011121314151617181920212223242526272829303132[[#This Row],[PEMBULATAN]]*O6</f>
        <v>25837.625</v>
      </c>
    </row>
    <row r="7" spans="1:16" ht="26.25" customHeight="1" x14ac:dyDescent="0.2">
      <c r="A7" s="14"/>
      <c r="B7" s="75"/>
      <c r="C7" s="73" t="s">
        <v>3524</v>
      </c>
      <c r="D7" s="78" t="s">
        <v>127</v>
      </c>
      <c r="E7" s="13">
        <v>44554</v>
      </c>
      <c r="F7" s="76" t="s">
        <v>705</v>
      </c>
      <c r="G7" s="13">
        <v>44557</v>
      </c>
      <c r="H7" s="77" t="s">
        <v>2193</v>
      </c>
      <c r="I7" s="16">
        <v>60</v>
      </c>
      <c r="J7" s="16">
        <v>42</v>
      </c>
      <c r="K7" s="16">
        <v>12</v>
      </c>
      <c r="L7" s="16">
        <v>4</v>
      </c>
      <c r="M7" s="81">
        <v>7.56</v>
      </c>
      <c r="N7" s="96">
        <v>7.56</v>
      </c>
      <c r="O7" s="64">
        <v>2530</v>
      </c>
      <c r="P7" s="65">
        <f>Table22457891011234567891011121314151617181920212223242526272829303132[[#This Row],[PEMBULATAN]]*O7</f>
        <v>19126.8</v>
      </c>
    </row>
    <row r="8" spans="1:16" ht="26.25" customHeight="1" x14ac:dyDescent="0.2">
      <c r="A8" s="14"/>
      <c r="B8" s="75"/>
      <c r="C8" s="73" t="s">
        <v>3525</v>
      </c>
      <c r="D8" s="78" t="s">
        <v>127</v>
      </c>
      <c r="E8" s="13">
        <v>44554</v>
      </c>
      <c r="F8" s="76" t="s">
        <v>705</v>
      </c>
      <c r="G8" s="13">
        <v>44557</v>
      </c>
      <c r="H8" s="77" t="s">
        <v>2193</v>
      </c>
      <c r="I8" s="16">
        <v>98</v>
      </c>
      <c r="J8" s="16">
        <v>68</v>
      </c>
      <c r="K8" s="16">
        <v>32</v>
      </c>
      <c r="L8" s="16">
        <v>20</v>
      </c>
      <c r="M8" s="81">
        <v>53.311999999999998</v>
      </c>
      <c r="N8" s="96">
        <v>54</v>
      </c>
      <c r="O8" s="64">
        <v>2530</v>
      </c>
      <c r="P8" s="65">
        <f>Table22457891011234567891011121314151617181920212223242526272829303132[[#This Row],[PEMBULATAN]]*O8</f>
        <v>136620</v>
      </c>
    </row>
    <row r="9" spans="1:16" ht="26.25" customHeight="1" x14ac:dyDescent="0.2">
      <c r="A9" s="14"/>
      <c r="B9" s="75"/>
      <c r="C9" s="73" t="s">
        <v>3526</v>
      </c>
      <c r="D9" s="78" t="s">
        <v>127</v>
      </c>
      <c r="E9" s="13">
        <v>44554</v>
      </c>
      <c r="F9" s="76" t="s">
        <v>705</v>
      </c>
      <c r="G9" s="13">
        <v>44557</v>
      </c>
      <c r="H9" s="77" t="s">
        <v>2193</v>
      </c>
      <c r="I9" s="16">
        <v>45</v>
      </c>
      <c r="J9" s="16">
        <v>45</v>
      </c>
      <c r="K9" s="16">
        <v>12</v>
      </c>
      <c r="L9" s="16">
        <v>3</v>
      </c>
      <c r="M9" s="81">
        <v>6.0750000000000002</v>
      </c>
      <c r="N9" s="96">
        <v>6.0750000000000002</v>
      </c>
      <c r="O9" s="64">
        <v>2530</v>
      </c>
      <c r="P9" s="65">
        <f>Table22457891011234567891011121314151617181920212223242526272829303132[[#This Row],[PEMBULATAN]]*O9</f>
        <v>15369.75</v>
      </c>
    </row>
    <row r="10" spans="1:16" ht="26.25" customHeight="1" x14ac:dyDescent="0.2">
      <c r="A10" s="14"/>
      <c r="B10" s="75"/>
      <c r="C10" s="73" t="s">
        <v>3527</v>
      </c>
      <c r="D10" s="78" t="s">
        <v>127</v>
      </c>
      <c r="E10" s="13">
        <v>44554</v>
      </c>
      <c r="F10" s="76" t="s">
        <v>705</v>
      </c>
      <c r="G10" s="13">
        <v>44557</v>
      </c>
      <c r="H10" s="77" t="s">
        <v>2193</v>
      </c>
      <c r="I10" s="16">
        <v>98</v>
      </c>
      <c r="J10" s="16">
        <v>56</v>
      </c>
      <c r="K10" s="16">
        <v>32</v>
      </c>
      <c r="L10" s="16">
        <v>25</v>
      </c>
      <c r="M10" s="81">
        <v>43.904000000000003</v>
      </c>
      <c r="N10" s="96">
        <v>43.904000000000003</v>
      </c>
      <c r="O10" s="64">
        <v>2530</v>
      </c>
      <c r="P10" s="65">
        <f>Table22457891011234567891011121314151617181920212223242526272829303132[[#This Row],[PEMBULATAN]]*O10</f>
        <v>111077.12000000001</v>
      </c>
    </row>
    <row r="11" spans="1:16" ht="26.25" customHeight="1" x14ac:dyDescent="0.2">
      <c r="A11" s="14"/>
      <c r="B11" s="75"/>
      <c r="C11" s="73" t="s">
        <v>3528</v>
      </c>
      <c r="D11" s="78" t="s">
        <v>127</v>
      </c>
      <c r="E11" s="13">
        <v>44554</v>
      </c>
      <c r="F11" s="76" t="s">
        <v>705</v>
      </c>
      <c r="G11" s="13">
        <v>44557</v>
      </c>
      <c r="H11" s="77" t="s">
        <v>2193</v>
      </c>
      <c r="I11" s="16">
        <v>65</v>
      </c>
      <c r="J11" s="16">
        <v>45</v>
      </c>
      <c r="K11" s="16">
        <v>22</v>
      </c>
      <c r="L11" s="16">
        <v>7</v>
      </c>
      <c r="M11" s="81">
        <v>16.087499999999999</v>
      </c>
      <c r="N11" s="96">
        <v>16.087499999999999</v>
      </c>
      <c r="O11" s="64">
        <v>2530</v>
      </c>
      <c r="P11" s="65">
        <f>Table22457891011234567891011121314151617181920212223242526272829303132[[#This Row],[PEMBULATAN]]*O11</f>
        <v>40701.375</v>
      </c>
    </row>
    <row r="12" spans="1:16" ht="26.25" customHeight="1" x14ac:dyDescent="0.2">
      <c r="A12" s="14"/>
      <c r="B12" s="75"/>
      <c r="C12" s="73" t="s">
        <v>3529</v>
      </c>
      <c r="D12" s="78" t="s">
        <v>127</v>
      </c>
      <c r="E12" s="13">
        <v>44554</v>
      </c>
      <c r="F12" s="76" t="s">
        <v>705</v>
      </c>
      <c r="G12" s="13">
        <v>44557</v>
      </c>
      <c r="H12" s="77" t="s">
        <v>2193</v>
      </c>
      <c r="I12" s="16">
        <v>88</v>
      </c>
      <c r="J12" s="16">
        <v>53</v>
      </c>
      <c r="K12" s="16">
        <v>24</v>
      </c>
      <c r="L12" s="16">
        <v>13</v>
      </c>
      <c r="M12" s="81">
        <v>27.984000000000002</v>
      </c>
      <c r="N12" s="96">
        <v>27.984000000000002</v>
      </c>
      <c r="O12" s="64">
        <v>2530</v>
      </c>
      <c r="P12" s="65">
        <f>Table22457891011234567891011121314151617181920212223242526272829303132[[#This Row],[PEMBULATAN]]*O12</f>
        <v>70799.520000000004</v>
      </c>
    </row>
    <row r="13" spans="1:16" ht="26.25" customHeight="1" x14ac:dyDescent="0.2">
      <c r="A13" s="14"/>
      <c r="B13" s="75"/>
      <c r="C13" s="73" t="s">
        <v>3530</v>
      </c>
      <c r="D13" s="78" t="s">
        <v>127</v>
      </c>
      <c r="E13" s="13">
        <v>44554</v>
      </c>
      <c r="F13" s="76" t="s">
        <v>705</v>
      </c>
      <c r="G13" s="13">
        <v>44557</v>
      </c>
      <c r="H13" s="77" t="s">
        <v>2193</v>
      </c>
      <c r="I13" s="16">
        <v>45</v>
      </c>
      <c r="J13" s="16">
        <v>35</v>
      </c>
      <c r="K13" s="16">
        <v>25</v>
      </c>
      <c r="L13" s="16">
        <v>6</v>
      </c>
      <c r="M13" s="81">
        <v>9.84375</v>
      </c>
      <c r="N13" s="96">
        <v>9.84375</v>
      </c>
      <c r="O13" s="64">
        <v>2530</v>
      </c>
      <c r="P13" s="65">
        <f>Table22457891011234567891011121314151617181920212223242526272829303132[[#This Row],[PEMBULATAN]]*O13</f>
        <v>24904.6875</v>
      </c>
    </row>
    <row r="14" spans="1:16" ht="26.25" customHeight="1" x14ac:dyDescent="0.2">
      <c r="A14" s="14"/>
      <c r="B14" s="75"/>
      <c r="C14" s="73" t="s">
        <v>3531</v>
      </c>
      <c r="D14" s="78" t="s">
        <v>127</v>
      </c>
      <c r="E14" s="13">
        <v>44554</v>
      </c>
      <c r="F14" s="76" t="s">
        <v>705</v>
      </c>
      <c r="G14" s="13">
        <v>44557</v>
      </c>
      <c r="H14" s="77" t="s">
        <v>2193</v>
      </c>
      <c r="I14" s="16">
        <v>45</v>
      </c>
      <c r="J14" s="16">
        <v>45</v>
      </c>
      <c r="K14" s="16">
        <v>12</v>
      </c>
      <c r="L14" s="16">
        <v>5</v>
      </c>
      <c r="M14" s="81">
        <v>6.0750000000000002</v>
      </c>
      <c r="N14" s="96">
        <v>6.0750000000000002</v>
      </c>
      <c r="O14" s="64">
        <v>2530</v>
      </c>
      <c r="P14" s="65">
        <f>Table22457891011234567891011121314151617181920212223242526272829303132[[#This Row],[PEMBULATAN]]*O14</f>
        <v>15369.75</v>
      </c>
    </row>
    <row r="15" spans="1:16" ht="26.25" customHeight="1" x14ac:dyDescent="0.2">
      <c r="A15" s="14"/>
      <c r="B15" s="75"/>
      <c r="C15" s="73" t="s">
        <v>3532</v>
      </c>
      <c r="D15" s="78" t="s">
        <v>127</v>
      </c>
      <c r="E15" s="13">
        <v>44554</v>
      </c>
      <c r="F15" s="76" t="s">
        <v>705</v>
      </c>
      <c r="G15" s="13">
        <v>44557</v>
      </c>
      <c r="H15" s="77" t="s">
        <v>2193</v>
      </c>
      <c r="I15" s="16">
        <v>44</v>
      </c>
      <c r="J15" s="16">
        <v>30</v>
      </c>
      <c r="K15" s="16">
        <v>28</v>
      </c>
      <c r="L15" s="16">
        <v>2</v>
      </c>
      <c r="M15" s="81">
        <v>9.24</v>
      </c>
      <c r="N15" s="96">
        <v>9.24</v>
      </c>
      <c r="O15" s="64">
        <v>2530</v>
      </c>
      <c r="P15" s="65">
        <f>Table22457891011234567891011121314151617181920212223242526272829303132[[#This Row],[PEMBULATAN]]*O15</f>
        <v>23377.200000000001</v>
      </c>
    </row>
    <row r="16" spans="1:16" ht="26.25" customHeight="1" x14ac:dyDescent="0.2">
      <c r="A16" s="14"/>
      <c r="B16" s="75"/>
      <c r="C16" s="73" t="s">
        <v>3533</v>
      </c>
      <c r="D16" s="78" t="s">
        <v>127</v>
      </c>
      <c r="E16" s="13">
        <v>44554</v>
      </c>
      <c r="F16" s="76" t="s">
        <v>705</v>
      </c>
      <c r="G16" s="13">
        <v>44557</v>
      </c>
      <c r="H16" s="77" t="s">
        <v>2193</v>
      </c>
      <c r="I16" s="16">
        <v>56</v>
      </c>
      <c r="J16" s="16">
        <v>45</v>
      </c>
      <c r="K16" s="16">
        <v>13</v>
      </c>
      <c r="L16" s="16">
        <v>2</v>
      </c>
      <c r="M16" s="81">
        <v>8.19</v>
      </c>
      <c r="N16" s="96">
        <v>8.19</v>
      </c>
      <c r="O16" s="64">
        <v>2530</v>
      </c>
      <c r="P16" s="65">
        <f>Table22457891011234567891011121314151617181920212223242526272829303132[[#This Row],[PEMBULATAN]]*O16</f>
        <v>20720.699999999997</v>
      </c>
    </row>
    <row r="17" spans="1:16" ht="26.25" customHeight="1" x14ac:dyDescent="0.2">
      <c r="A17" s="14"/>
      <c r="B17" s="75"/>
      <c r="C17" s="73" t="s">
        <v>3534</v>
      </c>
      <c r="D17" s="78" t="s">
        <v>127</v>
      </c>
      <c r="E17" s="13">
        <v>44554</v>
      </c>
      <c r="F17" s="76" t="s">
        <v>705</v>
      </c>
      <c r="G17" s="13">
        <v>44557</v>
      </c>
      <c r="H17" s="77" t="s">
        <v>2193</v>
      </c>
      <c r="I17" s="16">
        <v>75</v>
      </c>
      <c r="J17" s="16">
        <v>35</v>
      </c>
      <c r="K17" s="16">
        <v>14</v>
      </c>
      <c r="L17" s="16">
        <v>10</v>
      </c>
      <c r="M17" s="81">
        <v>9.1875</v>
      </c>
      <c r="N17" s="96">
        <v>10</v>
      </c>
      <c r="O17" s="64">
        <v>2530</v>
      </c>
      <c r="P17" s="65">
        <f>Table22457891011234567891011121314151617181920212223242526272829303132[[#This Row],[PEMBULATAN]]*O17</f>
        <v>25300</v>
      </c>
    </row>
    <row r="18" spans="1:16" ht="26.25" customHeight="1" x14ac:dyDescent="0.2">
      <c r="A18" s="14"/>
      <c r="B18" s="75"/>
      <c r="C18" s="73" t="s">
        <v>3535</v>
      </c>
      <c r="D18" s="78" t="s">
        <v>127</v>
      </c>
      <c r="E18" s="13">
        <v>44554</v>
      </c>
      <c r="F18" s="76" t="s">
        <v>705</v>
      </c>
      <c r="G18" s="13">
        <v>44557</v>
      </c>
      <c r="H18" s="77" t="s">
        <v>2193</v>
      </c>
      <c r="I18" s="16">
        <v>85</v>
      </c>
      <c r="J18" s="16">
        <v>25</v>
      </c>
      <c r="K18" s="16">
        <v>11</v>
      </c>
      <c r="L18" s="16">
        <v>3</v>
      </c>
      <c r="M18" s="81">
        <v>5.84375</v>
      </c>
      <c r="N18" s="96">
        <v>5.84375</v>
      </c>
      <c r="O18" s="64">
        <v>2530</v>
      </c>
      <c r="P18" s="65">
        <f>Table22457891011234567891011121314151617181920212223242526272829303132[[#This Row],[PEMBULATAN]]*O18</f>
        <v>14784.6875</v>
      </c>
    </row>
    <row r="19" spans="1:16" ht="26.25" customHeight="1" x14ac:dyDescent="0.2">
      <c r="A19" s="14"/>
      <c r="B19" s="75"/>
      <c r="C19" s="73" t="s">
        <v>3536</v>
      </c>
      <c r="D19" s="78" t="s">
        <v>127</v>
      </c>
      <c r="E19" s="13">
        <v>44554</v>
      </c>
      <c r="F19" s="76" t="s">
        <v>705</v>
      </c>
      <c r="G19" s="13">
        <v>44557</v>
      </c>
      <c r="H19" s="77" t="s">
        <v>2193</v>
      </c>
      <c r="I19" s="16">
        <v>67</v>
      </c>
      <c r="J19" s="16">
        <v>35</v>
      </c>
      <c r="K19" s="16">
        <v>14</v>
      </c>
      <c r="L19" s="16">
        <v>1</v>
      </c>
      <c r="M19" s="81">
        <v>8.2074999999999996</v>
      </c>
      <c r="N19" s="96">
        <v>8.2074999999999996</v>
      </c>
      <c r="O19" s="64">
        <v>2530</v>
      </c>
      <c r="P19" s="65">
        <f>Table22457891011234567891011121314151617181920212223242526272829303132[[#This Row],[PEMBULATAN]]*O19</f>
        <v>20764.974999999999</v>
      </c>
    </row>
    <row r="20" spans="1:16" ht="26.25" customHeight="1" x14ac:dyDescent="0.2">
      <c r="A20" s="14"/>
      <c r="B20" s="75"/>
      <c r="C20" s="73" t="s">
        <v>3537</v>
      </c>
      <c r="D20" s="78" t="s">
        <v>127</v>
      </c>
      <c r="E20" s="13">
        <v>44554</v>
      </c>
      <c r="F20" s="76" t="s">
        <v>705</v>
      </c>
      <c r="G20" s="13">
        <v>44557</v>
      </c>
      <c r="H20" s="77" t="s">
        <v>2193</v>
      </c>
      <c r="I20" s="16">
        <v>43</v>
      </c>
      <c r="J20" s="16">
        <v>43</v>
      </c>
      <c r="K20" s="16">
        <v>23</v>
      </c>
      <c r="L20" s="16">
        <v>11</v>
      </c>
      <c r="M20" s="81">
        <v>10.63175</v>
      </c>
      <c r="N20" s="96">
        <v>11</v>
      </c>
      <c r="O20" s="64">
        <v>2530</v>
      </c>
      <c r="P20" s="65">
        <f>Table22457891011234567891011121314151617181920212223242526272829303132[[#This Row],[PEMBULATAN]]*O20</f>
        <v>27830</v>
      </c>
    </row>
    <row r="21" spans="1:16" ht="26.25" customHeight="1" x14ac:dyDescent="0.2">
      <c r="A21" s="14"/>
      <c r="B21" s="75"/>
      <c r="C21" s="73" t="s">
        <v>3538</v>
      </c>
      <c r="D21" s="78" t="s">
        <v>127</v>
      </c>
      <c r="E21" s="13">
        <v>44554</v>
      </c>
      <c r="F21" s="76" t="s">
        <v>705</v>
      </c>
      <c r="G21" s="13">
        <v>44557</v>
      </c>
      <c r="H21" s="77" t="s">
        <v>2193</v>
      </c>
      <c r="I21" s="16">
        <v>55</v>
      </c>
      <c r="J21" s="16">
        <v>23</v>
      </c>
      <c r="K21" s="16">
        <v>16</v>
      </c>
      <c r="L21" s="16">
        <v>1</v>
      </c>
      <c r="M21" s="81">
        <v>5.0599999999999996</v>
      </c>
      <c r="N21" s="96">
        <v>5.0599999999999996</v>
      </c>
      <c r="O21" s="64">
        <v>2530</v>
      </c>
      <c r="P21" s="65">
        <f>Table22457891011234567891011121314151617181920212223242526272829303132[[#This Row],[PEMBULATAN]]*O21</f>
        <v>12801.8</v>
      </c>
    </row>
    <row r="22" spans="1:16" ht="26.25" customHeight="1" x14ac:dyDescent="0.2">
      <c r="A22" s="14"/>
      <c r="B22" s="75"/>
      <c r="C22" s="73" t="s">
        <v>3539</v>
      </c>
      <c r="D22" s="78" t="s">
        <v>127</v>
      </c>
      <c r="E22" s="13">
        <v>44554</v>
      </c>
      <c r="F22" s="76" t="s">
        <v>705</v>
      </c>
      <c r="G22" s="13">
        <v>44557</v>
      </c>
      <c r="H22" s="77" t="s">
        <v>2193</v>
      </c>
      <c r="I22" s="16">
        <v>44</v>
      </c>
      <c r="J22" s="16">
        <v>30</v>
      </c>
      <c r="K22" s="16">
        <v>17</v>
      </c>
      <c r="L22" s="16">
        <v>2</v>
      </c>
      <c r="M22" s="81">
        <v>5.61</v>
      </c>
      <c r="N22" s="96">
        <v>5.61</v>
      </c>
      <c r="O22" s="64">
        <v>2530</v>
      </c>
      <c r="P22" s="65">
        <f>Table22457891011234567891011121314151617181920212223242526272829303132[[#This Row],[PEMBULATAN]]*O22</f>
        <v>14193.300000000001</v>
      </c>
    </row>
    <row r="23" spans="1:16" ht="26.25" customHeight="1" x14ac:dyDescent="0.2">
      <c r="A23" s="14"/>
      <c r="B23" s="75"/>
      <c r="C23" s="73" t="s">
        <v>3540</v>
      </c>
      <c r="D23" s="78" t="s">
        <v>127</v>
      </c>
      <c r="E23" s="13">
        <v>44554</v>
      </c>
      <c r="F23" s="76" t="s">
        <v>705</v>
      </c>
      <c r="G23" s="13">
        <v>44557</v>
      </c>
      <c r="H23" s="77" t="s">
        <v>2193</v>
      </c>
      <c r="I23" s="16">
        <v>88</v>
      </c>
      <c r="J23" s="16">
        <v>65</v>
      </c>
      <c r="K23" s="16">
        <v>25</v>
      </c>
      <c r="L23" s="16">
        <v>10</v>
      </c>
      <c r="M23" s="81">
        <v>35.75</v>
      </c>
      <c r="N23" s="96">
        <v>35.75</v>
      </c>
      <c r="O23" s="64">
        <v>2530</v>
      </c>
      <c r="P23" s="65">
        <f>Table22457891011234567891011121314151617181920212223242526272829303132[[#This Row],[PEMBULATAN]]*O23</f>
        <v>90447.5</v>
      </c>
    </row>
    <row r="24" spans="1:16" ht="26.25" customHeight="1" x14ac:dyDescent="0.2">
      <c r="A24" s="14"/>
      <c r="B24" s="75"/>
      <c r="C24" s="73" t="s">
        <v>3541</v>
      </c>
      <c r="D24" s="78" t="s">
        <v>127</v>
      </c>
      <c r="E24" s="13">
        <v>44554</v>
      </c>
      <c r="F24" s="76" t="s">
        <v>705</v>
      </c>
      <c r="G24" s="13">
        <v>44557</v>
      </c>
      <c r="H24" s="77" t="s">
        <v>2193</v>
      </c>
      <c r="I24" s="16">
        <v>65</v>
      </c>
      <c r="J24" s="16">
        <v>45</v>
      </c>
      <c r="K24" s="16">
        <v>27</v>
      </c>
      <c r="L24" s="16">
        <v>9</v>
      </c>
      <c r="M24" s="81">
        <v>19.743749999999999</v>
      </c>
      <c r="N24" s="96">
        <v>19.743749999999999</v>
      </c>
      <c r="O24" s="64">
        <v>2530</v>
      </c>
      <c r="P24" s="65">
        <f>Table22457891011234567891011121314151617181920212223242526272829303132[[#This Row],[PEMBULATAN]]*O24</f>
        <v>49951.6875</v>
      </c>
    </row>
    <row r="25" spans="1:16" ht="26.25" customHeight="1" x14ac:dyDescent="0.2">
      <c r="A25" s="14"/>
      <c r="B25" s="75"/>
      <c r="C25" s="73" t="s">
        <v>3542</v>
      </c>
      <c r="D25" s="78" t="s">
        <v>127</v>
      </c>
      <c r="E25" s="13">
        <v>44554</v>
      </c>
      <c r="F25" s="76" t="s">
        <v>705</v>
      </c>
      <c r="G25" s="13">
        <v>44557</v>
      </c>
      <c r="H25" s="77" t="s">
        <v>2193</v>
      </c>
      <c r="I25" s="16">
        <v>97</v>
      </c>
      <c r="J25" s="16">
        <v>54</v>
      </c>
      <c r="K25" s="16">
        <v>24</v>
      </c>
      <c r="L25" s="16">
        <v>8</v>
      </c>
      <c r="M25" s="81">
        <v>31.428000000000001</v>
      </c>
      <c r="N25" s="96">
        <v>32</v>
      </c>
      <c r="O25" s="64">
        <v>2530</v>
      </c>
      <c r="P25" s="65">
        <f>Table22457891011234567891011121314151617181920212223242526272829303132[[#This Row],[PEMBULATAN]]*O25</f>
        <v>80960</v>
      </c>
    </row>
    <row r="26" spans="1:16" ht="26.25" customHeight="1" x14ac:dyDescent="0.2">
      <c r="A26" s="14"/>
      <c r="B26" s="75"/>
      <c r="C26" s="73" t="s">
        <v>3543</v>
      </c>
      <c r="D26" s="78" t="s">
        <v>127</v>
      </c>
      <c r="E26" s="13">
        <v>44554</v>
      </c>
      <c r="F26" s="76" t="s">
        <v>705</v>
      </c>
      <c r="G26" s="13">
        <v>44557</v>
      </c>
      <c r="H26" s="77" t="s">
        <v>2193</v>
      </c>
      <c r="I26" s="16">
        <v>65</v>
      </c>
      <c r="J26" s="16">
        <v>40</v>
      </c>
      <c r="K26" s="16">
        <v>18</v>
      </c>
      <c r="L26" s="16">
        <v>3</v>
      </c>
      <c r="M26" s="81">
        <v>11.7</v>
      </c>
      <c r="N26" s="96">
        <v>11.7</v>
      </c>
      <c r="O26" s="64">
        <v>2530</v>
      </c>
      <c r="P26" s="65">
        <f>Table22457891011234567891011121314151617181920212223242526272829303132[[#This Row],[PEMBULATAN]]*O26</f>
        <v>29601</v>
      </c>
    </row>
    <row r="27" spans="1:16" ht="26.25" customHeight="1" x14ac:dyDescent="0.2">
      <c r="A27" s="14"/>
      <c r="B27" s="75"/>
      <c r="C27" s="73" t="s">
        <v>3544</v>
      </c>
      <c r="D27" s="78" t="s">
        <v>127</v>
      </c>
      <c r="E27" s="13">
        <v>44554</v>
      </c>
      <c r="F27" s="76" t="s">
        <v>705</v>
      </c>
      <c r="G27" s="13">
        <v>44557</v>
      </c>
      <c r="H27" s="77" t="s">
        <v>2193</v>
      </c>
      <c r="I27" s="16">
        <v>54</v>
      </c>
      <c r="J27" s="16">
        <v>34</v>
      </c>
      <c r="K27" s="16">
        <v>15</v>
      </c>
      <c r="L27" s="16">
        <v>1</v>
      </c>
      <c r="M27" s="81">
        <v>6.8849999999999998</v>
      </c>
      <c r="N27" s="96">
        <v>6.8849999999999998</v>
      </c>
      <c r="O27" s="64">
        <v>2530</v>
      </c>
      <c r="P27" s="65">
        <f>Table22457891011234567891011121314151617181920212223242526272829303132[[#This Row],[PEMBULATAN]]*O27</f>
        <v>17419.05</v>
      </c>
    </row>
    <row r="28" spans="1:16" ht="26.25" customHeight="1" x14ac:dyDescent="0.2">
      <c r="A28" s="14"/>
      <c r="B28" s="75"/>
      <c r="C28" s="73" t="s">
        <v>3545</v>
      </c>
      <c r="D28" s="78" t="s">
        <v>127</v>
      </c>
      <c r="E28" s="13">
        <v>44554</v>
      </c>
      <c r="F28" s="76" t="s">
        <v>705</v>
      </c>
      <c r="G28" s="13">
        <v>44557</v>
      </c>
      <c r="H28" s="77" t="s">
        <v>2193</v>
      </c>
      <c r="I28" s="16">
        <v>80</v>
      </c>
      <c r="J28" s="16">
        <v>61</v>
      </c>
      <c r="K28" s="16">
        <v>35</v>
      </c>
      <c r="L28" s="16">
        <v>12</v>
      </c>
      <c r="M28" s="81">
        <v>42.7</v>
      </c>
      <c r="N28" s="96">
        <v>42.7</v>
      </c>
      <c r="O28" s="64">
        <v>2530</v>
      </c>
      <c r="P28" s="65">
        <f>Table22457891011234567891011121314151617181920212223242526272829303132[[#This Row],[PEMBULATAN]]*O28</f>
        <v>108031</v>
      </c>
    </row>
    <row r="29" spans="1:16" ht="26.25" customHeight="1" x14ac:dyDescent="0.2">
      <c r="A29" s="14"/>
      <c r="B29" s="75"/>
      <c r="C29" s="73" t="s">
        <v>3546</v>
      </c>
      <c r="D29" s="78" t="s">
        <v>127</v>
      </c>
      <c r="E29" s="13">
        <v>44554</v>
      </c>
      <c r="F29" s="76" t="s">
        <v>705</v>
      </c>
      <c r="G29" s="13">
        <v>44557</v>
      </c>
      <c r="H29" s="77" t="s">
        <v>2193</v>
      </c>
      <c r="I29" s="16">
        <v>98</v>
      </c>
      <c r="J29" s="16">
        <v>65</v>
      </c>
      <c r="K29" s="16">
        <v>24</v>
      </c>
      <c r="L29" s="16">
        <v>27</v>
      </c>
      <c r="M29" s="81">
        <v>38.22</v>
      </c>
      <c r="N29" s="96">
        <v>38.22</v>
      </c>
      <c r="O29" s="64">
        <v>2530</v>
      </c>
      <c r="P29" s="65">
        <f>Table22457891011234567891011121314151617181920212223242526272829303132[[#This Row],[PEMBULATAN]]*O29</f>
        <v>96696.599999999991</v>
      </c>
    </row>
    <row r="30" spans="1:16" ht="26.25" customHeight="1" x14ac:dyDescent="0.2">
      <c r="A30" s="14"/>
      <c r="B30" s="75"/>
      <c r="C30" s="73" t="s">
        <v>3547</v>
      </c>
      <c r="D30" s="78" t="s">
        <v>127</v>
      </c>
      <c r="E30" s="13">
        <v>44554</v>
      </c>
      <c r="F30" s="76" t="s">
        <v>705</v>
      </c>
      <c r="G30" s="13">
        <v>44557</v>
      </c>
      <c r="H30" s="77" t="s">
        <v>2193</v>
      </c>
      <c r="I30" s="16">
        <v>98</v>
      </c>
      <c r="J30" s="16">
        <v>56</v>
      </c>
      <c r="K30" s="16">
        <v>23</v>
      </c>
      <c r="L30" s="16">
        <v>13</v>
      </c>
      <c r="M30" s="81">
        <v>31.556000000000001</v>
      </c>
      <c r="N30" s="96">
        <v>31.556000000000001</v>
      </c>
      <c r="O30" s="64">
        <v>2530</v>
      </c>
      <c r="P30" s="65">
        <f>Table22457891011234567891011121314151617181920212223242526272829303132[[#This Row],[PEMBULATAN]]*O30</f>
        <v>79836.680000000008</v>
      </c>
    </row>
    <row r="31" spans="1:16" ht="26.25" customHeight="1" x14ac:dyDescent="0.2">
      <c r="A31" s="14"/>
      <c r="B31" s="75"/>
      <c r="C31" s="73" t="s">
        <v>3548</v>
      </c>
      <c r="D31" s="78" t="s">
        <v>127</v>
      </c>
      <c r="E31" s="13">
        <v>44554</v>
      </c>
      <c r="F31" s="76" t="s">
        <v>705</v>
      </c>
      <c r="G31" s="13">
        <v>44557</v>
      </c>
      <c r="H31" s="77" t="s">
        <v>2193</v>
      </c>
      <c r="I31" s="16">
        <v>56</v>
      </c>
      <c r="J31" s="16">
        <v>45</v>
      </c>
      <c r="K31" s="16">
        <v>14</v>
      </c>
      <c r="L31" s="16">
        <v>5</v>
      </c>
      <c r="M31" s="81">
        <v>8.82</v>
      </c>
      <c r="N31" s="96">
        <v>8.82</v>
      </c>
      <c r="O31" s="64">
        <v>2530</v>
      </c>
      <c r="P31" s="65">
        <f>Table22457891011234567891011121314151617181920212223242526272829303132[[#This Row],[PEMBULATAN]]*O31</f>
        <v>22314.600000000002</v>
      </c>
    </row>
    <row r="32" spans="1:16" ht="26.25" customHeight="1" x14ac:dyDescent="0.2">
      <c r="A32" s="14"/>
      <c r="B32" s="75"/>
      <c r="C32" s="73" t="s">
        <v>3549</v>
      </c>
      <c r="D32" s="78" t="s">
        <v>127</v>
      </c>
      <c r="E32" s="13">
        <v>44554</v>
      </c>
      <c r="F32" s="76" t="s">
        <v>705</v>
      </c>
      <c r="G32" s="13">
        <v>44557</v>
      </c>
      <c r="H32" s="77" t="s">
        <v>2193</v>
      </c>
      <c r="I32" s="16">
        <v>87</v>
      </c>
      <c r="J32" s="16">
        <v>56</v>
      </c>
      <c r="K32" s="16">
        <v>24</v>
      </c>
      <c r="L32" s="16">
        <v>12</v>
      </c>
      <c r="M32" s="81">
        <v>29.231999999999999</v>
      </c>
      <c r="N32" s="96">
        <v>29.231999999999999</v>
      </c>
      <c r="O32" s="64">
        <v>2530</v>
      </c>
      <c r="P32" s="65">
        <f>Table22457891011234567891011121314151617181920212223242526272829303132[[#This Row],[PEMBULATAN]]*O32</f>
        <v>73956.959999999992</v>
      </c>
    </row>
    <row r="33" spans="1:16" ht="26.25" customHeight="1" x14ac:dyDescent="0.2">
      <c r="A33" s="14"/>
      <c r="B33" s="75"/>
      <c r="C33" s="73" t="s">
        <v>3550</v>
      </c>
      <c r="D33" s="78" t="s">
        <v>127</v>
      </c>
      <c r="E33" s="13">
        <v>44554</v>
      </c>
      <c r="F33" s="76" t="s">
        <v>705</v>
      </c>
      <c r="G33" s="13">
        <v>44557</v>
      </c>
      <c r="H33" s="77" t="s">
        <v>2193</v>
      </c>
      <c r="I33" s="16">
        <v>45</v>
      </c>
      <c r="J33" s="16">
        <v>30</v>
      </c>
      <c r="K33" s="16">
        <v>18</v>
      </c>
      <c r="L33" s="16">
        <v>8</v>
      </c>
      <c r="M33" s="81">
        <v>6.0750000000000002</v>
      </c>
      <c r="N33" s="96">
        <v>8</v>
      </c>
      <c r="O33" s="64">
        <v>2530</v>
      </c>
      <c r="P33" s="65">
        <f>Table22457891011234567891011121314151617181920212223242526272829303132[[#This Row],[PEMBULATAN]]*O33</f>
        <v>20240</v>
      </c>
    </row>
    <row r="34" spans="1:16" ht="26.25" customHeight="1" x14ac:dyDescent="0.2">
      <c r="A34" s="14"/>
      <c r="B34" s="75"/>
      <c r="C34" s="73" t="s">
        <v>3551</v>
      </c>
      <c r="D34" s="78" t="s">
        <v>127</v>
      </c>
      <c r="E34" s="13">
        <v>44554</v>
      </c>
      <c r="F34" s="76" t="s">
        <v>705</v>
      </c>
      <c r="G34" s="13">
        <v>44557</v>
      </c>
      <c r="H34" s="77" t="s">
        <v>2193</v>
      </c>
      <c r="I34" s="16">
        <v>85</v>
      </c>
      <c r="J34" s="16">
        <v>54</v>
      </c>
      <c r="K34" s="16">
        <v>24</v>
      </c>
      <c r="L34" s="16">
        <v>13</v>
      </c>
      <c r="M34" s="81">
        <v>27.54</v>
      </c>
      <c r="N34" s="96">
        <v>27.54</v>
      </c>
      <c r="O34" s="64">
        <v>2530</v>
      </c>
      <c r="P34" s="65">
        <f>Table22457891011234567891011121314151617181920212223242526272829303132[[#This Row],[PEMBULATAN]]*O34</f>
        <v>69676.2</v>
      </c>
    </row>
    <row r="35" spans="1:16" ht="26.25" customHeight="1" x14ac:dyDescent="0.2">
      <c r="A35" s="14"/>
      <c r="B35" s="75"/>
      <c r="C35" s="73" t="s">
        <v>3552</v>
      </c>
      <c r="D35" s="78" t="s">
        <v>127</v>
      </c>
      <c r="E35" s="13">
        <v>44554</v>
      </c>
      <c r="F35" s="76" t="s">
        <v>705</v>
      </c>
      <c r="G35" s="13">
        <v>44557</v>
      </c>
      <c r="H35" s="77" t="s">
        <v>2193</v>
      </c>
      <c r="I35" s="16">
        <v>98</v>
      </c>
      <c r="J35" s="16">
        <v>58</v>
      </c>
      <c r="K35" s="16">
        <v>32</v>
      </c>
      <c r="L35" s="16">
        <v>15</v>
      </c>
      <c r="M35" s="81">
        <v>45.472000000000001</v>
      </c>
      <c r="N35" s="96">
        <v>46</v>
      </c>
      <c r="O35" s="64">
        <v>2530</v>
      </c>
      <c r="P35" s="65">
        <f>Table22457891011234567891011121314151617181920212223242526272829303132[[#This Row],[PEMBULATAN]]*O35</f>
        <v>116380</v>
      </c>
    </row>
    <row r="36" spans="1:16" ht="26.25" customHeight="1" x14ac:dyDescent="0.2">
      <c r="A36" s="14"/>
      <c r="B36" s="75"/>
      <c r="C36" s="73" t="s">
        <v>3553</v>
      </c>
      <c r="D36" s="78" t="s">
        <v>127</v>
      </c>
      <c r="E36" s="13">
        <v>44554</v>
      </c>
      <c r="F36" s="76" t="s">
        <v>705</v>
      </c>
      <c r="G36" s="13">
        <v>44557</v>
      </c>
      <c r="H36" s="77" t="s">
        <v>2193</v>
      </c>
      <c r="I36" s="16">
        <v>45</v>
      </c>
      <c r="J36" s="16">
        <v>35</v>
      </c>
      <c r="K36" s="16">
        <v>17</v>
      </c>
      <c r="L36" s="16">
        <v>4</v>
      </c>
      <c r="M36" s="81">
        <v>6.6937499999999996</v>
      </c>
      <c r="N36" s="96">
        <v>6.6937499999999996</v>
      </c>
      <c r="O36" s="64">
        <v>2530</v>
      </c>
      <c r="P36" s="65">
        <f>Table22457891011234567891011121314151617181920212223242526272829303132[[#This Row],[PEMBULATAN]]*O36</f>
        <v>16935.1875</v>
      </c>
    </row>
    <row r="37" spans="1:16" ht="26.25" customHeight="1" x14ac:dyDescent="0.2">
      <c r="A37" s="14"/>
      <c r="B37" s="75"/>
      <c r="C37" s="73" t="s">
        <v>3554</v>
      </c>
      <c r="D37" s="78" t="s">
        <v>127</v>
      </c>
      <c r="E37" s="13">
        <v>44554</v>
      </c>
      <c r="F37" s="76" t="s">
        <v>705</v>
      </c>
      <c r="G37" s="13">
        <v>44557</v>
      </c>
      <c r="H37" s="77" t="s">
        <v>2193</v>
      </c>
      <c r="I37" s="16">
        <v>54</v>
      </c>
      <c r="J37" s="16">
        <v>37</v>
      </c>
      <c r="K37" s="16">
        <v>18</v>
      </c>
      <c r="L37" s="16">
        <v>6</v>
      </c>
      <c r="M37" s="81">
        <v>8.9909999999999997</v>
      </c>
      <c r="N37" s="96">
        <v>8.9909999999999997</v>
      </c>
      <c r="O37" s="64">
        <v>2530</v>
      </c>
      <c r="P37" s="65">
        <f>Table22457891011234567891011121314151617181920212223242526272829303132[[#This Row],[PEMBULATAN]]*O37</f>
        <v>22747.23</v>
      </c>
    </row>
    <row r="38" spans="1:16" ht="26.25" customHeight="1" x14ac:dyDescent="0.2">
      <c r="A38" s="14"/>
      <c r="B38" s="75"/>
      <c r="C38" s="73" t="s">
        <v>3555</v>
      </c>
      <c r="D38" s="78" t="s">
        <v>127</v>
      </c>
      <c r="E38" s="13">
        <v>44554</v>
      </c>
      <c r="F38" s="76" t="s">
        <v>705</v>
      </c>
      <c r="G38" s="13">
        <v>44557</v>
      </c>
      <c r="H38" s="77" t="s">
        <v>2193</v>
      </c>
      <c r="I38" s="16">
        <v>65</v>
      </c>
      <c r="J38" s="16">
        <v>45</v>
      </c>
      <c r="K38" s="16">
        <v>13</v>
      </c>
      <c r="L38" s="16">
        <v>2</v>
      </c>
      <c r="M38" s="81">
        <v>9.5062499999999996</v>
      </c>
      <c r="N38" s="96">
        <v>9.5062499999999996</v>
      </c>
      <c r="O38" s="64">
        <v>2530</v>
      </c>
      <c r="P38" s="65">
        <f>Table22457891011234567891011121314151617181920212223242526272829303132[[#This Row],[PEMBULATAN]]*O38</f>
        <v>24050.8125</v>
      </c>
    </row>
    <row r="39" spans="1:16" ht="26.25" customHeight="1" x14ac:dyDescent="0.2">
      <c r="A39" s="14"/>
      <c r="B39" s="75"/>
      <c r="C39" s="73" t="s">
        <v>3556</v>
      </c>
      <c r="D39" s="78" t="s">
        <v>127</v>
      </c>
      <c r="E39" s="13">
        <v>44554</v>
      </c>
      <c r="F39" s="76" t="s">
        <v>705</v>
      </c>
      <c r="G39" s="13">
        <v>44557</v>
      </c>
      <c r="H39" s="77" t="s">
        <v>2193</v>
      </c>
      <c r="I39" s="16">
        <v>45</v>
      </c>
      <c r="J39" s="16">
        <v>35</v>
      </c>
      <c r="K39" s="16">
        <v>29</v>
      </c>
      <c r="L39" s="16">
        <v>3</v>
      </c>
      <c r="M39" s="81">
        <v>11.418749999999999</v>
      </c>
      <c r="N39" s="96">
        <v>12</v>
      </c>
      <c r="O39" s="64">
        <v>2530</v>
      </c>
      <c r="P39" s="65">
        <f>Table22457891011234567891011121314151617181920212223242526272829303132[[#This Row],[PEMBULATAN]]*O39</f>
        <v>30360</v>
      </c>
    </row>
    <row r="40" spans="1:16" ht="26.25" customHeight="1" x14ac:dyDescent="0.2">
      <c r="A40" s="14"/>
      <c r="B40" s="75"/>
      <c r="C40" s="73" t="s">
        <v>3557</v>
      </c>
      <c r="D40" s="78" t="s">
        <v>127</v>
      </c>
      <c r="E40" s="13">
        <v>44554</v>
      </c>
      <c r="F40" s="76" t="s">
        <v>705</v>
      </c>
      <c r="G40" s="13">
        <v>44557</v>
      </c>
      <c r="H40" s="77" t="s">
        <v>2193</v>
      </c>
      <c r="I40" s="16">
        <v>65</v>
      </c>
      <c r="J40" s="16">
        <v>45</v>
      </c>
      <c r="K40" s="16">
        <v>32</v>
      </c>
      <c r="L40" s="16">
        <v>8</v>
      </c>
      <c r="M40" s="81">
        <v>23.4</v>
      </c>
      <c r="N40" s="96">
        <v>24</v>
      </c>
      <c r="O40" s="64">
        <v>2530</v>
      </c>
      <c r="P40" s="65">
        <f>Table22457891011234567891011121314151617181920212223242526272829303132[[#This Row],[PEMBULATAN]]*O40</f>
        <v>60720</v>
      </c>
    </row>
    <row r="41" spans="1:16" ht="26.25" customHeight="1" x14ac:dyDescent="0.2">
      <c r="A41" s="14"/>
      <c r="B41" s="75"/>
      <c r="C41" s="73" t="s">
        <v>3558</v>
      </c>
      <c r="D41" s="78" t="s">
        <v>127</v>
      </c>
      <c r="E41" s="13">
        <v>44554</v>
      </c>
      <c r="F41" s="76" t="s">
        <v>705</v>
      </c>
      <c r="G41" s="13">
        <v>44557</v>
      </c>
      <c r="H41" s="77" t="s">
        <v>2193</v>
      </c>
      <c r="I41" s="16">
        <v>65</v>
      </c>
      <c r="J41" s="16">
        <v>34</v>
      </c>
      <c r="K41" s="16">
        <v>22</v>
      </c>
      <c r="L41" s="16">
        <v>3</v>
      </c>
      <c r="M41" s="81">
        <v>12.154999999999999</v>
      </c>
      <c r="N41" s="96">
        <v>12.154999999999999</v>
      </c>
      <c r="O41" s="64">
        <v>2530</v>
      </c>
      <c r="P41" s="65">
        <f>Table22457891011234567891011121314151617181920212223242526272829303132[[#This Row],[PEMBULATAN]]*O41</f>
        <v>30752.149999999998</v>
      </c>
    </row>
    <row r="42" spans="1:16" ht="26.25" customHeight="1" x14ac:dyDescent="0.2">
      <c r="A42" s="14"/>
      <c r="B42" s="75"/>
      <c r="C42" s="73" t="s">
        <v>3559</v>
      </c>
      <c r="D42" s="78" t="s">
        <v>127</v>
      </c>
      <c r="E42" s="13">
        <v>44554</v>
      </c>
      <c r="F42" s="76" t="s">
        <v>705</v>
      </c>
      <c r="G42" s="13">
        <v>44557</v>
      </c>
      <c r="H42" s="77" t="s">
        <v>2193</v>
      </c>
      <c r="I42" s="16">
        <v>56</v>
      </c>
      <c r="J42" s="16">
        <v>34</v>
      </c>
      <c r="K42" s="16">
        <v>32</v>
      </c>
      <c r="L42" s="16">
        <v>5</v>
      </c>
      <c r="M42" s="81">
        <v>15.231999999999999</v>
      </c>
      <c r="N42" s="96">
        <v>15.231999999999999</v>
      </c>
      <c r="O42" s="64">
        <v>2530</v>
      </c>
      <c r="P42" s="65">
        <f>Table22457891011234567891011121314151617181920212223242526272829303132[[#This Row],[PEMBULATAN]]*O42</f>
        <v>38536.959999999999</v>
      </c>
    </row>
    <row r="43" spans="1:16" ht="26.25" customHeight="1" x14ac:dyDescent="0.2">
      <c r="A43" s="14"/>
      <c r="B43" s="75"/>
      <c r="C43" s="73" t="s">
        <v>3560</v>
      </c>
      <c r="D43" s="78" t="s">
        <v>127</v>
      </c>
      <c r="E43" s="13">
        <v>44554</v>
      </c>
      <c r="F43" s="76" t="s">
        <v>705</v>
      </c>
      <c r="G43" s="13">
        <v>44557</v>
      </c>
      <c r="H43" s="77" t="s">
        <v>2193</v>
      </c>
      <c r="I43" s="16">
        <v>54</v>
      </c>
      <c r="J43" s="16">
        <v>36</v>
      </c>
      <c r="K43" s="16">
        <v>11</v>
      </c>
      <c r="L43" s="16">
        <v>4</v>
      </c>
      <c r="M43" s="81">
        <v>5.3460000000000001</v>
      </c>
      <c r="N43" s="96">
        <v>6</v>
      </c>
      <c r="O43" s="64">
        <v>2530</v>
      </c>
      <c r="P43" s="65">
        <f>Table22457891011234567891011121314151617181920212223242526272829303132[[#This Row],[PEMBULATAN]]*O43</f>
        <v>15180</v>
      </c>
    </row>
    <row r="44" spans="1:16" ht="26.25" customHeight="1" x14ac:dyDescent="0.2">
      <c r="A44" s="14"/>
      <c r="B44" s="75"/>
      <c r="C44" s="73" t="s">
        <v>3561</v>
      </c>
      <c r="D44" s="78" t="s">
        <v>127</v>
      </c>
      <c r="E44" s="13">
        <v>44554</v>
      </c>
      <c r="F44" s="76" t="s">
        <v>705</v>
      </c>
      <c r="G44" s="13">
        <v>44557</v>
      </c>
      <c r="H44" s="77" t="s">
        <v>2193</v>
      </c>
      <c r="I44" s="16">
        <v>98</v>
      </c>
      <c r="J44" s="16">
        <v>8</v>
      </c>
      <c r="K44" s="16">
        <v>8</v>
      </c>
      <c r="L44" s="16">
        <v>1</v>
      </c>
      <c r="M44" s="81">
        <v>1.5680000000000001</v>
      </c>
      <c r="N44" s="96">
        <v>1.5680000000000001</v>
      </c>
      <c r="O44" s="64">
        <v>2530</v>
      </c>
      <c r="P44" s="65">
        <f>Table22457891011234567891011121314151617181920212223242526272829303132[[#This Row],[PEMBULATAN]]*O44</f>
        <v>3967.04</v>
      </c>
    </row>
    <row r="45" spans="1:16" ht="26.25" customHeight="1" x14ac:dyDescent="0.2">
      <c r="A45" s="14"/>
      <c r="B45" s="75"/>
      <c r="C45" s="73" t="s">
        <v>3562</v>
      </c>
      <c r="D45" s="78" t="s">
        <v>127</v>
      </c>
      <c r="E45" s="13">
        <v>44554</v>
      </c>
      <c r="F45" s="76" t="s">
        <v>705</v>
      </c>
      <c r="G45" s="13">
        <v>44557</v>
      </c>
      <c r="H45" s="77" t="s">
        <v>2193</v>
      </c>
      <c r="I45" s="16">
        <v>76</v>
      </c>
      <c r="J45" s="16">
        <v>56</v>
      </c>
      <c r="K45" s="16">
        <v>22</v>
      </c>
      <c r="L45" s="16">
        <v>1</v>
      </c>
      <c r="M45" s="81">
        <v>23.408000000000001</v>
      </c>
      <c r="N45" s="96">
        <v>24</v>
      </c>
      <c r="O45" s="64">
        <v>2530</v>
      </c>
      <c r="P45" s="65">
        <f>Table22457891011234567891011121314151617181920212223242526272829303132[[#This Row],[PEMBULATAN]]*O45</f>
        <v>60720</v>
      </c>
    </row>
    <row r="46" spans="1:16" ht="26.25" customHeight="1" x14ac:dyDescent="0.2">
      <c r="A46" s="14"/>
      <c r="B46" s="75"/>
      <c r="C46" s="73" t="s">
        <v>3563</v>
      </c>
      <c r="D46" s="78" t="s">
        <v>127</v>
      </c>
      <c r="E46" s="13">
        <v>44554</v>
      </c>
      <c r="F46" s="76" t="s">
        <v>705</v>
      </c>
      <c r="G46" s="13">
        <v>44557</v>
      </c>
      <c r="H46" s="77" t="s">
        <v>2193</v>
      </c>
      <c r="I46" s="16">
        <v>98</v>
      </c>
      <c r="J46" s="16">
        <v>56</v>
      </c>
      <c r="K46" s="16">
        <v>32</v>
      </c>
      <c r="L46" s="16">
        <v>14</v>
      </c>
      <c r="M46" s="81">
        <v>43.904000000000003</v>
      </c>
      <c r="N46" s="96">
        <v>43.904000000000003</v>
      </c>
      <c r="O46" s="64">
        <v>2530</v>
      </c>
      <c r="P46" s="65">
        <f>Table22457891011234567891011121314151617181920212223242526272829303132[[#This Row],[PEMBULATAN]]*O46</f>
        <v>111077.12000000001</v>
      </c>
    </row>
    <row r="47" spans="1:16" ht="26.25" customHeight="1" x14ac:dyDescent="0.2">
      <c r="A47" s="14"/>
      <c r="B47" s="75"/>
      <c r="C47" s="73" t="s">
        <v>3564</v>
      </c>
      <c r="D47" s="78" t="s">
        <v>127</v>
      </c>
      <c r="E47" s="13">
        <v>44554</v>
      </c>
      <c r="F47" s="76" t="s">
        <v>705</v>
      </c>
      <c r="G47" s="13">
        <v>44557</v>
      </c>
      <c r="H47" s="77" t="s">
        <v>2193</v>
      </c>
      <c r="I47" s="16">
        <v>65</v>
      </c>
      <c r="J47" s="16">
        <v>36</v>
      </c>
      <c r="K47" s="16">
        <v>12</v>
      </c>
      <c r="L47" s="16">
        <v>5</v>
      </c>
      <c r="M47" s="81">
        <v>7.02</v>
      </c>
      <c r="N47" s="96">
        <v>7.02</v>
      </c>
      <c r="O47" s="64">
        <v>2530</v>
      </c>
      <c r="P47" s="65">
        <f>Table22457891011234567891011121314151617181920212223242526272829303132[[#This Row],[PEMBULATAN]]*O47</f>
        <v>17760.599999999999</v>
      </c>
    </row>
    <row r="48" spans="1:16" ht="26.25" customHeight="1" x14ac:dyDescent="0.2">
      <c r="A48" s="14"/>
      <c r="B48" s="75"/>
      <c r="C48" s="73" t="s">
        <v>3565</v>
      </c>
      <c r="D48" s="78" t="s">
        <v>127</v>
      </c>
      <c r="E48" s="13">
        <v>44554</v>
      </c>
      <c r="F48" s="76" t="s">
        <v>705</v>
      </c>
      <c r="G48" s="13">
        <v>44557</v>
      </c>
      <c r="H48" s="77" t="s">
        <v>2193</v>
      </c>
      <c r="I48" s="16">
        <v>60</v>
      </c>
      <c r="J48" s="16">
        <v>36</v>
      </c>
      <c r="K48" s="16">
        <v>16</v>
      </c>
      <c r="L48" s="16">
        <v>5</v>
      </c>
      <c r="M48" s="81">
        <v>8.64</v>
      </c>
      <c r="N48" s="96">
        <v>8.64</v>
      </c>
      <c r="O48" s="64">
        <v>2530</v>
      </c>
      <c r="P48" s="65">
        <f>Table22457891011234567891011121314151617181920212223242526272829303132[[#This Row],[PEMBULATAN]]*O48</f>
        <v>21859.200000000001</v>
      </c>
    </row>
    <row r="49" spans="1:16" ht="26.25" customHeight="1" x14ac:dyDescent="0.2">
      <c r="A49" s="14"/>
      <c r="B49" s="75"/>
      <c r="C49" s="73" t="s">
        <v>3566</v>
      </c>
      <c r="D49" s="78" t="s">
        <v>127</v>
      </c>
      <c r="E49" s="13">
        <v>44554</v>
      </c>
      <c r="F49" s="76" t="s">
        <v>705</v>
      </c>
      <c r="G49" s="13">
        <v>44557</v>
      </c>
      <c r="H49" s="77" t="s">
        <v>2193</v>
      </c>
      <c r="I49" s="16">
        <v>65</v>
      </c>
      <c r="J49" s="16">
        <v>35</v>
      </c>
      <c r="K49" s="16">
        <v>12</v>
      </c>
      <c r="L49" s="16">
        <v>2</v>
      </c>
      <c r="M49" s="81">
        <v>6.8250000000000002</v>
      </c>
      <c r="N49" s="96">
        <v>6.8250000000000002</v>
      </c>
      <c r="O49" s="64">
        <v>2530</v>
      </c>
      <c r="P49" s="65">
        <f>Table22457891011234567891011121314151617181920212223242526272829303132[[#This Row],[PEMBULATAN]]*O49</f>
        <v>17267.25</v>
      </c>
    </row>
    <row r="50" spans="1:16" ht="26.25" customHeight="1" x14ac:dyDescent="0.2">
      <c r="A50" s="14"/>
      <c r="B50" s="75"/>
      <c r="C50" s="73" t="s">
        <v>3567</v>
      </c>
      <c r="D50" s="78" t="s">
        <v>127</v>
      </c>
      <c r="E50" s="13">
        <v>44554</v>
      </c>
      <c r="F50" s="76" t="s">
        <v>705</v>
      </c>
      <c r="G50" s="13">
        <v>44557</v>
      </c>
      <c r="H50" s="77" t="s">
        <v>2193</v>
      </c>
      <c r="I50" s="16">
        <v>78</v>
      </c>
      <c r="J50" s="16">
        <v>65</v>
      </c>
      <c r="K50" s="16">
        <v>25</v>
      </c>
      <c r="L50" s="16">
        <v>5</v>
      </c>
      <c r="M50" s="81">
        <v>31.6875</v>
      </c>
      <c r="N50" s="96">
        <v>31.6875</v>
      </c>
      <c r="O50" s="64">
        <v>2530</v>
      </c>
      <c r="P50" s="65">
        <f>Table22457891011234567891011121314151617181920212223242526272829303132[[#This Row],[PEMBULATAN]]*O50</f>
        <v>80169.375</v>
      </c>
    </row>
    <row r="51" spans="1:16" ht="26.25" customHeight="1" x14ac:dyDescent="0.2">
      <c r="A51" s="14"/>
      <c r="B51" s="75"/>
      <c r="C51" s="73" t="s">
        <v>3568</v>
      </c>
      <c r="D51" s="78" t="s">
        <v>127</v>
      </c>
      <c r="E51" s="13">
        <v>44554</v>
      </c>
      <c r="F51" s="76" t="s">
        <v>705</v>
      </c>
      <c r="G51" s="13">
        <v>44557</v>
      </c>
      <c r="H51" s="77" t="s">
        <v>2193</v>
      </c>
      <c r="I51" s="16">
        <v>78</v>
      </c>
      <c r="J51" s="16">
        <v>56</v>
      </c>
      <c r="K51" s="16">
        <v>23</v>
      </c>
      <c r="L51" s="16">
        <v>7</v>
      </c>
      <c r="M51" s="81">
        <v>25.116</v>
      </c>
      <c r="N51" s="96">
        <v>25.116</v>
      </c>
      <c r="O51" s="64">
        <v>2530</v>
      </c>
      <c r="P51" s="65">
        <f>Table22457891011234567891011121314151617181920212223242526272829303132[[#This Row],[PEMBULATAN]]*O51</f>
        <v>63543.479999999996</v>
      </c>
    </row>
    <row r="52" spans="1:16" ht="26.25" customHeight="1" x14ac:dyDescent="0.2">
      <c r="A52" s="14"/>
      <c r="B52" s="75"/>
      <c r="C52" s="73" t="s">
        <v>3569</v>
      </c>
      <c r="D52" s="78" t="s">
        <v>127</v>
      </c>
      <c r="E52" s="13">
        <v>44554</v>
      </c>
      <c r="F52" s="76" t="s">
        <v>705</v>
      </c>
      <c r="G52" s="13">
        <v>44557</v>
      </c>
      <c r="H52" s="77" t="s">
        <v>2193</v>
      </c>
      <c r="I52" s="16">
        <v>58</v>
      </c>
      <c r="J52" s="16">
        <v>54</v>
      </c>
      <c r="K52" s="16">
        <v>24</v>
      </c>
      <c r="L52" s="16">
        <v>10</v>
      </c>
      <c r="M52" s="81">
        <v>18.792000000000002</v>
      </c>
      <c r="N52" s="96">
        <v>18.792000000000002</v>
      </c>
      <c r="O52" s="64">
        <v>2530</v>
      </c>
      <c r="P52" s="65">
        <f>Table22457891011234567891011121314151617181920212223242526272829303132[[#This Row],[PEMBULATAN]]*O52</f>
        <v>47543.76</v>
      </c>
    </row>
    <row r="53" spans="1:16" ht="26.25" customHeight="1" x14ac:dyDescent="0.2">
      <c r="A53" s="14"/>
      <c r="B53" s="75"/>
      <c r="C53" s="73" t="s">
        <v>3570</v>
      </c>
      <c r="D53" s="78" t="s">
        <v>127</v>
      </c>
      <c r="E53" s="13">
        <v>44554</v>
      </c>
      <c r="F53" s="76" t="s">
        <v>705</v>
      </c>
      <c r="G53" s="13">
        <v>44557</v>
      </c>
      <c r="H53" s="77" t="s">
        <v>2193</v>
      </c>
      <c r="I53" s="16">
        <v>98</v>
      </c>
      <c r="J53" s="16">
        <v>67</v>
      </c>
      <c r="K53" s="16">
        <v>31</v>
      </c>
      <c r="L53" s="16">
        <v>15</v>
      </c>
      <c r="M53" s="81">
        <v>50.886499999999998</v>
      </c>
      <c r="N53" s="96">
        <v>50.886499999999998</v>
      </c>
      <c r="O53" s="64">
        <v>2530</v>
      </c>
      <c r="P53" s="65">
        <f>Table22457891011234567891011121314151617181920212223242526272829303132[[#This Row],[PEMBULATAN]]*O53</f>
        <v>128742.845</v>
      </c>
    </row>
    <row r="54" spans="1:16" ht="26.25" customHeight="1" x14ac:dyDescent="0.2">
      <c r="A54" s="14"/>
      <c r="B54" s="75"/>
      <c r="C54" s="73" t="s">
        <v>3571</v>
      </c>
      <c r="D54" s="78" t="s">
        <v>127</v>
      </c>
      <c r="E54" s="13">
        <v>44554</v>
      </c>
      <c r="F54" s="76" t="s">
        <v>705</v>
      </c>
      <c r="G54" s="13">
        <v>44557</v>
      </c>
      <c r="H54" s="77" t="s">
        <v>2193</v>
      </c>
      <c r="I54" s="16">
        <v>87</v>
      </c>
      <c r="J54" s="16">
        <v>56</v>
      </c>
      <c r="K54" s="16">
        <v>27</v>
      </c>
      <c r="L54" s="16">
        <v>12</v>
      </c>
      <c r="M54" s="81">
        <v>32.886000000000003</v>
      </c>
      <c r="N54" s="96">
        <v>32.886000000000003</v>
      </c>
      <c r="O54" s="64">
        <v>2530</v>
      </c>
      <c r="P54" s="65">
        <f>Table22457891011234567891011121314151617181920212223242526272829303132[[#This Row],[PEMBULATAN]]*O54</f>
        <v>83201.58</v>
      </c>
    </row>
    <row r="55" spans="1:16" ht="26.25" customHeight="1" x14ac:dyDescent="0.2">
      <c r="A55" s="14"/>
      <c r="B55" s="75"/>
      <c r="C55" s="73" t="s">
        <v>3572</v>
      </c>
      <c r="D55" s="78" t="s">
        <v>127</v>
      </c>
      <c r="E55" s="13">
        <v>44554</v>
      </c>
      <c r="F55" s="76" t="s">
        <v>705</v>
      </c>
      <c r="G55" s="13">
        <v>44557</v>
      </c>
      <c r="H55" s="77" t="s">
        <v>2193</v>
      </c>
      <c r="I55" s="16">
        <v>65</v>
      </c>
      <c r="J55" s="16">
        <v>55</v>
      </c>
      <c r="K55" s="16">
        <v>45</v>
      </c>
      <c r="L55" s="16">
        <v>40</v>
      </c>
      <c r="M55" s="81">
        <v>40.21875</v>
      </c>
      <c r="N55" s="96">
        <v>40.21875</v>
      </c>
      <c r="O55" s="64">
        <v>2530</v>
      </c>
      <c r="P55" s="65">
        <f>Table22457891011234567891011121314151617181920212223242526272829303132[[#This Row],[PEMBULATAN]]*O55</f>
        <v>101753.4375</v>
      </c>
    </row>
    <row r="56" spans="1:16" ht="26.25" customHeight="1" x14ac:dyDescent="0.2">
      <c r="A56" s="14"/>
      <c r="B56" s="75"/>
      <c r="C56" s="73" t="s">
        <v>3573</v>
      </c>
      <c r="D56" s="78" t="s">
        <v>127</v>
      </c>
      <c r="E56" s="13">
        <v>44554</v>
      </c>
      <c r="F56" s="76" t="s">
        <v>705</v>
      </c>
      <c r="G56" s="13">
        <v>44557</v>
      </c>
      <c r="H56" s="77" t="s">
        <v>2193</v>
      </c>
      <c r="I56" s="16">
        <v>65</v>
      </c>
      <c r="J56" s="16">
        <v>44</v>
      </c>
      <c r="K56" s="16">
        <v>23</v>
      </c>
      <c r="L56" s="16">
        <v>8</v>
      </c>
      <c r="M56" s="81">
        <v>16.445</v>
      </c>
      <c r="N56" s="96">
        <v>17</v>
      </c>
      <c r="O56" s="64">
        <v>2530</v>
      </c>
      <c r="P56" s="65">
        <f>Table22457891011234567891011121314151617181920212223242526272829303132[[#This Row],[PEMBULATAN]]*O56</f>
        <v>43010</v>
      </c>
    </row>
    <row r="57" spans="1:16" ht="26.25" customHeight="1" x14ac:dyDescent="0.2">
      <c r="A57" s="14"/>
      <c r="B57" s="75"/>
      <c r="C57" s="73" t="s">
        <v>3574</v>
      </c>
      <c r="D57" s="78" t="s">
        <v>127</v>
      </c>
      <c r="E57" s="13">
        <v>44554</v>
      </c>
      <c r="F57" s="76" t="s">
        <v>705</v>
      </c>
      <c r="G57" s="13">
        <v>44557</v>
      </c>
      <c r="H57" s="77" t="s">
        <v>2193</v>
      </c>
      <c r="I57" s="16">
        <v>60</v>
      </c>
      <c r="J57" s="16">
        <v>422</v>
      </c>
      <c r="K57" s="16">
        <v>11</v>
      </c>
      <c r="L57" s="16">
        <v>7</v>
      </c>
      <c r="M57" s="81">
        <v>69.63</v>
      </c>
      <c r="N57" s="96">
        <v>69.63</v>
      </c>
      <c r="O57" s="64">
        <v>2530</v>
      </c>
      <c r="P57" s="65">
        <f>Table22457891011234567891011121314151617181920212223242526272829303132[[#This Row],[PEMBULATAN]]*O57</f>
        <v>176163.9</v>
      </c>
    </row>
    <row r="58" spans="1:16" ht="26.25" customHeight="1" x14ac:dyDescent="0.2">
      <c r="A58" s="14"/>
      <c r="B58" s="75"/>
      <c r="C58" s="73" t="s">
        <v>3575</v>
      </c>
      <c r="D58" s="78" t="s">
        <v>127</v>
      </c>
      <c r="E58" s="13">
        <v>44554</v>
      </c>
      <c r="F58" s="76" t="s">
        <v>705</v>
      </c>
      <c r="G58" s="13">
        <v>44557</v>
      </c>
      <c r="H58" s="77" t="s">
        <v>2193</v>
      </c>
      <c r="I58" s="16">
        <v>85</v>
      </c>
      <c r="J58" s="16">
        <v>52</v>
      </c>
      <c r="K58" s="16">
        <v>23</v>
      </c>
      <c r="L58" s="16">
        <v>13</v>
      </c>
      <c r="M58" s="81">
        <v>25.414999999999999</v>
      </c>
      <c r="N58" s="96">
        <v>26</v>
      </c>
      <c r="O58" s="64">
        <v>2530</v>
      </c>
      <c r="P58" s="65">
        <f>Table22457891011234567891011121314151617181920212223242526272829303132[[#This Row],[PEMBULATAN]]*O58</f>
        <v>65780</v>
      </c>
    </row>
    <row r="59" spans="1:16" ht="26.25" customHeight="1" x14ac:dyDescent="0.2">
      <c r="A59" s="14"/>
      <c r="B59" s="75"/>
      <c r="C59" s="73" t="s">
        <v>3576</v>
      </c>
      <c r="D59" s="78" t="s">
        <v>127</v>
      </c>
      <c r="E59" s="13">
        <v>44554</v>
      </c>
      <c r="F59" s="76" t="s">
        <v>705</v>
      </c>
      <c r="G59" s="13">
        <v>44557</v>
      </c>
      <c r="H59" s="77" t="s">
        <v>2193</v>
      </c>
      <c r="I59" s="16">
        <v>53</v>
      </c>
      <c r="J59" s="16">
        <v>35</v>
      </c>
      <c r="K59" s="16">
        <v>20</v>
      </c>
      <c r="L59" s="16">
        <v>3</v>
      </c>
      <c r="M59" s="81">
        <v>9.2750000000000004</v>
      </c>
      <c r="N59" s="96">
        <v>9.2750000000000004</v>
      </c>
      <c r="O59" s="64">
        <v>2530</v>
      </c>
      <c r="P59" s="65">
        <f>Table22457891011234567891011121314151617181920212223242526272829303132[[#This Row],[PEMBULATAN]]*O59</f>
        <v>23465.75</v>
      </c>
    </row>
    <row r="60" spans="1:16" ht="26.25" customHeight="1" x14ac:dyDescent="0.2">
      <c r="A60" s="14"/>
      <c r="B60" s="98"/>
      <c r="C60" s="73" t="s">
        <v>3577</v>
      </c>
      <c r="D60" s="78" t="s">
        <v>127</v>
      </c>
      <c r="E60" s="13">
        <v>44554</v>
      </c>
      <c r="F60" s="76" t="s">
        <v>705</v>
      </c>
      <c r="G60" s="13">
        <v>44557</v>
      </c>
      <c r="H60" s="77" t="s">
        <v>2193</v>
      </c>
      <c r="I60" s="16">
        <v>84</v>
      </c>
      <c r="J60" s="16">
        <v>12</v>
      </c>
      <c r="K60" s="16">
        <v>7</v>
      </c>
      <c r="L60" s="16">
        <v>2</v>
      </c>
      <c r="M60" s="81">
        <v>1.764</v>
      </c>
      <c r="N60" s="96">
        <v>2</v>
      </c>
      <c r="O60" s="64">
        <v>2530</v>
      </c>
      <c r="P60" s="65">
        <f>Table22457891011234567891011121314151617181920212223242526272829303132[[#This Row],[PEMBULATAN]]*O60</f>
        <v>5060</v>
      </c>
    </row>
    <row r="61" spans="1:16" ht="26.25" customHeight="1" x14ac:dyDescent="0.2">
      <c r="A61" s="14"/>
      <c r="B61" s="75" t="s">
        <v>3578</v>
      </c>
      <c r="C61" s="73" t="s">
        <v>3579</v>
      </c>
      <c r="D61" s="78" t="s">
        <v>127</v>
      </c>
      <c r="E61" s="13">
        <v>44554</v>
      </c>
      <c r="F61" s="76" t="s">
        <v>705</v>
      </c>
      <c r="G61" s="13">
        <v>44557</v>
      </c>
      <c r="H61" s="77" t="s">
        <v>2193</v>
      </c>
      <c r="I61" s="16">
        <v>25</v>
      </c>
      <c r="J61" s="16">
        <v>15</v>
      </c>
      <c r="K61" s="16">
        <v>8</v>
      </c>
      <c r="L61" s="16">
        <v>1</v>
      </c>
      <c r="M61" s="81">
        <v>0.75</v>
      </c>
      <c r="N61" s="96">
        <v>1</v>
      </c>
      <c r="O61" s="64">
        <v>2530</v>
      </c>
      <c r="P61" s="65">
        <f>Table22457891011234567891011121314151617181920212223242526272829303132[[#This Row],[PEMBULATAN]]*O61</f>
        <v>2530</v>
      </c>
    </row>
    <row r="62" spans="1:16" ht="26.25" customHeight="1" x14ac:dyDescent="0.2">
      <c r="A62" s="14"/>
      <c r="B62" s="75"/>
      <c r="C62" s="73" t="s">
        <v>3580</v>
      </c>
      <c r="D62" s="78" t="s">
        <v>127</v>
      </c>
      <c r="E62" s="13">
        <v>44554</v>
      </c>
      <c r="F62" s="76" t="s">
        <v>705</v>
      </c>
      <c r="G62" s="13">
        <v>44557</v>
      </c>
      <c r="H62" s="77" t="s">
        <v>2193</v>
      </c>
      <c r="I62" s="16">
        <v>65</v>
      </c>
      <c r="J62" s="16">
        <v>34</v>
      </c>
      <c r="K62" s="16">
        <v>15</v>
      </c>
      <c r="L62" s="16">
        <v>5</v>
      </c>
      <c r="M62" s="81">
        <v>8.2874999999999996</v>
      </c>
      <c r="N62" s="96">
        <v>8.2874999999999996</v>
      </c>
      <c r="O62" s="64">
        <v>2530</v>
      </c>
      <c r="P62" s="65">
        <f>Table22457891011234567891011121314151617181920212223242526272829303132[[#This Row],[PEMBULATAN]]*O62</f>
        <v>20967.375</v>
      </c>
    </row>
    <row r="63" spans="1:16" ht="22.5" customHeight="1" x14ac:dyDescent="0.2">
      <c r="A63" s="123" t="s">
        <v>30</v>
      </c>
      <c r="B63" s="124"/>
      <c r="C63" s="124"/>
      <c r="D63" s="124"/>
      <c r="E63" s="124"/>
      <c r="F63" s="124"/>
      <c r="G63" s="124"/>
      <c r="H63" s="124"/>
      <c r="I63" s="124"/>
      <c r="J63" s="124"/>
      <c r="K63" s="124"/>
      <c r="L63" s="125"/>
      <c r="M63" s="79">
        <f>SUBTOTAL(109,Table22457891011234567891011121314151617181920212223242526272829303132[KG VOLUME])</f>
        <v>1149.5469999999998</v>
      </c>
      <c r="N63" s="68">
        <f>SUM(N3:N62)</f>
        <v>1158.4940000000001</v>
      </c>
      <c r="O63" s="126">
        <f>SUM(P3:P62)</f>
        <v>2930989.82</v>
      </c>
      <c r="P63" s="127"/>
    </row>
    <row r="64" spans="1:16" ht="18" customHeight="1" x14ac:dyDescent="0.2">
      <c r="A64" s="86"/>
      <c r="B64" s="56" t="s">
        <v>42</v>
      </c>
      <c r="C64" s="55"/>
      <c r="D64" s="57" t="s">
        <v>43</v>
      </c>
      <c r="E64" s="86"/>
      <c r="F64" s="86"/>
      <c r="G64" s="86"/>
      <c r="H64" s="86"/>
      <c r="I64" s="86"/>
      <c r="J64" s="86"/>
      <c r="K64" s="86"/>
      <c r="L64" s="86"/>
      <c r="M64" s="87"/>
      <c r="N64" s="88" t="s">
        <v>51</v>
      </c>
      <c r="O64" s="89"/>
      <c r="P64" s="89">
        <f>O63*10%</f>
        <v>293098.98200000002</v>
      </c>
    </row>
    <row r="65" spans="1:16" ht="18" customHeight="1" thickBot="1" x14ac:dyDescent="0.25">
      <c r="A65" s="86"/>
      <c r="B65" s="56"/>
      <c r="C65" s="55"/>
      <c r="D65" s="57"/>
      <c r="E65" s="86"/>
      <c r="F65" s="86"/>
      <c r="G65" s="86"/>
      <c r="H65" s="86"/>
      <c r="I65" s="86"/>
      <c r="J65" s="86"/>
      <c r="K65" s="86"/>
      <c r="L65" s="86"/>
      <c r="M65" s="87"/>
      <c r="N65" s="90" t="s">
        <v>52</v>
      </c>
      <c r="O65" s="91"/>
      <c r="P65" s="91">
        <f>O63-P64</f>
        <v>2637890.838</v>
      </c>
    </row>
    <row r="66" spans="1:16" ht="18" customHeight="1" x14ac:dyDescent="0.2">
      <c r="A66" s="11"/>
      <c r="H66" s="63"/>
      <c r="N66" s="62" t="s">
        <v>31</v>
      </c>
      <c r="P66" s="69">
        <f>P65*1%</f>
        <v>26378.908380000001</v>
      </c>
    </row>
    <row r="67" spans="1:16" ht="18" customHeight="1" thickBot="1" x14ac:dyDescent="0.25">
      <c r="A67" s="11"/>
      <c r="H67" s="63"/>
      <c r="N67" s="62" t="s">
        <v>53</v>
      </c>
      <c r="P67" s="71">
        <f>P65*2%</f>
        <v>52757.816760000002</v>
      </c>
    </row>
    <row r="68" spans="1:16" ht="18" customHeight="1" x14ac:dyDescent="0.2">
      <c r="A68" s="11"/>
      <c r="H68" s="63"/>
      <c r="N68" s="66" t="s">
        <v>32</v>
      </c>
      <c r="O68" s="67"/>
      <c r="P68" s="70">
        <f>P65+P66-P67</f>
        <v>2611511.9296200001</v>
      </c>
    </row>
    <row r="70" spans="1:16" x14ac:dyDescent="0.2">
      <c r="A70" s="11"/>
      <c r="H70" s="63"/>
      <c r="P70" s="71"/>
    </row>
    <row r="71" spans="1:16" x14ac:dyDescent="0.2">
      <c r="A71" s="11"/>
      <c r="H71" s="63"/>
      <c r="O71" s="58"/>
      <c r="P71" s="71"/>
    </row>
    <row r="72" spans="1:16" s="3" customFormat="1" x14ac:dyDescent="0.25">
      <c r="A72" s="11"/>
      <c r="B72" s="2"/>
      <c r="C72" s="2"/>
      <c r="E72" s="12"/>
      <c r="H72" s="63"/>
      <c r="N72" s="15"/>
      <c r="O72" s="15"/>
      <c r="P72" s="15"/>
    </row>
    <row r="73" spans="1:16" s="3" customFormat="1" x14ac:dyDescent="0.25">
      <c r="A73" s="11"/>
      <c r="B73" s="2"/>
      <c r="C73" s="2"/>
      <c r="E73" s="12"/>
      <c r="H73" s="63"/>
      <c r="N73" s="15"/>
      <c r="O73" s="15"/>
      <c r="P73" s="15"/>
    </row>
    <row r="74" spans="1:16" s="3" customFormat="1" x14ac:dyDescent="0.25">
      <c r="A74" s="11"/>
      <c r="B74" s="2"/>
      <c r="C74" s="2"/>
      <c r="E74" s="12"/>
      <c r="H74" s="63"/>
      <c r="N74" s="15"/>
      <c r="O74" s="15"/>
      <c r="P74" s="15"/>
    </row>
    <row r="75" spans="1:16" s="3" customFormat="1" x14ac:dyDescent="0.25">
      <c r="A75" s="11"/>
      <c r="B75" s="2"/>
      <c r="C75" s="2"/>
      <c r="E75" s="12"/>
      <c r="H75" s="63"/>
      <c r="N75" s="15"/>
      <c r="O75" s="15"/>
      <c r="P75" s="15"/>
    </row>
    <row r="76" spans="1:16" s="3" customFormat="1" x14ac:dyDescent="0.25">
      <c r="A76" s="11"/>
      <c r="B76" s="2"/>
      <c r="C76" s="2"/>
      <c r="E76" s="12"/>
      <c r="H76" s="63"/>
      <c r="N76" s="15"/>
      <c r="O76" s="15"/>
      <c r="P76" s="15"/>
    </row>
    <row r="77" spans="1:16" s="3" customFormat="1" x14ac:dyDescent="0.25">
      <c r="A77" s="11"/>
      <c r="B77" s="2"/>
      <c r="C77" s="2"/>
      <c r="E77" s="12"/>
      <c r="H77" s="63"/>
      <c r="N77" s="15"/>
      <c r="O77" s="15"/>
      <c r="P77" s="15"/>
    </row>
    <row r="78" spans="1:16" s="3" customFormat="1" x14ac:dyDescent="0.25">
      <c r="A78" s="11"/>
      <c r="B78" s="2"/>
      <c r="C78" s="2"/>
      <c r="E78" s="12"/>
      <c r="H78" s="63"/>
      <c r="N78" s="15"/>
      <c r="O78" s="15"/>
      <c r="P78" s="15"/>
    </row>
    <row r="79" spans="1:16" s="3" customFormat="1" x14ac:dyDescent="0.25">
      <c r="A79" s="11"/>
      <c r="B79" s="2"/>
      <c r="C79" s="2"/>
      <c r="E79" s="12"/>
      <c r="H79" s="63"/>
      <c r="N79" s="15"/>
      <c r="O79" s="15"/>
      <c r="P79" s="15"/>
    </row>
    <row r="80" spans="1:16" s="3" customFormat="1" x14ac:dyDescent="0.25">
      <c r="A80" s="11"/>
      <c r="B80" s="2"/>
      <c r="C80" s="2"/>
      <c r="E80" s="12"/>
      <c r="H80" s="63"/>
      <c r="N80" s="15"/>
      <c r="O80" s="15"/>
      <c r="P80" s="15"/>
    </row>
    <row r="81" spans="1:16" s="3" customFormat="1" x14ac:dyDescent="0.25">
      <c r="A81" s="11"/>
      <c r="B81" s="2"/>
      <c r="C81" s="2"/>
      <c r="E81" s="12"/>
      <c r="H81" s="63"/>
      <c r="N81" s="15"/>
      <c r="O81" s="15"/>
      <c r="P81" s="15"/>
    </row>
    <row r="82" spans="1:16" s="3" customFormat="1" x14ac:dyDescent="0.25">
      <c r="A82" s="11"/>
      <c r="B82" s="2"/>
      <c r="C82" s="2"/>
      <c r="E82" s="12"/>
      <c r="H82" s="63"/>
      <c r="N82" s="15"/>
      <c r="O82" s="15"/>
      <c r="P82" s="15"/>
    </row>
    <row r="83" spans="1:16" s="3" customFormat="1" x14ac:dyDescent="0.25">
      <c r="A83" s="11"/>
      <c r="B83" s="2"/>
      <c r="C83" s="2"/>
      <c r="E83" s="12"/>
      <c r="H83" s="63"/>
      <c r="N83" s="15"/>
      <c r="O83" s="15"/>
      <c r="P83" s="15"/>
    </row>
  </sheetData>
  <mergeCells count="2">
    <mergeCell ref="A63:L63"/>
    <mergeCell ref="O63:P63"/>
  </mergeCells>
  <conditionalFormatting sqref="B3:B62">
    <cfRule type="duplicateValues" dxfId="415" priority="59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tabColor rgb="FF92D050"/>
  </sheetPr>
  <dimension ref="A1:P274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L6" sqref="L6"/>
    </sheetView>
  </sheetViews>
  <sheetFormatPr defaultRowHeight="15" x14ac:dyDescent="0.2"/>
  <cols>
    <col min="1" max="1" width="8" style="4" customWidth="1"/>
    <col min="2" max="2" width="21.140625" style="2" customWidth="1"/>
    <col min="3" max="3" width="14.5703125" style="2" customWidth="1"/>
    <col min="4" max="4" width="10.28515625" style="3" customWidth="1"/>
    <col min="5" max="5" width="8" style="12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5" customWidth="1"/>
    <col min="15" max="15" width="8.140625" style="15" customWidth="1"/>
    <col min="16" max="16" width="12.28515625" style="15" customWidth="1"/>
    <col min="17" max="16384" width="9.140625" style="4"/>
  </cols>
  <sheetData>
    <row r="1" spans="1:16" x14ac:dyDescent="0.2">
      <c r="H1" s="5"/>
    </row>
    <row r="2" spans="1:16" ht="25.5" x14ac:dyDescent="0.2">
      <c r="A2" s="59" t="s">
        <v>44</v>
      </c>
      <c r="B2" s="7" t="s">
        <v>7</v>
      </c>
      <c r="C2" s="7" t="s">
        <v>0</v>
      </c>
      <c r="D2" s="7" t="s">
        <v>1</v>
      </c>
      <c r="E2" s="60" t="s">
        <v>4</v>
      </c>
      <c r="F2" s="7" t="s">
        <v>3</v>
      </c>
      <c r="G2" s="7" t="s">
        <v>5</v>
      </c>
      <c r="H2" s="60" t="s">
        <v>2</v>
      </c>
      <c r="I2" s="7" t="s">
        <v>39</v>
      </c>
      <c r="J2" s="7" t="s">
        <v>40</v>
      </c>
      <c r="K2" s="7" t="s">
        <v>41</v>
      </c>
      <c r="L2" s="61" t="s">
        <v>45</v>
      </c>
      <c r="M2" s="61" t="s">
        <v>46</v>
      </c>
      <c r="N2" s="61" t="s">
        <v>6</v>
      </c>
      <c r="O2" s="61" t="s">
        <v>47</v>
      </c>
      <c r="P2" s="61" t="s">
        <v>48</v>
      </c>
    </row>
    <row r="3" spans="1:16" ht="25.5" customHeight="1" x14ac:dyDescent="0.2">
      <c r="A3" s="83">
        <v>402723</v>
      </c>
      <c r="B3" s="99" t="s">
        <v>3581</v>
      </c>
      <c r="C3" s="9" t="s">
        <v>3582</v>
      </c>
      <c r="D3" s="76" t="s">
        <v>127</v>
      </c>
      <c r="E3" s="13">
        <v>44554</v>
      </c>
      <c r="F3" s="76" t="s">
        <v>705</v>
      </c>
      <c r="G3" s="13">
        <v>44557</v>
      </c>
      <c r="H3" s="10" t="s">
        <v>3451</v>
      </c>
      <c r="I3" s="1">
        <v>45</v>
      </c>
      <c r="J3" s="1">
        <v>38</v>
      </c>
      <c r="K3" s="1">
        <v>17</v>
      </c>
      <c r="L3" s="1">
        <v>7</v>
      </c>
      <c r="M3" s="80">
        <v>7.2675000000000001</v>
      </c>
      <c r="N3" s="96">
        <v>7.2675000000000001</v>
      </c>
      <c r="O3" s="64">
        <v>2530</v>
      </c>
      <c r="P3" s="65">
        <f>Table2245789101123456789101112131415161718192021222324252627282930313233[[#This Row],[PEMBULATAN]]*O3</f>
        <v>18386.775000000001</v>
      </c>
    </row>
    <row r="4" spans="1:16" ht="25.5" customHeight="1" x14ac:dyDescent="0.2">
      <c r="A4" s="14"/>
      <c r="B4" s="75" t="s">
        <v>3583</v>
      </c>
      <c r="C4" s="73" t="s">
        <v>3584</v>
      </c>
      <c r="D4" s="78" t="s">
        <v>127</v>
      </c>
      <c r="E4" s="13">
        <v>44554</v>
      </c>
      <c r="F4" s="76" t="s">
        <v>705</v>
      </c>
      <c r="G4" s="13">
        <v>44557</v>
      </c>
      <c r="H4" s="77" t="s">
        <v>3451</v>
      </c>
      <c r="I4" s="16">
        <v>93</v>
      </c>
      <c r="J4" s="16">
        <v>66</v>
      </c>
      <c r="K4" s="16">
        <v>20</v>
      </c>
      <c r="L4" s="16">
        <v>14</v>
      </c>
      <c r="M4" s="81">
        <v>30.69</v>
      </c>
      <c r="N4" s="96">
        <v>30.69</v>
      </c>
      <c r="O4" s="64">
        <v>2530</v>
      </c>
      <c r="P4" s="65">
        <f>Table2245789101123456789101112131415161718192021222324252627282930313233[[#This Row],[PEMBULATAN]]*O4</f>
        <v>77645.7</v>
      </c>
    </row>
    <row r="5" spans="1:16" ht="25.5" customHeight="1" x14ac:dyDescent="0.2">
      <c r="A5" s="14"/>
      <c r="B5" s="75"/>
      <c r="C5" s="73" t="s">
        <v>3585</v>
      </c>
      <c r="D5" s="78" t="s">
        <v>127</v>
      </c>
      <c r="E5" s="13">
        <v>44554</v>
      </c>
      <c r="F5" s="76" t="s">
        <v>705</v>
      </c>
      <c r="G5" s="13">
        <v>44557</v>
      </c>
      <c r="H5" s="77" t="s">
        <v>3451</v>
      </c>
      <c r="I5" s="16">
        <v>71</v>
      </c>
      <c r="J5" s="16">
        <v>54</v>
      </c>
      <c r="K5" s="16">
        <v>16</v>
      </c>
      <c r="L5" s="16">
        <v>5</v>
      </c>
      <c r="M5" s="81">
        <v>15.336</v>
      </c>
      <c r="N5" s="96">
        <v>16</v>
      </c>
      <c r="O5" s="64">
        <v>2530</v>
      </c>
      <c r="P5" s="65">
        <f>Table2245789101123456789101112131415161718192021222324252627282930313233[[#This Row],[PEMBULATAN]]*O5</f>
        <v>40480</v>
      </c>
    </row>
    <row r="6" spans="1:16" ht="25.5" customHeight="1" x14ac:dyDescent="0.2">
      <c r="A6" s="14"/>
      <c r="B6" s="75"/>
      <c r="C6" s="73" t="s">
        <v>3586</v>
      </c>
      <c r="D6" s="78" t="s">
        <v>127</v>
      </c>
      <c r="E6" s="13">
        <v>44554</v>
      </c>
      <c r="F6" s="76" t="s">
        <v>705</v>
      </c>
      <c r="G6" s="13">
        <v>44557</v>
      </c>
      <c r="H6" s="77" t="s">
        <v>3451</v>
      </c>
      <c r="I6" s="16">
        <v>93</v>
      </c>
      <c r="J6" s="16">
        <v>55</v>
      </c>
      <c r="K6" s="16">
        <v>26</v>
      </c>
      <c r="L6" s="16">
        <v>15</v>
      </c>
      <c r="M6" s="81">
        <v>33.247500000000002</v>
      </c>
      <c r="N6" s="96">
        <v>33.247500000000002</v>
      </c>
      <c r="O6" s="64">
        <v>2530</v>
      </c>
      <c r="P6" s="65">
        <f>Table2245789101123456789101112131415161718192021222324252627282930313233[[#This Row],[PEMBULATAN]]*O6</f>
        <v>84116.175000000003</v>
      </c>
    </row>
    <row r="7" spans="1:16" ht="25.5" customHeight="1" x14ac:dyDescent="0.2">
      <c r="A7" s="14"/>
      <c r="B7" s="75"/>
      <c r="C7" s="73" t="s">
        <v>3587</v>
      </c>
      <c r="D7" s="78" t="s">
        <v>127</v>
      </c>
      <c r="E7" s="13">
        <v>44554</v>
      </c>
      <c r="F7" s="76" t="s">
        <v>705</v>
      </c>
      <c r="G7" s="13">
        <v>44557</v>
      </c>
      <c r="H7" s="77" t="s">
        <v>3451</v>
      </c>
      <c r="I7" s="16">
        <v>102</v>
      </c>
      <c r="J7" s="16">
        <v>20</v>
      </c>
      <c r="K7" s="16">
        <v>10</v>
      </c>
      <c r="L7" s="16">
        <v>1</v>
      </c>
      <c r="M7" s="81">
        <v>5.0999999999999996</v>
      </c>
      <c r="N7" s="96">
        <v>5.0999999999999996</v>
      </c>
      <c r="O7" s="64">
        <v>2530</v>
      </c>
      <c r="P7" s="65">
        <f>Table2245789101123456789101112131415161718192021222324252627282930313233[[#This Row],[PEMBULATAN]]*O7</f>
        <v>12903</v>
      </c>
    </row>
    <row r="8" spans="1:16" ht="25.5" customHeight="1" x14ac:dyDescent="0.2">
      <c r="A8" s="14"/>
      <c r="B8" s="75"/>
      <c r="C8" s="73" t="s">
        <v>3588</v>
      </c>
      <c r="D8" s="78" t="s">
        <v>127</v>
      </c>
      <c r="E8" s="13">
        <v>44554</v>
      </c>
      <c r="F8" s="76" t="s">
        <v>705</v>
      </c>
      <c r="G8" s="13">
        <v>44557</v>
      </c>
      <c r="H8" s="77" t="s">
        <v>3451</v>
      </c>
      <c r="I8" s="16">
        <v>55</v>
      </c>
      <c r="J8" s="16">
        <v>41</v>
      </c>
      <c r="K8" s="16">
        <v>4</v>
      </c>
      <c r="L8" s="16">
        <v>1</v>
      </c>
      <c r="M8" s="81">
        <v>2.2549999999999999</v>
      </c>
      <c r="N8" s="96">
        <v>2.2549999999999999</v>
      </c>
      <c r="O8" s="64">
        <v>2530</v>
      </c>
      <c r="P8" s="65">
        <f>Table2245789101123456789101112131415161718192021222324252627282930313233[[#This Row],[PEMBULATAN]]*O8</f>
        <v>5705.15</v>
      </c>
    </row>
    <row r="9" spans="1:16" ht="25.5" customHeight="1" x14ac:dyDescent="0.2">
      <c r="A9" s="14"/>
      <c r="B9" s="75"/>
      <c r="C9" s="73" t="s">
        <v>3589</v>
      </c>
      <c r="D9" s="78" t="s">
        <v>127</v>
      </c>
      <c r="E9" s="13">
        <v>44554</v>
      </c>
      <c r="F9" s="76" t="s">
        <v>705</v>
      </c>
      <c r="G9" s="13">
        <v>44557</v>
      </c>
      <c r="H9" s="77" t="s">
        <v>3451</v>
      </c>
      <c r="I9" s="16">
        <v>85</v>
      </c>
      <c r="J9" s="16">
        <v>53</v>
      </c>
      <c r="K9" s="16">
        <v>35</v>
      </c>
      <c r="L9" s="16">
        <v>25</v>
      </c>
      <c r="M9" s="81">
        <v>39.418750000000003</v>
      </c>
      <c r="N9" s="96">
        <v>40</v>
      </c>
      <c r="O9" s="64">
        <v>2530</v>
      </c>
      <c r="P9" s="65">
        <f>Table2245789101123456789101112131415161718192021222324252627282930313233[[#This Row],[PEMBULATAN]]*O9</f>
        <v>101200</v>
      </c>
    </row>
    <row r="10" spans="1:16" ht="25.5" customHeight="1" x14ac:dyDescent="0.2">
      <c r="A10" s="14"/>
      <c r="B10" s="75"/>
      <c r="C10" s="73" t="s">
        <v>3590</v>
      </c>
      <c r="D10" s="78" t="s">
        <v>127</v>
      </c>
      <c r="E10" s="13">
        <v>44554</v>
      </c>
      <c r="F10" s="76" t="s">
        <v>705</v>
      </c>
      <c r="G10" s="13">
        <v>44557</v>
      </c>
      <c r="H10" s="77" t="s">
        <v>3451</v>
      </c>
      <c r="I10" s="16">
        <v>78</v>
      </c>
      <c r="J10" s="16">
        <v>56</v>
      </c>
      <c r="K10" s="16">
        <v>24</v>
      </c>
      <c r="L10" s="16">
        <v>16</v>
      </c>
      <c r="M10" s="81">
        <v>26.207999999999998</v>
      </c>
      <c r="N10" s="96">
        <v>26.207999999999998</v>
      </c>
      <c r="O10" s="64">
        <v>2530</v>
      </c>
      <c r="P10" s="65">
        <f>Table2245789101123456789101112131415161718192021222324252627282930313233[[#This Row],[PEMBULATAN]]*O10</f>
        <v>66306.239999999991</v>
      </c>
    </row>
    <row r="11" spans="1:16" ht="25.5" customHeight="1" x14ac:dyDescent="0.2">
      <c r="A11" s="14"/>
      <c r="B11" s="75"/>
      <c r="C11" s="73" t="s">
        <v>3591</v>
      </c>
      <c r="D11" s="78" t="s">
        <v>127</v>
      </c>
      <c r="E11" s="13">
        <v>44554</v>
      </c>
      <c r="F11" s="76" t="s">
        <v>705</v>
      </c>
      <c r="G11" s="13">
        <v>44557</v>
      </c>
      <c r="H11" s="77" t="s">
        <v>3451</v>
      </c>
      <c r="I11" s="16">
        <v>97</v>
      </c>
      <c r="J11" s="16">
        <v>55</v>
      </c>
      <c r="K11" s="16">
        <v>25</v>
      </c>
      <c r="L11" s="16">
        <v>18</v>
      </c>
      <c r="M11" s="81">
        <v>33.34375</v>
      </c>
      <c r="N11" s="96">
        <v>34</v>
      </c>
      <c r="O11" s="64">
        <v>2530</v>
      </c>
      <c r="P11" s="65">
        <f>Table2245789101123456789101112131415161718192021222324252627282930313233[[#This Row],[PEMBULATAN]]*O11</f>
        <v>86020</v>
      </c>
    </row>
    <row r="12" spans="1:16" ht="25.5" customHeight="1" x14ac:dyDescent="0.2">
      <c r="A12" s="14"/>
      <c r="B12" s="75"/>
      <c r="C12" s="73" t="s">
        <v>3592</v>
      </c>
      <c r="D12" s="78" t="s">
        <v>127</v>
      </c>
      <c r="E12" s="13">
        <v>44554</v>
      </c>
      <c r="F12" s="76" t="s">
        <v>705</v>
      </c>
      <c r="G12" s="13">
        <v>44557</v>
      </c>
      <c r="H12" s="77" t="s">
        <v>3451</v>
      </c>
      <c r="I12" s="16">
        <v>97</v>
      </c>
      <c r="J12" s="16">
        <v>56</v>
      </c>
      <c r="K12" s="16">
        <v>30</v>
      </c>
      <c r="L12" s="16">
        <v>19</v>
      </c>
      <c r="M12" s="81">
        <v>40.74</v>
      </c>
      <c r="N12" s="96">
        <v>40.74</v>
      </c>
      <c r="O12" s="64">
        <v>2530</v>
      </c>
      <c r="P12" s="65">
        <f>Table2245789101123456789101112131415161718192021222324252627282930313233[[#This Row],[PEMBULATAN]]*O12</f>
        <v>103072.20000000001</v>
      </c>
    </row>
    <row r="13" spans="1:16" ht="25.5" customHeight="1" x14ac:dyDescent="0.2">
      <c r="A13" s="14"/>
      <c r="B13" s="75"/>
      <c r="C13" s="73" t="s">
        <v>3593</v>
      </c>
      <c r="D13" s="78" t="s">
        <v>127</v>
      </c>
      <c r="E13" s="13">
        <v>44554</v>
      </c>
      <c r="F13" s="76" t="s">
        <v>705</v>
      </c>
      <c r="G13" s="13">
        <v>44557</v>
      </c>
      <c r="H13" s="77" t="s">
        <v>3451</v>
      </c>
      <c r="I13" s="16">
        <v>89</v>
      </c>
      <c r="J13" s="16">
        <v>56</v>
      </c>
      <c r="K13" s="16">
        <v>23</v>
      </c>
      <c r="L13" s="16">
        <v>10</v>
      </c>
      <c r="M13" s="81">
        <v>28.658000000000001</v>
      </c>
      <c r="N13" s="96">
        <v>28.658000000000001</v>
      </c>
      <c r="O13" s="64">
        <v>2530</v>
      </c>
      <c r="P13" s="65">
        <f>Table2245789101123456789101112131415161718192021222324252627282930313233[[#This Row],[PEMBULATAN]]*O13</f>
        <v>72504.740000000005</v>
      </c>
    </row>
    <row r="14" spans="1:16" ht="25.5" customHeight="1" x14ac:dyDescent="0.2">
      <c r="A14" s="14"/>
      <c r="B14" s="75"/>
      <c r="C14" s="73" t="s">
        <v>3594</v>
      </c>
      <c r="D14" s="78" t="s">
        <v>127</v>
      </c>
      <c r="E14" s="13">
        <v>44554</v>
      </c>
      <c r="F14" s="76" t="s">
        <v>705</v>
      </c>
      <c r="G14" s="13">
        <v>44557</v>
      </c>
      <c r="H14" s="77" t="s">
        <v>3451</v>
      </c>
      <c r="I14" s="16">
        <v>50</v>
      </c>
      <c r="J14" s="16">
        <v>40</v>
      </c>
      <c r="K14" s="16">
        <v>23</v>
      </c>
      <c r="L14" s="16">
        <v>4</v>
      </c>
      <c r="M14" s="81">
        <v>11.5</v>
      </c>
      <c r="N14" s="96">
        <v>12</v>
      </c>
      <c r="O14" s="64">
        <v>2530</v>
      </c>
      <c r="P14" s="65">
        <f>Table2245789101123456789101112131415161718192021222324252627282930313233[[#This Row],[PEMBULATAN]]*O14</f>
        <v>30360</v>
      </c>
    </row>
    <row r="15" spans="1:16" ht="25.5" customHeight="1" x14ac:dyDescent="0.2">
      <c r="A15" s="14"/>
      <c r="B15" s="75"/>
      <c r="C15" s="73" t="s">
        <v>3595</v>
      </c>
      <c r="D15" s="78" t="s">
        <v>127</v>
      </c>
      <c r="E15" s="13">
        <v>44554</v>
      </c>
      <c r="F15" s="76" t="s">
        <v>705</v>
      </c>
      <c r="G15" s="13">
        <v>44557</v>
      </c>
      <c r="H15" s="77" t="s">
        <v>3451</v>
      </c>
      <c r="I15" s="16">
        <v>50</v>
      </c>
      <c r="J15" s="16">
        <v>45</v>
      </c>
      <c r="K15" s="16">
        <v>24</v>
      </c>
      <c r="L15" s="16">
        <v>8</v>
      </c>
      <c r="M15" s="81">
        <v>13.5</v>
      </c>
      <c r="N15" s="96">
        <v>14</v>
      </c>
      <c r="O15" s="64">
        <v>2530</v>
      </c>
      <c r="P15" s="65">
        <f>Table2245789101123456789101112131415161718192021222324252627282930313233[[#This Row],[PEMBULATAN]]*O15</f>
        <v>35420</v>
      </c>
    </row>
    <row r="16" spans="1:16" ht="25.5" customHeight="1" x14ac:dyDescent="0.2">
      <c r="A16" s="14"/>
      <c r="B16" s="75"/>
      <c r="C16" s="73" t="s">
        <v>3596</v>
      </c>
      <c r="D16" s="78" t="s">
        <v>127</v>
      </c>
      <c r="E16" s="13">
        <v>44554</v>
      </c>
      <c r="F16" s="76" t="s">
        <v>705</v>
      </c>
      <c r="G16" s="13">
        <v>44557</v>
      </c>
      <c r="H16" s="77" t="s">
        <v>3451</v>
      </c>
      <c r="I16" s="16">
        <v>95</v>
      </c>
      <c r="J16" s="16">
        <v>45</v>
      </c>
      <c r="K16" s="16">
        <v>35</v>
      </c>
      <c r="L16" s="16">
        <v>29</v>
      </c>
      <c r="M16" s="81">
        <v>37.40625</v>
      </c>
      <c r="N16" s="96">
        <v>38</v>
      </c>
      <c r="O16" s="64">
        <v>2530</v>
      </c>
      <c r="P16" s="65">
        <f>Table2245789101123456789101112131415161718192021222324252627282930313233[[#This Row],[PEMBULATAN]]*O16</f>
        <v>96140</v>
      </c>
    </row>
    <row r="17" spans="1:16" ht="25.5" customHeight="1" x14ac:dyDescent="0.2">
      <c r="A17" s="14"/>
      <c r="B17" s="75"/>
      <c r="C17" s="73" t="s">
        <v>3597</v>
      </c>
      <c r="D17" s="78" t="s">
        <v>127</v>
      </c>
      <c r="E17" s="13">
        <v>44554</v>
      </c>
      <c r="F17" s="76" t="s">
        <v>705</v>
      </c>
      <c r="G17" s="13">
        <v>44557</v>
      </c>
      <c r="H17" s="77" t="s">
        <v>3451</v>
      </c>
      <c r="I17" s="16">
        <v>87</v>
      </c>
      <c r="J17" s="16">
        <v>56</v>
      </c>
      <c r="K17" s="16">
        <v>32</v>
      </c>
      <c r="L17" s="16">
        <v>14</v>
      </c>
      <c r="M17" s="81">
        <v>38.975999999999999</v>
      </c>
      <c r="N17" s="96">
        <v>38.975999999999999</v>
      </c>
      <c r="O17" s="64">
        <v>2530</v>
      </c>
      <c r="P17" s="65">
        <f>Table2245789101123456789101112131415161718192021222324252627282930313233[[#This Row],[PEMBULATAN]]*O17</f>
        <v>98609.279999999999</v>
      </c>
    </row>
    <row r="18" spans="1:16" ht="25.5" customHeight="1" x14ac:dyDescent="0.2">
      <c r="A18" s="14"/>
      <c r="B18" s="75"/>
      <c r="C18" s="73" t="s">
        <v>3598</v>
      </c>
      <c r="D18" s="78" t="s">
        <v>127</v>
      </c>
      <c r="E18" s="13">
        <v>44554</v>
      </c>
      <c r="F18" s="76" t="s">
        <v>705</v>
      </c>
      <c r="G18" s="13">
        <v>44557</v>
      </c>
      <c r="H18" s="77" t="s">
        <v>3451</v>
      </c>
      <c r="I18" s="16">
        <v>51</v>
      </c>
      <c r="J18" s="16">
        <v>45</v>
      </c>
      <c r="K18" s="16">
        <v>15</v>
      </c>
      <c r="L18" s="16">
        <v>4</v>
      </c>
      <c r="M18" s="81">
        <v>8.6062499999999993</v>
      </c>
      <c r="N18" s="96">
        <v>8.6062499999999993</v>
      </c>
      <c r="O18" s="64">
        <v>2530</v>
      </c>
      <c r="P18" s="65">
        <f>Table2245789101123456789101112131415161718192021222324252627282930313233[[#This Row],[PEMBULATAN]]*O18</f>
        <v>21773.8125</v>
      </c>
    </row>
    <row r="19" spans="1:16" ht="25.5" customHeight="1" x14ac:dyDescent="0.2">
      <c r="A19" s="14"/>
      <c r="B19" s="75"/>
      <c r="C19" s="73" t="s">
        <v>3599</v>
      </c>
      <c r="D19" s="78" t="s">
        <v>127</v>
      </c>
      <c r="E19" s="13">
        <v>44554</v>
      </c>
      <c r="F19" s="76" t="s">
        <v>705</v>
      </c>
      <c r="G19" s="13">
        <v>44557</v>
      </c>
      <c r="H19" s="77" t="s">
        <v>3451</v>
      </c>
      <c r="I19" s="16">
        <v>98</v>
      </c>
      <c r="J19" s="16">
        <v>65</v>
      </c>
      <c r="K19" s="16">
        <v>25</v>
      </c>
      <c r="L19" s="16">
        <v>18</v>
      </c>
      <c r="M19" s="81">
        <v>39.8125</v>
      </c>
      <c r="N19" s="96">
        <v>39.8125</v>
      </c>
      <c r="O19" s="64">
        <v>2530</v>
      </c>
      <c r="P19" s="65">
        <f>Table2245789101123456789101112131415161718192021222324252627282930313233[[#This Row],[PEMBULATAN]]*O19</f>
        <v>100725.625</v>
      </c>
    </row>
    <row r="20" spans="1:16" ht="25.5" customHeight="1" x14ac:dyDescent="0.2">
      <c r="A20" s="14"/>
      <c r="B20" s="75"/>
      <c r="C20" s="73" t="s">
        <v>3600</v>
      </c>
      <c r="D20" s="78" t="s">
        <v>127</v>
      </c>
      <c r="E20" s="13">
        <v>44554</v>
      </c>
      <c r="F20" s="76" t="s">
        <v>705</v>
      </c>
      <c r="G20" s="13">
        <v>44557</v>
      </c>
      <c r="H20" s="77" t="s">
        <v>3451</v>
      </c>
      <c r="I20" s="16">
        <v>86</v>
      </c>
      <c r="J20" s="16">
        <v>65</v>
      </c>
      <c r="K20" s="16">
        <v>17</v>
      </c>
      <c r="L20" s="16">
        <v>7</v>
      </c>
      <c r="M20" s="81">
        <v>23.7575</v>
      </c>
      <c r="N20" s="96">
        <v>23.7575</v>
      </c>
      <c r="O20" s="64">
        <v>2530</v>
      </c>
      <c r="P20" s="65">
        <f>Table2245789101123456789101112131415161718192021222324252627282930313233[[#This Row],[PEMBULATAN]]*O20</f>
        <v>60106.474999999999</v>
      </c>
    </row>
    <row r="21" spans="1:16" ht="25.5" customHeight="1" x14ac:dyDescent="0.2">
      <c r="A21" s="14"/>
      <c r="B21" s="75"/>
      <c r="C21" s="73" t="s">
        <v>3601</v>
      </c>
      <c r="D21" s="78" t="s">
        <v>127</v>
      </c>
      <c r="E21" s="13">
        <v>44554</v>
      </c>
      <c r="F21" s="76" t="s">
        <v>705</v>
      </c>
      <c r="G21" s="13">
        <v>44557</v>
      </c>
      <c r="H21" s="77" t="s">
        <v>3451</v>
      </c>
      <c r="I21" s="16">
        <v>90</v>
      </c>
      <c r="J21" s="16">
        <v>56</v>
      </c>
      <c r="K21" s="16">
        <v>35</v>
      </c>
      <c r="L21" s="16">
        <v>15</v>
      </c>
      <c r="M21" s="81">
        <v>44.1</v>
      </c>
      <c r="N21" s="96">
        <v>44.1</v>
      </c>
      <c r="O21" s="64">
        <v>2530</v>
      </c>
      <c r="P21" s="65">
        <f>Table2245789101123456789101112131415161718192021222324252627282930313233[[#This Row],[PEMBULATAN]]*O21</f>
        <v>111573</v>
      </c>
    </row>
    <row r="22" spans="1:16" ht="25.5" customHeight="1" x14ac:dyDescent="0.2">
      <c r="A22" s="14"/>
      <c r="B22" s="75"/>
      <c r="C22" s="73" t="s">
        <v>3602</v>
      </c>
      <c r="D22" s="78" t="s">
        <v>127</v>
      </c>
      <c r="E22" s="13">
        <v>44554</v>
      </c>
      <c r="F22" s="76" t="s">
        <v>705</v>
      </c>
      <c r="G22" s="13">
        <v>44557</v>
      </c>
      <c r="H22" s="77" t="s">
        <v>3451</v>
      </c>
      <c r="I22" s="16">
        <v>72</v>
      </c>
      <c r="J22" s="16">
        <v>57</v>
      </c>
      <c r="K22" s="16">
        <v>27</v>
      </c>
      <c r="L22" s="16">
        <v>13</v>
      </c>
      <c r="M22" s="81">
        <v>27.702000000000002</v>
      </c>
      <c r="N22" s="96">
        <v>27.702000000000002</v>
      </c>
      <c r="O22" s="64">
        <v>2530</v>
      </c>
      <c r="P22" s="65">
        <f>Table2245789101123456789101112131415161718192021222324252627282930313233[[#This Row],[PEMBULATAN]]*O22</f>
        <v>70086.06</v>
      </c>
    </row>
    <row r="23" spans="1:16" ht="25.5" customHeight="1" x14ac:dyDescent="0.2">
      <c r="A23" s="14"/>
      <c r="B23" s="75"/>
      <c r="C23" s="73" t="s">
        <v>3603</v>
      </c>
      <c r="D23" s="78" t="s">
        <v>127</v>
      </c>
      <c r="E23" s="13">
        <v>44554</v>
      </c>
      <c r="F23" s="76" t="s">
        <v>705</v>
      </c>
      <c r="G23" s="13">
        <v>44557</v>
      </c>
      <c r="H23" s="77" t="s">
        <v>3451</v>
      </c>
      <c r="I23" s="16">
        <v>87</v>
      </c>
      <c r="J23" s="16">
        <v>56</v>
      </c>
      <c r="K23" s="16">
        <v>18</v>
      </c>
      <c r="L23" s="16">
        <v>14</v>
      </c>
      <c r="M23" s="81">
        <v>21.923999999999999</v>
      </c>
      <c r="N23" s="96">
        <v>21.923999999999999</v>
      </c>
      <c r="O23" s="64">
        <v>2530</v>
      </c>
      <c r="P23" s="65">
        <f>Table2245789101123456789101112131415161718192021222324252627282930313233[[#This Row],[PEMBULATAN]]*O23</f>
        <v>55467.72</v>
      </c>
    </row>
    <row r="24" spans="1:16" ht="25.5" customHeight="1" x14ac:dyDescent="0.2">
      <c r="A24" s="14"/>
      <c r="B24" s="75"/>
      <c r="C24" s="73" t="s">
        <v>3604</v>
      </c>
      <c r="D24" s="78" t="s">
        <v>127</v>
      </c>
      <c r="E24" s="13">
        <v>44554</v>
      </c>
      <c r="F24" s="76" t="s">
        <v>705</v>
      </c>
      <c r="G24" s="13">
        <v>44557</v>
      </c>
      <c r="H24" s="77" t="s">
        <v>3451</v>
      </c>
      <c r="I24" s="16">
        <v>90</v>
      </c>
      <c r="J24" s="16">
        <v>57</v>
      </c>
      <c r="K24" s="16">
        <v>32</v>
      </c>
      <c r="L24" s="16">
        <v>18</v>
      </c>
      <c r="M24" s="81">
        <v>41.04</v>
      </c>
      <c r="N24" s="96">
        <v>41.04</v>
      </c>
      <c r="O24" s="64">
        <v>2530</v>
      </c>
      <c r="P24" s="65">
        <f>Table2245789101123456789101112131415161718192021222324252627282930313233[[#This Row],[PEMBULATAN]]*O24</f>
        <v>103831.2</v>
      </c>
    </row>
    <row r="25" spans="1:16" ht="25.5" customHeight="1" x14ac:dyDescent="0.2">
      <c r="A25" s="14"/>
      <c r="B25" s="75"/>
      <c r="C25" s="73" t="s">
        <v>3605</v>
      </c>
      <c r="D25" s="78" t="s">
        <v>127</v>
      </c>
      <c r="E25" s="13">
        <v>44554</v>
      </c>
      <c r="F25" s="76" t="s">
        <v>705</v>
      </c>
      <c r="G25" s="13">
        <v>44557</v>
      </c>
      <c r="H25" s="77" t="s">
        <v>3451</v>
      </c>
      <c r="I25" s="16">
        <v>105</v>
      </c>
      <c r="J25" s="16">
        <v>62</v>
      </c>
      <c r="K25" s="16">
        <v>22</v>
      </c>
      <c r="L25" s="16">
        <v>30</v>
      </c>
      <c r="M25" s="81">
        <v>35.805</v>
      </c>
      <c r="N25" s="96">
        <v>35.805</v>
      </c>
      <c r="O25" s="64">
        <v>2530</v>
      </c>
      <c r="P25" s="65">
        <f>Table2245789101123456789101112131415161718192021222324252627282930313233[[#This Row],[PEMBULATAN]]*O25</f>
        <v>90586.65</v>
      </c>
    </row>
    <row r="26" spans="1:16" ht="25.5" customHeight="1" x14ac:dyDescent="0.2">
      <c r="A26" s="14"/>
      <c r="B26" s="75"/>
      <c r="C26" s="73" t="s">
        <v>3606</v>
      </c>
      <c r="D26" s="78" t="s">
        <v>127</v>
      </c>
      <c r="E26" s="13">
        <v>44554</v>
      </c>
      <c r="F26" s="76" t="s">
        <v>705</v>
      </c>
      <c r="G26" s="13">
        <v>44557</v>
      </c>
      <c r="H26" s="77" t="s">
        <v>3451</v>
      </c>
      <c r="I26" s="16">
        <v>82</v>
      </c>
      <c r="J26" s="16">
        <v>56</v>
      </c>
      <c r="K26" s="16">
        <v>23</v>
      </c>
      <c r="L26" s="16">
        <v>6</v>
      </c>
      <c r="M26" s="81">
        <v>26.404</v>
      </c>
      <c r="N26" s="96">
        <v>27</v>
      </c>
      <c r="O26" s="64">
        <v>2530</v>
      </c>
      <c r="P26" s="65">
        <f>Table2245789101123456789101112131415161718192021222324252627282930313233[[#This Row],[PEMBULATAN]]*O26</f>
        <v>68310</v>
      </c>
    </row>
    <row r="27" spans="1:16" ht="25.5" customHeight="1" x14ac:dyDescent="0.2">
      <c r="A27" s="14"/>
      <c r="B27" s="75"/>
      <c r="C27" s="73" t="s">
        <v>3607</v>
      </c>
      <c r="D27" s="78" t="s">
        <v>127</v>
      </c>
      <c r="E27" s="13">
        <v>44554</v>
      </c>
      <c r="F27" s="76" t="s">
        <v>705</v>
      </c>
      <c r="G27" s="13">
        <v>44557</v>
      </c>
      <c r="H27" s="77" t="s">
        <v>3451</v>
      </c>
      <c r="I27" s="16">
        <v>95</v>
      </c>
      <c r="J27" s="16">
        <v>60</v>
      </c>
      <c r="K27" s="16">
        <v>20</v>
      </c>
      <c r="L27" s="16">
        <v>17</v>
      </c>
      <c r="M27" s="81">
        <v>28.5</v>
      </c>
      <c r="N27" s="96">
        <v>29</v>
      </c>
      <c r="O27" s="64">
        <v>2530</v>
      </c>
      <c r="P27" s="65">
        <f>Table2245789101123456789101112131415161718192021222324252627282930313233[[#This Row],[PEMBULATAN]]*O27</f>
        <v>73370</v>
      </c>
    </row>
    <row r="28" spans="1:16" ht="25.5" customHeight="1" x14ac:dyDescent="0.2">
      <c r="A28" s="14"/>
      <c r="B28" s="75"/>
      <c r="C28" s="73" t="s">
        <v>3608</v>
      </c>
      <c r="D28" s="78" t="s">
        <v>127</v>
      </c>
      <c r="E28" s="13">
        <v>44554</v>
      </c>
      <c r="F28" s="76" t="s">
        <v>705</v>
      </c>
      <c r="G28" s="13">
        <v>44557</v>
      </c>
      <c r="H28" s="77" t="s">
        <v>3451</v>
      </c>
      <c r="I28" s="16">
        <v>88</v>
      </c>
      <c r="J28" s="16">
        <v>56</v>
      </c>
      <c r="K28" s="16">
        <v>18</v>
      </c>
      <c r="L28" s="16">
        <v>22</v>
      </c>
      <c r="M28" s="81">
        <v>22.175999999999998</v>
      </c>
      <c r="N28" s="96">
        <v>22.175999999999998</v>
      </c>
      <c r="O28" s="64">
        <v>2530</v>
      </c>
      <c r="P28" s="65">
        <f>Table2245789101123456789101112131415161718192021222324252627282930313233[[#This Row],[PEMBULATAN]]*O28</f>
        <v>56105.279999999999</v>
      </c>
    </row>
    <row r="29" spans="1:16" ht="25.5" customHeight="1" x14ac:dyDescent="0.2">
      <c r="A29" s="14"/>
      <c r="B29" s="75"/>
      <c r="C29" s="73" t="s">
        <v>3609</v>
      </c>
      <c r="D29" s="78" t="s">
        <v>127</v>
      </c>
      <c r="E29" s="13">
        <v>44554</v>
      </c>
      <c r="F29" s="76" t="s">
        <v>705</v>
      </c>
      <c r="G29" s="13">
        <v>44557</v>
      </c>
      <c r="H29" s="77" t="s">
        <v>3451</v>
      </c>
      <c r="I29" s="16">
        <v>75</v>
      </c>
      <c r="J29" s="16">
        <v>60</v>
      </c>
      <c r="K29" s="16">
        <v>22</v>
      </c>
      <c r="L29" s="16">
        <v>14</v>
      </c>
      <c r="M29" s="81">
        <v>24.75</v>
      </c>
      <c r="N29" s="96">
        <v>24.75</v>
      </c>
      <c r="O29" s="64">
        <v>2530</v>
      </c>
      <c r="P29" s="65">
        <f>Table2245789101123456789101112131415161718192021222324252627282930313233[[#This Row],[PEMBULATAN]]*O29</f>
        <v>62617.5</v>
      </c>
    </row>
    <row r="30" spans="1:16" ht="25.5" customHeight="1" x14ac:dyDescent="0.2">
      <c r="A30" s="14"/>
      <c r="B30" s="75"/>
      <c r="C30" s="73" t="s">
        <v>3610</v>
      </c>
      <c r="D30" s="78" t="s">
        <v>127</v>
      </c>
      <c r="E30" s="13">
        <v>44554</v>
      </c>
      <c r="F30" s="76" t="s">
        <v>705</v>
      </c>
      <c r="G30" s="13">
        <v>44557</v>
      </c>
      <c r="H30" s="77" t="s">
        <v>3451</v>
      </c>
      <c r="I30" s="16">
        <v>77</v>
      </c>
      <c r="J30" s="16">
        <v>80</v>
      </c>
      <c r="K30" s="16">
        <v>15</v>
      </c>
      <c r="L30" s="16">
        <v>16</v>
      </c>
      <c r="M30" s="81">
        <v>23.1</v>
      </c>
      <c r="N30" s="96">
        <v>23.1</v>
      </c>
      <c r="O30" s="64">
        <v>2530</v>
      </c>
      <c r="P30" s="65">
        <f>Table2245789101123456789101112131415161718192021222324252627282930313233[[#This Row],[PEMBULATAN]]*O30</f>
        <v>58443</v>
      </c>
    </row>
    <row r="31" spans="1:16" ht="25.5" customHeight="1" x14ac:dyDescent="0.2">
      <c r="A31" s="14"/>
      <c r="B31" s="75"/>
      <c r="C31" s="73" t="s">
        <v>3611</v>
      </c>
      <c r="D31" s="78" t="s">
        <v>127</v>
      </c>
      <c r="E31" s="13">
        <v>44554</v>
      </c>
      <c r="F31" s="76" t="s">
        <v>705</v>
      </c>
      <c r="G31" s="13">
        <v>44557</v>
      </c>
      <c r="H31" s="77" t="s">
        <v>3451</v>
      </c>
      <c r="I31" s="16">
        <v>105</v>
      </c>
      <c r="J31" s="16">
        <v>56</v>
      </c>
      <c r="K31" s="16">
        <v>31</v>
      </c>
      <c r="L31" s="16">
        <v>15</v>
      </c>
      <c r="M31" s="81">
        <v>45.57</v>
      </c>
      <c r="N31" s="96">
        <v>45.57</v>
      </c>
      <c r="O31" s="64">
        <v>2530</v>
      </c>
      <c r="P31" s="65">
        <f>Table2245789101123456789101112131415161718192021222324252627282930313233[[#This Row],[PEMBULATAN]]*O31</f>
        <v>115292.1</v>
      </c>
    </row>
    <row r="32" spans="1:16" ht="25.5" customHeight="1" x14ac:dyDescent="0.2">
      <c r="A32" s="14"/>
      <c r="B32" s="75"/>
      <c r="C32" s="73" t="s">
        <v>3612</v>
      </c>
      <c r="D32" s="78" t="s">
        <v>127</v>
      </c>
      <c r="E32" s="13">
        <v>44554</v>
      </c>
      <c r="F32" s="76" t="s">
        <v>705</v>
      </c>
      <c r="G32" s="13">
        <v>44557</v>
      </c>
      <c r="H32" s="77" t="s">
        <v>3451</v>
      </c>
      <c r="I32" s="16">
        <v>97</v>
      </c>
      <c r="J32" s="16">
        <v>60</v>
      </c>
      <c r="K32" s="16">
        <v>18</v>
      </c>
      <c r="L32" s="16">
        <v>14</v>
      </c>
      <c r="M32" s="81">
        <v>26.19</v>
      </c>
      <c r="N32" s="96">
        <v>26.19</v>
      </c>
      <c r="O32" s="64">
        <v>2530</v>
      </c>
      <c r="P32" s="65">
        <f>Table2245789101123456789101112131415161718192021222324252627282930313233[[#This Row],[PEMBULATAN]]*O32</f>
        <v>66260.7</v>
      </c>
    </row>
    <row r="33" spans="1:16" ht="25.5" customHeight="1" x14ac:dyDescent="0.2">
      <c r="A33" s="14"/>
      <c r="B33" s="75"/>
      <c r="C33" s="73" t="s">
        <v>3613</v>
      </c>
      <c r="D33" s="78" t="s">
        <v>127</v>
      </c>
      <c r="E33" s="13">
        <v>44554</v>
      </c>
      <c r="F33" s="76" t="s">
        <v>705</v>
      </c>
      <c r="G33" s="13">
        <v>44557</v>
      </c>
      <c r="H33" s="77" t="s">
        <v>3451</v>
      </c>
      <c r="I33" s="16">
        <v>85</v>
      </c>
      <c r="J33" s="16">
        <v>62</v>
      </c>
      <c r="K33" s="16">
        <v>27</v>
      </c>
      <c r="L33" s="16">
        <v>11</v>
      </c>
      <c r="M33" s="81">
        <v>35.572499999999998</v>
      </c>
      <c r="N33" s="96">
        <v>35.572499999999998</v>
      </c>
      <c r="O33" s="64">
        <v>2530</v>
      </c>
      <c r="P33" s="65">
        <f>Table2245789101123456789101112131415161718192021222324252627282930313233[[#This Row],[PEMBULATAN]]*O33</f>
        <v>89998.424999999988</v>
      </c>
    </row>
    <row r="34" spans="1:16" ht="25.5" customHeight="1" x14ac:dyDescent="0.2">
      <c r="A34" s="14"/>
      <c r="B34" s="75"/>
      <c r="C34" s="73" t="s">
        <v>3614</v>
      </c>
      <c r="D34" s="78" t="s">
        <v>127</v>
      </c>
      <c r="E34" s="13">
        <v>44554</v>
      </c>
      <c r="F34" s="76" t="s">
        <v>705</v>
      </c>
      <c r="G34" s="13">
        <v>44557</v>
      </c>
      <c r="H34" s="77" t="s">
        <v>3451</v>
      </c>
      <c r="I34" s="16">
        <v>90</v>
      </c>
      <c r="J34" s="16">
        <v>60</v>
      </c>
      <c r="K34" s="16">
        <v>15</v>
      </c>
      <c r="L34" s="16">
        <v>17</v>
      </c>
      <c r="M34" s="81">
        <v>20.25</v>
      </c>
      <c r="N34" s="96">
        <v>20.25</v>
      </c>
      <c r="O34" s="64">
        <v>2530</v>
      </c>
      <c r="P34" s="65">
        <f>Table2245789101123456789101112131415161718192021222324252627282930313233[[#This Row],[PEMBULATAN]]*O34</f>
        <v>51232.5</v>
      </c>
    </row>
    <row r="35" spans="1:16" ht="25.5" customHeight="1" x14ac:dyDescent="0.2">
      <c r="A35" s="14"/>
      <c r="B35" s="75"/>
      <c r="C35" s="73" t="s">
        <v>3615</v>
      </c>
      <c r="D35" s="78" t="s">
        <v>127</v>
      </c>
      <c r="E35" s="13">
        <v>44554</v>
      </c>
      <c r="F35" s="76" t="s">
        <v>705</v>
      </c>
      <c r="G35" s="13">
        <v>44557</v>
      </c>
      <c r="H35" s="77" t="s">
        <v>3451</v>
      </c>
      <c r="I35" s="16">
        <v>50</v>
      </c>
      <c r="J35" s="16">
        <v>50</v>
      </c>
      <c r="K35" s="16">
        <v>20</v>
      </c>
      <c r="L35" s="16">
        <v>12</v>
      </c>
      <c r="M35" s="81">
        <v>12.5</v>
      </c>
      <c r="N35" s="96">
        <v>13</v>
      </c>
      <c r="O35" s="64">
        <v>2530</v>
      </c>
      <c r="P35" s="65">
        <f>Table2245789101123456789101112131415161718192021222324252627282930313233[[#This Row],[PEMBULATAN]]*O35</f>
        <v>32890</v>
      </c>
    </row>
    <row r="36" spans="1:16" ht="25.5" customHeight="1" x14ac:dyDescent="0.2">
      <c r="A36" s="14"/>
      <c r="B36" s="75"/>
      <c r="C36" s="73" t="s">
        <v>3616</v>
      </c>
      <c r="D36" s="78" t="s">
        <v>127</v>
      </c>
      <c r="E36" s="13">
        <v>44554</v>
      </c>
      <c r="F36" s="76" t="s">
        <v>705</v>
      </c>
      <c r="G36" s="13">
        <v>44557</v>
      </c>
      <c r="H36" s="77" t="s">
        <v>3451</v>
      </c>
      <c r="I36" s="16">
        <v>95</v>
      </c>
      <c r="J36" s="16">
        <v>61</v>
      </c>
      <c r="K36" s="16">
        <v>25</v>
      </c>
      <c r="L36" s="16">
        <v>14</v>
      </c>
      <c r="M36" s="81">
        <v>36.21875</v>
      </c>
      <c r="N36" s="96">
        <v>36.21875</v>
      </c>
      <c r="O36" s="64">
        <v>2530</v>
      </c>
      <c r="P36" s="65">
        <f>Table2245789101123456789101112131415161718192021222324252627282930313233[[#This Row],[PEMBULATAN]]*O36</f>
        <v>91633.4375</v>
      </c>
    </row>
    <row r="37" spans="1:16" ht="25.5" customHeight="1" x14ac:dyDescent="0.2">
      <c r="A37" s="14"/>
      <c r="B37" s="75"/>
      <c r="C37" s="73" t="s">
        <v>3617</v>
      </c>
      <c r="D37" s="78" t="s">
        <v>127</v>
      </c>
      <c r="E37" s="13">
        <v>44554</v>
      </c>
      <c r="F37" s="76" t="s">
        <v>705</v>
      </c>
      <c r="G37" s="13">
        <v>44557</v>
      </c>
      <c r="H37" s="77" t="s">
        <v>3451</v>
      </c>
      <c r="I37" s="16">
        <v>90</v>
      </c>
      <c r="J37" s="16">
        <v>65</v>
      </c>
      <c r="K37" s="16">
        <v>23</v>
      </c>
      <c r="L37" s="16">
        <v>11</v>
      </c>
      <c r="M37" s="81">
        <v>33.637500000000003</v>
      </c>
      <c r="N37" s="96">
        <v>33.637500000000003</v>
      </c>
      <c r="O37" s="64">
        <v>2530</v>
      </c>
      <c r="P37" s="65">
        <f>Table2245789101123456789101112131415161718192021222324252627282930313233[[#This Row],[PEMBULATAN]]*O37</f>
        <v>85102.875</v>
      </c>
    </row>
    <row r="38" spans="1:16" ht="25.5" customHeight="1" x14ac:dyDescent="0.2">
      <c r="A38" s="14"/>
      <c r="B38" s="75"/>
      <c r="C38" s="73" t="s">
        <v>3618</v>
      </c>
      <c r="D38" s="78" t="s">
        <v>127</v>
      </c>
      <c r="E38" s="13">
        <v>44554</v>
      </c>
      <c r="F38" s="76" t="s">
        <v>705</v>
      </c>
      <c r="G38" s="13">
        <v>44557</v>
      </c>
      <c r="H38" s="77" t="s">
        <v>3451</v>
      </c>
      <c r="I38" s="16">
        <v>65</v>
      </c>
      <c r="J38" s="16">
        <v>67</v>
      </c>
      <c r="K38" s="16">
        <v>23</v>
      </c>
      <c r="L38" s="16">
        <v>7</v>
      </c>
      <c r="M38" s="81">
        <v>25.041250000000002</v>
      </c>
      <c r="N38" s="96">
        <v>25.041250000000002</v>
      </c>
      <c r="O38" s="64">
        <v>2530</v>
      </c>
      <c r="P38" s="65">
        <f>Table2245789101123456789101112131415161718192021222324252627282930313233[[#This Row],[PEMBULATAN]]*O38</f>
        <v>63354.362500000003</v>
      </c>
    </row>
    <row r="39" spans="1:16" ht="25.5" customHeight="1" x14ac:dyDescent="0.2">
      <c r="A39" s="14"/>
      <c r="B39" s="75"/>
      <c r="C39" s="73" t="s">
        <v>3619</v>
      </c>
      <c r="D39" s="78" t="s">
        <v>127</v>
      </c>
      <c r="E39" s="13">
        <v>44554</v>
      </c>
      <c r="F39" s="76" t="s">
        <v>705</v>
      </c>
      <c r="G39" s="13">
        <v>44557</v>
      </c>
      <c r="H39" s="77" t="s">
        <v>3451</v>
      </c>
      <c r="I39" s="16">
        <v>75</v>
      </c>
      <c r="J39" s="16">
        <v>63</v>
      </c>
      <c r="K39" s="16">
        <v>52</v>
      </c>
      <c r="L39" s="16">
        <v>40</v>
      </c>
      <c r="M39" s="81">
        <v>61.424999999999997</v>
      </c>
      <c r="N39" s="96">
        <v>62</v>
      </c>
      <c r="O39" s="64">
        <v>2530</v>
      </c>
      <c r="P39" s="65">
        <f>Table2245789101123456789101112131415161718192021222324252627282930313233[[#This Row],[PEMBULATAN]]*O39</f>
        <v>156860</v>
      </c>
    </row>
    <row r="40" spans="1:16" ht="25.5" customHeight="1" x14ac:dyDescent="0.2">
      <c r="A40" s="14"/>
      <c r="B40" s="75"/>
      <c r="C40" s="73" t="s">
        <v>3620</v>
      </c>
      <c r="D40" s="78" t="s">
        <v>127</v>
      </c>
      <c r="E40" s="13">
        <v>44554</v>
      </c>
      <c r="F40" s="76" t="s">
        <v>705</v>
      </c>
      <c r="G40" s="13">
        <v>44557</v>
      </c>
      <c r="H40" s="77" t="s">
        <v>3451</v>
      </c>
      <c r="I40" s="16">
        <v>85</v>
      </c>
      <c r="J40" s="16">
        <v>15</v>
      </c>
      <c r="K40" s="16">
        <v>12</v>
      </c>
      <c r="L40" s="16">
        <v>1</v>
      </c>
      <c r="M40" s="81">
        <v>3.8250000000000002</v>
      </c>
      <c r="N40" s="96">
        <v>3.8250000000000002</v>
      </c>
      <c r="O40" s="64">
        <v>2530</v>
      </c>
      <c r="P40" s="65">
        <f>Table2245789101123456789101112131415161718192021222324252627282930313233[[#This Row],[PEMBULATAN]]*O40</f>
        <v>9677.25</v>
      </c>
    </row>
    <row r="41" spans="1:16" ht="25.5" customHeight="1" x14ac:dyDescent="0.2">
      <c r="A41" s="14"/>
      <c r="B41" s="75"/>
      <c r="C41" s="73" t="s">
        <v>3621</v>
      </c>
      <c r="D41" s="78" t="s">
        <v>127</v>
      </c>
      <c r="E41" s="13">
        <v>44554</v>
      </c>
      <c r="F41" s="76" t="s">
        <v>705</v>
      </c>
      <c r="G41" s="13">
        <v>44557</v>
      </c>
      <c r="H41" s="77" t="s">
        <v>3451</v>
      </c>
      <c r="I41" s="16">
        <v>85</v>
      </c>
      <c r="J41" s="16">
        <v>50</v>
      </c>
      <c r="K41" s="16">
        <v>32</v>
      </c>
      <c r="L41" s="16">
        <v>22</v>
      </c>
      <c r="M41" s="81">
        <v>34</v>
      </c>
      <c r="N41" s="96">
        <v>34</v>
      </c>
      <c r="O41" s="64">
        <v>2530</v>
      </c>
      <c r="P41" s="65">
        <f>Table2245789101123456789101112131415161718192021222324252627282930313233[[#This Row],[PEMBULATAN]]*O41</f>
        <v>86020</v>
      </c>
    </row>
    <row r="42" spans="1:16" ht="25.5" customHeight="1" x14ac:dyDescent="0.2">
      <c r="A42" s="14"/>
      <c r="B42" s="75"/>
      <c r="C42" s="73" t="s">
        <v>3622</v>
      </c>
      <c r="D42" s="78" t="s">
        <v>127</v>
      </c>
      <c r="E42" s="13">
        <v>44554</v>
      </c>
      <c r="F42" s="76" t="s">
        <v>705</v>
      </c>
      <c r="G42" s="13">
        <v>44557</v>
      </c>
      <c r="H42" s="77" t="s">
        <v>3451</v>
      </c>
      <c r="I42" s="16">
        <v>110</v>
      </c>
      <c r="J42" s="16">
        <v>57</v>
      </c>
      <c r="K42" s="16">
        <v>25</v>
      </c>
      <c r="L42" s="16">
        <v>26</v>
      </c>
      <c r="M42" s="81">
        <v>39.1875</v>
      </c>
      <c r="N42" s="96">
        <v>39.1875</v>
      </c>
      <c r="O42" s="64">
        <v>2530</v>
      </c>
      <c r="P42" s="65">
        <f>Table2245789101123456789101112131415161718192021222324252627282930313233[[#This Row],[PEMBULATAN]]*O42</f>
        <v>99144.375</v>
      </c>
    </row>
    <row r="43" spans="1:16" ht="25.5" customHeight="1" x14ac:dyDescent="0.2">
      <c r="A43" s="14"/>
      <c r="B43" s="75"/>
      <c r="C43" s="73" t="s">
        <v>3623</v>
      </c>
      <c r="D43" s="78" t="s">
        <v>127</v>
      </c>
      <c r="E43" s="13">
        <v>44554</v>
      </c>
      <c r="F43" s="76" t="s">
        <v>705</v>
      </c>
      <c r="G43" s="13">
        <v>44557</v>
      </c>
      <c r="H43" s="77" t="s">
        <v>3451</v>
      </c>
      <c r="I43" s="16">
        <v>87</v>
      </c>
      <c r="J43" s="16">
        <v>56</v>
      </c>
      <c r="K43" s="16">
        <v>35</v>
      </c>
      <c r="L43" s="16">
        <v>11</v>
      </c>
      <c r="M43" s="81">
        <v>42.63</v>
      </c>
      <c r="N43" s="96">
        <v>42.63</v>
      </c>
      <c r="O43" s="64">
        <v>2530</v>
      </c>
      <c r="P43" s="65">
        <f>Table2245789101123456789101112131415161718192021222324252627282930313233[[#This Row],[PEMBULATAN]]*O43</f>
        <v>107853.90000000001</v>
      </c>
    </row>
    <row r="44" spans="1:16" ht="25.5" customHeight="1" x14ac:dyDescent="0.2">
      <c r="A44" s="14"/>
      <c r="B44" s="75"/>
      <c r="C44" s="73" t="s">
        <v>3624</v>
      </c>
      <c r="D44" s="78" t="s">
        <v>127</v>
      </c>
      <c r="E44" s="13">
        <v>44554</v>
      </c>
      <c r="F44" s="76" t="s">
        <v>705</v>
      </c>
      <c r="G44" s="13">
        <v>44557</v>
      </c>
      <c r="H44" s="77" t="s">
        <v>3451</v>
      </c>
      <c r="I44" s="16">
        <v>87</v>
      </c>
      <c r="J44" s="16">
        <v>64</v>
      </c>
      <c r="K44" s="16">
        <v>24</v>
      </c>
      <c r="L44" s="16">
        <v>13</v>
      </c>
      <c r="M44" s="81">
        <v>33.408000000000001</v>
      </c>
      <c r="N44" s="96">
        <v>34</v>
      </c>
      <c r="O44" s="64">
        <v>2530</v>
      </c>
      <c r="P44" s="65">
        <f>Table2245789101123456789101112131415161718192021222324252627282930313233[[#This Row],[PEMBULATAN]]*O44</f>
        <v>86020</v>
      </c>
    </row>
    <row r="45" spans="1:16" ht="25.5" customHeight="1" x14ac:dyDescent="0.2">
      <c r="A45" s="14"/>
      <c r="B45" s="75"/>
      <c r="C45" s="73" t="s">
        <v>3625</v>
      </c>
      <c r="D45" s="78" t="s">
        <v>127</v>
      </c>
      <c r="E45" s="13">
        <v>44554</v>
      </c>
      <c r="F45" s="76" t="s">
        <v>705</v>
      </c>
      <c r="G45" s="13">
        <v>44557</v>
      </c>
      <c r="H45" s="77" t="s">
        <v>3451</v>
      </c>
      <c r="I45" s="16">
        <v>90</v>
      </c>
      <c r="J45" s="16">
        <v>43</v>
      </c>
      <c r="K45" s="16">
        <v>35</v>
      </c>
      <c r="L45" s="16">
        <v>20</v>
      </c>
      <c r="M45" s="81">
        <v>33.862499999999997</v>
      </c>
      <c r="N45" s="96">
        <v>33.862499999999997</v>
      </c>
      <c r="O45" s="64">
        <v>2530</v>
      </c>
      <c r="P45" s="65">
        <f>Table2245789101123456789101112131415161718192021222324252627282930313233[[#This Row],[PEMBULATAN]]*O45</f>
        <v>85672.125</v>
      </c>
    </row>
    <row r="46" spans="1:16" ht="25.5" customHeight="1" x14ac:dyDescent="0.2">
      <c r="A46" s="14"/>
      <c r="B46" s="75"/>
      <c r="C46" s="73" t="s">
        <v>3626</v>
      </c>
      <c r="D46" s="78" t="s">
        <v>127</v>
      </c>
      <c r="E46" s="13">
        <v>44554</v>
      </c>
      <c r="F46" s="76" t="s">
        <v>705</v>
      </c>
      <c r="G46" s="13">
        <v>44557</v>
      </c>
      <c r="H46" s="77" t="s">
        <v>3451</v>
      </c>
      <c r="I46" s="16">
        <v>88</v>
      </c>
      <c r="J46" s="16">
        <v>56</v>
      </c>
      <c r="K46" s="16">
        <v>30</v>
      </c>
      <c r="L46" s="16">
        <v>19</v>
      </c>
      <c r="M46" s="81">
        <v>36.96</v>
      </c>
      <c r="N46" s="96">
        <v>36.96</v>
      </c>
      <c r="O46" s="64">
        <v>2530</v>
      </c>
      <c r="P46" s="65">
        <f>Table2245789101123456789101112131415161718192021222324252627282930313233[[#This Row],[PEMBULATAN]]*O46</f>
        <v>93508.800000000003</v>
      </c>
    </row>
    <row r="47" spans="1:16" ht="25.5" customHeight="1" x14ac:dyDescent="0.2">
      <c r="A47" s="14"/>
      <c r="B47" s="75"/>
      <c r="C47" s="73" t="s">
        <v>3627</v>
      </c>
      <c r="D47" s="78" t="s">
        <v>127</v>
      </c>
      <c r="E47" s="13">
        <v>44554</v>
      </c>
      <c r="F47" s="76" t="s">
        <v>705</v>
      </c>
      <c r="G47" s="13">
        <v>44557</v>
      </c>
      <c r="H47" s="77" t="s">
        <v>3451</v>
      </c>
      <c r="I47" s="16">
        <v>85</v>
      </c>
      <c r="J47" s="16">
        <v>60</v>
      </c>
      <c r="K47" s="16">
        <v>26</v>
      </c>
      <c r="L47" s="16">
        <v>21</v>
      </c>
      <c r="M47" s="81">
        <v>33.15</v>
      </c>
      <c r="N47" s="96">
        <v>33.15</v>
      </c>
      <c r="O47" s="64">
        <v>2530</v>
      </c>
      <c r="P47" s="65">
        <f>Table2245789101123456789101112131415161718192021222324252627282930313233[[#This Row],[PEMBULATAN]]*O47</f>
        <v>83869.5</v>
      </c>
    </row>
    <row r="48" spans="1:16" ht="25.5" customHeight="1" x14ac:dyDescent="0.2">
      <c r="A48" s="14"/>
      <c r="B48" s="75"/>
      <c r="C48" s="73" t="s">
        <v>3628</v>
      </c>
      <c r="D48" s="78" t="s">
        <v>127</v>
      </c>
      <c r="E48" s="13">
        <v>44554</v>
      </c>
      <c r="F48" s="76" t="s">
        <v>705</v>
      </c>
      <c r="G48" s="13">
        <v>44557</v>
      </c>
      <c r="H48" s="77" t="s">
        <v>3451</v>
      </c>
      <c r="I48" s="16">
        <v>70</v>
      </c>
      <c r="J48" s="16">
        <v>53</v>
      </c>
      <c r="K48" s="16">
        <v>23</v>
      </c>
      <c r="L48" s="16">
        <v>28</v>
      </c>
      <c r="M48" s="81">
        <v>21.3325</v>
      </c>
      <c r="N48" s="96">
        <v>29</v>
      </c>
      <c r="O48" s="64">
        <v>2530</v>
      </c>
      <c r="P48" s="65">
        <f>Table2245789101123456789101112131415161718192021222324252627282930313233[[#This Row],[PEMBULATAN]]*O48</f>
        <v>73370</v>
      </c>
    </row>
    <row r="49" spans="1:16" ht="25.5" customHeight="1" x14ac:dyDescent="0.2">
      <c r="A49" s="14"/>
      <c r="B49" s="75"/>
      <c r="C49" s="73" t="s">
        <v>3629</v>
      </c>
      <c r="D49" s="78" t="s">
        <v>127</v>
      </c>
      <c r="E49" s="13">
        <v>44554</v>
      </c>
      <c r="F49" s="76" t="s">
        <v>705</v>
      </c>
      <c r="G49" s="13">
        <v>44557</v>
      </c>
      <c r="H49" s="77" t="s">
        <v>3451</v>
      </c>
      <c r="I49" s="16">
        <v>70</v>
      </c>
      <c r="J49" s="16">
        <v>55</v>
      </c>
      <c r="K49" s="16">
        <v>10</v>
      </c>
      <c r="L49" s="16">
        <v>6</v>
      </c>
      <c r="M49" s="81">
        <v>9.625</v>
      </c>
      <c r="N49" s="96">
        <v>9.625</v>
      </c>
      <c r="O49" s="64">
        <v>2530</v>
      </c>
      <c r="P49" s="65">
        <f>Table2245789101123456789101112131415161718192021222324252627282930313233[[#This Row],[PEMBULATAN]]*O49</f>
        <v>24351.25</v>
      </c>
    </row>
    <row r="50" spans="1:16" ht="25.5" customHeight="1" x14ac:dyDescent="0.2">
      <c r="A50" s="14"/>
      <c r="B50" s="75"/>
      <c r="C50" s="73" t="s">
        <v>3630</v>
      </c>
      <c r="D50" s="78" t="s">
        <v>127</v>
      </c>
      <c r="E50" s="13">
        <v>44554</v>
      </c>
      <c r="F50" s="76" t="s">
        <v>705</v>
      </c>
      <c r="G50" s="13">
        <v>44557</v>
      </c>
      <c r="H50" s="77" t="s">
        <v>3451</v>
      </c>
      <c r="I50" s="16">
        <v>105</v>
      </c>
      <c r="J50" s="16">
        <v>67</v>
      </c>
      <c r="K50" s="16">
        <v>38</v>
      </c>
      <c r="L50" s="16">
        <v>27</v>
      </c>
      <c r="M50" s="81">
        <v>66.832499999999996</v>
      </c>
      <c r="N50" s="96">
        <v>66.832499999999996</v>
      </c>
      <c r="O50" s="64">
        <v>2530</v>
      </c>
      <c r="P50" s="65">
        <f>Table2245789101123456789101112131415161718192021222324252627282930313233[[#This Row],[PEMBULATAN]]*O50</f>
        <v>169086.22499999998</v>
      </c>
    </row>
    <row r="51" spans="1:16" ht="25.5" customHeight="1" x14ac:dyDescent="0.2">
      <c r="A51" s="14"/>
      <c r="B51" s="75"/>
      <c r="C51" s="73" t="s">
        <v>3631</v>
      </c>
      <c r="D51" s="78" t="s">
        <v>127</v>
      </c>
      <c r="E51" s="13">
        <v>44554</v>
      </c>
      <c r="F51" s="76" t="s">
        <v>705</v>
      </c>
      <c r="G51" s="13">
        <v>44557</v>
      </c>
      <c r="H51" s="77" t="s">
        <v>3451</v>
      </c>
      <c r="I51" s="16">
        <v>33</v>
      </c>
      <c r="J51" s="16">
        <v>33</v>
      </c>
      <c r="K51" s="16">
        <v>35</v>
      </c>
      <c r="L51" s="16">
        <v>4</v>
      </c>
      <c r="M51" s="81">
        <v>9.5287500000000005</v>
      </c>
      <c r="N51" s="96">
        <v>9.5287500000000005</v>
      </c>
      <c r="O51" s="64">
        <v>2530</v>
      </c>
      <c r="P51" s="65">
        <f>Table2245789101123456789101112131415161718192021222324252627282930313233[[#This Row],[PEMBULATAN]]*O51</f>
        <v>24107.737500000003</v>
      </c>
    </row>
    <row r="52" spans="1:16" ht="25.5" customHeight="1" x14ac:dyDescent="0.2">
      <c r="A52" s="14"/>
      <c r="B52" s="75"/>
      <c r="C52" s="73" t="s">
        <v>3632</v>
      </c>
      <c r="D52" s="78" t="s">
        <v>127</v>
      </c>
      <c r="E52" s="13">
        <v>44554</v>
      </c>
      <c r="F52" s="76" t="s">
        <v>705</v>
      </c>
      <c r="G52" s="13">
        <v>44557</v>
      </c>
      <c r="H52" s="77" t="s">
        <v>3451</v>
      </c>
      <c r="I52" s="16">
        <v>65</v>
      </c>
      <c r="J52" s="16">
        <v>54</v>
      </c>
      <c r="K52" s="16">
        <v>24</v>
      </c>
      <c r="L52" s="16">
        <v>6</v>
      </c>
      <c r="M52" s="81">
        <v>21.06</v>
      </c>
      <c r="N52" s="96">
        <v>21.06</v>
      </c>
      <c r="O52" s="64">
        <v>2530</v>
      </c>
      <c r="P52" s="65">
        <f>Table2245789101123456789101112131415161718192021222324252627282930313233[[#This Row],[PEMBULATAN]]*O52</f>
        <v>53281.799999999996</v>
      </c>
    </row>
    <row r="53" spans="1:16" ht="25.5" customHeight="1" x14ac:dyDescent="0.2">
      <c r="A53" s="14"/>
      <c r="B53" s="75"/>
      <c r="C53" s="73" t="s">
        <v>3633</v>
      </c>
      <c r="D53" s="78" t="s">
        <v>127</v>
      </c>
      <c r="E53" s="13">
        <v>44554</v>
      </c>
      <c r="F53" s="76" t="s">
        <v>705</v>
      </c>
      <c r="G53" s="13">
        <v>44557</v>
      </c>
      <c r="H53" s="77" t="s">
        <v>3451</v>
      </c>
      <c r="I53" s="16">
        <v>70</v>
      </c>
      <c r="J53" s="16">
        <v>56</v>
      </c>
      <c r="K53" s="16">
        <v>14</v>
      </c>
      <c r="L53" s="16">
        <v>6</v>
      </c>
      <c r="M53" s="81">
        <v>13.72</v>
      </c>
      <c r="N53" s="96">
        <v>13.72</v>
      </c>
      <c r="O53" s="64">
        <v>2530</v>
      </c>
      <c r="P53" s="65">
        <f>Table2245789101123456789101112131415161718192021222324252627282930313233[[#This Row],[PEMBULATAN]]*O53</f>
        <v>34711.599999999999</v>
      </c>
    </row>
    <row r="54" spans="1:16" ht="25.5" customHeight="1" x14ac:dyDescent="0.2">
      <c r="A54" s="14"/>
      <c r="B54" s="75"/>
      <c r="C54" s="73" t="s">
        <v>3634</v>
      </c>
      <c r="D54" s="78" t="s">
        <v>127</v>
      </c>
      <c r="E54" s="13">
        <v>44554</v>
      </c>
      <c r="F54" s="76" t="s">
        <v>705</v>
      </c>
      <c r="G54" s="13">
        <v>44557</v>
      </c>
      <c r="H54" s="77" t="s">
        <v>3451</v>
      </c>
      <c r="I54" s="16">
        <v>74</v>
      </c>
      <c r="J54" s="16">
        <v>51</v>
      </c>
      <c r="K54" s="16">
        <v>14</v>
      </c>
      <c r="L54" s="16">
        <v>17</v>
      </c>
      <c r="M54" s="81">
        <v>13.209</v>
      </c>
      <c r="N54" s="96">
        <v>17</v>
      </c>
      <c r="O54" s="64">
        <v>2530</v>
      </c>
      <c r="P54" s="65">
        <f>Table2245789101123456789101112131415161718192021222324252627282930313233[[#This Row],[PEMBULATAN]]*O54</f>
        <v>43010</v>
      </c>
    </row>
    <row r="55" spans="1:16" ht="25.5" customHeight="1" x14ac:dyDescent="0.2">
      <c r="A55" s="14"/>
      <c r="B55" s="75"/>
      <c r="C55" s="73" t="s">
        <v>3635</v>
      </c>
      <c r="D55" s="78" t="s">
        <v>127</v>
      </c>
      <c r="E55" s="13">
        <v>44554</v>
      </c>
      <c r="F55" s="76" t="s">
        <v>705</v>
      </c>
      <c r="G55" s="13">
        <v>44557</v>
      </c>
      <c r="H55" s="77" t="s">
        <v>3451</v>
      </c>
      <c r="I55" s="16">
        <v>78</v>
      </c>
      <c r="J55" s="16">
        <v>56</v>
      </c>
      <c r="K55" s="16">
        <v>25</v>
      </c>
      <c r="L55" s="16">
        <v>5</v>
      </c>
      <c r="M55" s="81">
        <v>27.3</v>
      </c>
      <c r="N55" s="96">
        <v>28</v>
      </c>
      <c r="O55" s="64">
        <v>2530</v>
      </c>
      <c r="P55" s="65">
        <f>Table2245789101123456789101112131415161718192021222324252627282930313233[[#This Row],[PEMBULATAN]]*O55</f>
        <v>70840</v>
      </c>
    </row>
    <row r="56" spans="1:16" ht="25.5" customHeight="1" x14ac:dyDescent="0.2">
      <c r="A56" s="14"/>
      <c r="B56" s="75"/>
      <c r="C56" s="73" t="s">
        <v>3636</v>
      </c>
      <c r="D56" s="78" t="s">
        <v>127</v>
      </c>
      <c r="E56" s="13">
        <v>44554</v>
      </c>
      <c r="F56" s="76" t="s">
        <v>705</v>
      </c>
      <c r="G56" s="13">
        <v>44557</v>
      </c>
      <c r="H56" s="77" t="s">
        <v>3451</v>
      </c>
      <c r="I56" s="16">
        <v>85</v>
      </c>
      <c r="J56" s="16">
        <v>50</v>
      </c>
      <c r="K56" s="16">
        <v>25</v>
      </c>
      <c r="L56" s="16">
        <v>11</v>
      </c>
      <c r="M56" s="81">
        <v>26.5625</v>
      </c>
      <c r="N56" s="96">
        <v>26.5625</v>
      </c>
      <c r="O56" s="64">
        <v>2530</v>
      </c>
      <c r="P56" s="65">
        <f>Table2245789101123456789101112131415161718192021222324252627282930313233[[#This Row],[PEMBULATAN]]*O56</f>
        <v>67203.125</v>
      </c>
    </row>
    <row r="57" spans="1:16" ht="25.5" customHeight="1" x14ac:dyDescent="0.2">
      <c r="A57" s="14"/>
      <c r="B57" s="75"/>
      <c r="C57" s="73" t="s">
        <v>3637</v>
      </c>
      <c r="D57" s="78" t="s">
        <v>127</v>
      </c>
      <c r="E57" s="13">
        <v>44554</v>
      </c>
      <c r="F57" s="76" t="s">
        <v>705</v>
      </c>
      <c r="G57" s="13">
        <v>44557</v>
      </c>
      <c r="H57" s="77" t="s">
        <v>3451</v>
      </c>
      <c r="I57" s="16">
        <v>98</v>
      </c>
      <c r="J57" s="16">
        <v>65</v>
      </c>
      <c r="K57" s="16">
        <v>23</v>
      </c>
      <c r="L57" s="16">
        <v>26</v>
      </c>
      <c r="M57" s="81">
        <v>36.627499999999998</v>
      </c>
      <c r="N57" s="96">
        <v>36.627499999999998</v>
      </c>
      <c r="O57" s="64">
        <v>2530</v>
      </c>
      <c r="P57" s="65">
        <f>Table2245789101123456789101112131415161718192021222324252627282930313233[[#This Row],[PEMBULATAN]]*O57</f>
        <v>92667.574999999997</v>
      </c>
    </row>
    <row r="58" spans="1:16" ht="25.5" customHeight="1" x14ac:dyDescent="0.2">
      <c r="A58" s="14"/>
      <c r="B58" s="75"/>
      <c r="C58" s="73" t="s">
        <v>3638</v>
      </c>
      <c r="D58" s="78" t="s">
        <v>127</v>
      </c>
      <c r="E58" s="13">
        <v>44554</v>
      </c>
      <c r="F58" s="76" t="s">
        <v>705</v>
      </c>
      <c r="G58" s="13">
        <v>44557</v>
      </c>
      <c r="H58" s="77" t="s">
        <v>3451</v>
      </c>
      <c r="I58" s="16">
        <v>80</v>
      </c>
      <c r="J58" s="16">
        <v>60</v>
      </c>
      <c r="K58" s="16">
        <v>23</v>
      </c>
      <c r="L58" s="16">
        <v>11</v>
      </c>
      <c r="M58" s="81">
        <v>27.6</v>
      </c>
      <c r="N58" s="96">
        <v>27.6</v>
      </c>
      <c r="O58" s="64">
        <v>2530</v>
      </c>
      <c r="P58" s="65">
        <f>Table2245789101123456789101112131415161718192021222324252627282930313233[[#This Row],[PEMBULATAN]]*O58</f>
        <v>69828</v>
      </c>
    </row>
    <row r="59" spans="1:16" ht="25.5" customHeight="1" x14ac:dyDescent="0.2">
      <c r="A59" s="14"/>
      <c r="B59" s="75"/>
      <c r="C59" s="73" t="s">
        <v>3639</v>
      </c>
      <c r="D59" s="78" t="s">
        <v>127</v>
      </c>
      <c r="E59" s="13">
        <v>44554</v>
      </c>
      <c r="F59" s="76" t="s">
        <v>705</v>
      </c>
      <c r="G59" s="13">
        <v>44557</v>
      </c>
      <c r="H59" s="77" t="s">
        <v>3451</v>
      </c>
      <c r="I59" s="16">
        <v>85</v>
      </c>
      <c r="J59" s="16">
        <v>60</v>
      </c>
      <c r="K59" s="16">
        <v>22</v>
      </c>
      <c r="L59" s="16">
        <v>16</v>
      </c>
      <c r="M59" s="81">
        <v>28.05</v>
      </c>
      <c r="N59" s="96">
        <v>28.05</v>
      </c>
      <c r="O59" s="64">
        <v>2530</v>
      </c>
      <c r="P59" s="65">
        <f>Table2245789101123456789101112131415161718192021222324252627282930313233[[#This Row],[PEMBULATAN]]*O59</f>
        <v>70966.5</v>
      </c>
    </row>
    <row r="60" spans="1:16" ht="25.5" customHeight="1" x14ac:dyDescent="0.2">
      <c r="A60" s="14"/>
      <c r="B60" s="75"/>
      <c r="C60" s="73" t="s">
        <v>3640</v>
      </c>
      <c r="D60" s="78" t="s">
        <v>127</v>
      </c>
      <c r="E60" s="13">
        <v>44554</v>
      </c>
      <c r="F60" s="76" t="s">
        <v>705</v>
      </c>
      <c r="G60" s="13">
        <v>44557</v>
      </c>
      <c r="H60" s="77" t="s">
        <v>3451</v>
      </c>
      <c r="I60" s="16">
        <v>87</v>
      </c>
      <c r="J60" s="16">
        <v>55</v>
      </c>
      <c r="K60" s="16">
        <v>23</v>
      </c>
      <c r="L60" s="16">
        <v>14</v>
      </c>
      <c r="M60" s="81">
        <v>27.513750000000002</v>
      </c>
      <c r="N60" s="96">
        <v>27.513750000000002</v>
      </c>
      <c r="O60" s="64">
        <v>2530</v>
      </c>
      <c r="P60" s="65">
        <f>Table2245789101123456789101112131415161718192021222324252627282930313233[[#This Row],[PEMBULATAN]]*O60</f>
        <v>69609.787500000006</v>
      </c>
    </row>
    <row r="61" spans="1:16" ht="25.5" customHeight="1" x14ac:dyDescent="0.2">
      <c r="A61" s="14"/>
      <c r="B61" s="75"/>
      <c r="C61" s="73" t="s">
        <v>3641</v>
      </c>
      <c r="D61" s="78" t="s">
        <v>127</v>
      </c>
      <c r="E61" s="13">
        <v>44554</v>
      </c>
      <c r="F61" s="76" t="s">
        <v>705</v>
      </c>
      <c r="G61" s="13">
        <v>44557</v>
      </c>
      <c r="H61" s="77" t="s">
        <v>3451</v>
      </c>
      <c r="I61" s="16">
        <v>45</v>
      </c>
      <c r="J61" s="16">
        <v>40</v>
      </c>
      <c r="K61" s="16">
        <v>15</v>
      </c>
      <c r="L61" s="16">
        <v>6</v>
      </c>
      <c r="M61" s="81">
        <v>6.75</v>
      </c>
      <c r="N61" s="96">
        <v>6.75</v>
      </c>
      <c r="O61" s="64">
        <v>2530</v>
      </c>
      <c r="P61" s="65">
        <f>Table2245789101123456789101112131415161718192021222324252627282930313233[[#This Row],[PEMBULATAN]]*O61</f>
        <v>17077.5</v>
      </c>
    </row>
    <row r="62" spans="1:16" ht="25.5" customHeight="1" x14ac:dyDescent="0.2">
      <c r="A62" s="14"/>
      <c r="B62" s="75"/>
      <c r="C62" s="73" t="s">
        <v>3642</v>
      </c>
      <c r="D62" s="78" t="s">
        <v>127</v>
      </c>
      <c r="E62" s="13">
        <v>44554</v>
      </c>
      <c r="F62" s="76" t="s">
        <v>705</v>
      </c>
      <c r="G62" s="13">
        <v>44557</v>
      </c>
      <c r="H62" s="77" t="s">
        <v>3451</v>
      </c>
      <c r="I62" s="16">
        <v>89</v>
      </c>
      <c r="J62" s="16">
        <v>55</v>
      </c>
      <c r="K62" s="16">
        <v>18</v>
      </c>
      <c r="L62" s="16">
        <v>13</v>
      </c>
      <c r="M62" s="81">
        <v>22.0275</v>
      </c>
      <c r="N62" s="96">
        <v>22.0275</v>
      </c>
      <c r="O62" s="64">
        <v>2530</v>
      </c>
      <c r="P62" s="65">
        <f>Table2245789101123456789101112131415161718192021222324252627282930313233[[#This Row],[PEMBULATAN]]*O62</f>
        <v>55729.574999999997</v>
      </c>
    </row>
    <row r="63" spans="1:16" ht="25.5" customHeight="1" x14ac:dyDescent="0.2">
      <c r="A63" s="14"/>
      <c r="B63" s="75"/>
      <c r="C63" s="73" t="s">
        <v>3643</v>
      </c>
      <c r="D63" s="78" t="s">
        <v>127</v>
      </c>
      <c r="E63" s="13">
        <v>44554</v>
      </c>
      <c r="F63" s="76" t="s">
        <v>705</v>
      </c>
      <c r="G63" s="13">
        <v>44557</v>
      </c>
      <c r="H63" s="77" t="s">
        <v>3451</v>
      </c>
      <c r="I63" s="16">
        <v>70</v>
      </c>
      <c r="J63" s="16">
        <v>55</v>
      </c>
      <c r="K63" s="16">
        <v>25</v>
      </c>
      <c r="L63" s="16">
        <v>10</v>
      </c>
      <c r="M63" s="81">
        <v>24.0625</v>
      </c>
      <c r="N63" s="96">
        <v>24.0625</v>
      </c>
      <c r="O63" s="64">
        <v>2530</v>
      </c>
      <c r="P63" s="65">
        <f>Table2245789101123456789101112131415161718192021222324252627282930313233[[#This Row],[PEMBULATAN]]*O63</f>
        <v>60878.125</v>
      </c>
    </row>
    <row r="64" spans="1:16" ht="25.5" customHeight="1" x14ac:dyDescent="0.2">
      <c r="A64" s="14"/>
      <c r="B64" s="75"/>
      <c r="C64" s="73" t="s">
        <v>3644</v>
      </c>
      <c r="D64" s="78" t="s">
        <v>127</v>
      </c>
      <c r="E64" s="13">
        <v>44554</v>
      </c>
      <c r="F64" s="76" t="s">
        <v>705</v>
      </c>
      <c r="G64" s="13">
        <v>44557</v>
      </c>
      <c r="H64" s="77" t="s">
        <v>3451</v>
      </c>
      <c r="I64" s="16">
        <v>77</v>
      </c>
      <c r="J64" s="16">
        <v>55</v>
      </c>
      <c r="K64" s="16">
        <v>16</v>
      </c>
      <c r="L64" s="16">
        <v>23</v>
      </c>
      <c r="M64" s="81">
        <v>16.940000000000001</v>
      </c>
      <c r="N64" s="96">
        <v>23</v>
      </c>
      <c r="O64" s="64">
        <v>2530</v>
      </c>
      <c r="P64" s="65">
        <f>Table2245789101123456789101112131415161718192021222324252627282930313233[[#This Row],[PEMBULATAN]]*O64</f>
        <v>58190</v>
      </c>
    </row>
    <row r="65" spans="1:16" ht="25.5" customHeight="1" x14ac:dyDescent="0.2">
      <c r="A65" s="14"/>
      <c r="B65" s="75"/>
      <c r="C65" s="73" t="s">
        <v>3645</v>
      </c>
      <c r="D65" s="78" t="s">
        <v>127</v>
      </c>
      <c r="E65" s="13">
        <v>44554</v>
      </c>
      <c r="F65" s="76" t="s">
        <v>705</v>
      </c>
      <c r="G65" s="13">
        <v>44557</v>
      </c>
      <c r="H65" s="77" t="s">
        <v>3451</v>
      </c>
      <c r="I65" s="16">
        <v>89</v>
      </c>
      <c r="J65" s="16">
        <v>56</v>
      </c>
      <c r="K65" s="16">
        <v>24</v>
      </c>
      <c r="L65" s="16">
        <v>9</v>
      </c>
      <c r="M65" s="81">
        <v>29.904</v>
      </c>
      <c r="N65" s="96">
        <v>29.904</v>
      </c>
      <c r="O65" s="64">
        <v>2530</v>
      </c>
      <c r="P65" s="65">
        <f>Table2245789101123456789101112131415161718192021222324252627282930313233[[#This Row],[PEMBULATAN]]*O65</f>
        <v>75657.119999999995</v>
      </c>
    </row>
    <row r="66" spans="1:16" ht="25.5" customHeight="1" x14ac:dyDescent="0.2">
      <c r="A66" s="14"/>
      <c r="B66" s="75"/>
      <c r="C66" s="73" t="s">
        <v>3646</v>
      </c>
      <c r="D66" s="78" t="s">
        <v>127</v>
      </c>
      <c r="E66" s="13">
        <v>44554</v>
      </c>
      <c r="F66" s="76" t="s">
        <v>705</v>
      </c>
      <c r="G66" s="13">
        <v>44557</v>
      </c>
      <c r="H66" s="77" t="s">
        <v>3451</v>
      </c>
      <c r="I66" s="16">
        <v>89</v>
      </c>
      <c r="J66" s="16">
        <v>56</v>
      </c>
      <c r="K66" s="16">
        <v>26</v>
      </c>
      <c r="L66" s="16">
        <v>9</v>
      </c>
      <c r="M66" s="81">
        <v>32.396000000000001</v>
      </c>
      <c r="N66" s="96">
        <v>33</v>
      </c>
      <c r="O66" s="64">
        <v>2530</v>
      </c>
      <c r="P66" s="65">
        <f>Table2245789101123456789101112131415161718192021222324252627282930313233[[#This Row],[PEMBULATAN]]*O66</f>
        <v>83490</v>
      </c>
    </row>
    <row r="67" spans="1:16" ht="25.5" customHeight="1" x14ac:dyDescent="0.2">
      <c r="A67" s="14"/>
      <c r="B67" s="75"/>
      <c r="C67" s="73" t="s">
        <v>3647</v>
      </c>
      <c r="D67" s="78" t="s">
        <v>127</v>
      </c>
      <c r="E67" s="13">
        <v>44554</v>
      </c>
      <c r="F67" s="76" t="s">
        <v>705</v>
      </c>
      <c r="G67" s="13">
        <v>44557</v>
      </c>
      <c r="H67" s="77" t="s">
        <v>3451</v>
      </c>
      <c r="I67" s="16">
        <v>65</v>
      </c>
      <c r="J67" s="16">
        <v>56</v>
      </c>
      <c r="K67" s="16">
        <v>14</v>
      </c>
      <c r="L67" s="16">
        <v>7</v>
      </c>
      <c r="M67" s="81">
        <v>12.74</v>
      </c>
      <c r="N67" s="96">
        <v>12.74</v>
      </c>
      <c r="O67" s="64">
        <v>2530</v>
      </c>
      <c r="P67" s="65">
        <f>Table2245789101123456789101112131415161718192021222324252627282930313233[[#This Row],[PEMBULATAN]]*O67</f>
        <v>32232.2</v>
      </c>
    </row>
    <row r="68" spans="1:16" ht="25.5" customHeight="1" x14ac:dyDescent="0.2">
      <c r="A68" s="14"/>
      <c r="B68" s="75"/>
      <c r="C68" s="73" t="s">
        <v>3648</v>
      </c>
      <c r="D68" s="78" t="s">
        <v>127</v>
      </c>
      <c r="E68" s="13">
        <v>44554</v>
      </c>
      <c r="F68" s="76" t="s">
        <v>705</v>
      </c>
      <c r="G68" s="13">
        <v>44557</v>
      </c>
      <c r="H68" s="77" t="s">
        <v>3451</v>
      </c>
      <c r="I68" s="16">
        <v>87</v>
      </c>
      <c r="J68" s="16">
        <v>60</v>
      </c>
      <c r="K68" s="16">
        <v>18</v>
      </c>
      <c r="L68" s="16">
        <v>8</v>
      </c>
      <c r="M68" s="81">
        <v>23.49</v>
      </c>
      <c r="N68" s="96">
        <v>24</v>
      </c>
      <c r="O68" s="64">
        <v>2530</v>
      </c>
      <c r="P68" s="65">
        <f>Table2245789101123456789101112131415161718192021222324252627282930313233[[#This Row],[PEMBULATAN]]*O68</f>
        <v>60720</v>
      </c>
    </row>
    <row r="69" spans="1:16" ht="25.5" customHeight="1" x14ac:dyDescent="0.2">
      <c r="A69" s="14"/>
      <c r="B69" s="75"/>
      <c r="C69" s="73" t="s">
        <v>3649</v>
      </c>
      <c r="D69" s="78" t="s">
        <v>127</v>
      </c>
      <c r="E69" s="13">
        <v>44554</v>
      </c>
      <c r="F69" s="76" t="s">
        <v>705</v>
      </c>
      <c r="G69" s="13">
        <v>44557</v>
      </c>
      <c r="H69" s="77" t="s">
        <v>3451</v>
      </c>
      <c r="I69" s="16">
        <v>98</v>
      </c>
      <c r="J69" s="16">
        <v>65</v>
      </c>
      <c r="K69" s="16">
        <v>38</v>
      </c>
      <c r="L69" s="16">
        <v>25</v>
      </c>
      <c r="M69" s="81">
        <v>60.515000000000001</v>
      </c>
      <c r="N69" s="96">
        <v>60.515000000000001</v>
      </c>
      <c r="O69" s="64">
        <v>2530</v>
      </c>
      <c r="P69" s="65">
        <f>Table2245789101123456789101112131415161718192021222324252627282930313233[[#This Row],[PEMBULATAN]]*O69</f>
        <v>153102.95000000001</v>
      </c>
    </row>
    <row r="70" spans="1:16" ht="25.5" customHeight="1" x14ac:dyDescent="0.2">
      <c r="A70" s="14"/>
      <c r="B70" s="75"/>
      <c r="C70" s="73" t="s">
        <v>3650</v>
      </c>
      <c r="D70" s="78" t="s">
        <v>127</v>
      </c>
      <c r="E70" s="13">
        <v>44554</v>
      </c>
      <c r="F70" s="76" t="s">
        <v>705</v>
      </c>
      <c r="G70" s="13">
        <v>44557</v>
      </c>
      <c r="H70" s="77" t="s">
        <v>3451</v>
      </c>
      <c r="I70" s="16">
        <v>77</v>
      </c>
      <c r="J70" s="16">
        <v>65</v>
      </c>
      <c r="K70" s="16">
        <v>12</v>
      </c>
      <c r="L70" s="16">
        <v>4</v>
      </c>
      <c r="M70" s="81">
        <v>15.015000000000001</v>
      </c>
      <c r="N70" s="96">
        <v>15.015000000000001</v>
      </c>
      <c r="O70" s="64">
        <v>2530</v>
      </c>
      <c r="P70" s="65">
        <f>Table2245789101123456789101112131415161718192021222324252627282930313233[[#This Row],[PEMBULATAN]]*O70</f>
        <v>37987.950000000004</v>
      </c>
    </row>
    <row r="71" spans="1:16" ht="25.5" customHeight="1" x14ac:dyDescent="0.2">
      <c r="A71" s="14"/>
      <c r="B71" s="75"/>
      <c r="C71" s="73" t="s">
        <v>3651</v>
      </c>
      <c r="D71" s="78" t="s">
        <v>127</v>
      </c>
      <c r="E71" s="13">
        <v>44554</v>
      </c>
      <c r="F71" s="76" t="s">
        <v>705</v>
      </c>
      <c r="G71" s="13">
        <v>44557</v>
      </c>
      <c r="H71" s="77" t="s">
        <v>3451</v>
      </c>
      <c r="I71" s="16">
        <v>90</v>
      </c>
      <c r="J71" s="16">
        <v>66</v>
      </c>
      <c r="K71" s="16">
        <v>15</v>
      </c>
      <c r="L71" s="16">
        <v>10</v>
      </c>
      <c r="M71" s="81">
        <v>22.274999999999999</v>
      </c>
      <c r="N71" s="96">
        <v>22.274999999999999</v>
      </c>
      <c r="O71" s="64">
        <v>2530</v>
      </c>
      <c r="P71" s="65">
        <f>Table2245789101123456789101112131415161718192021222324252627282930313233[[#This Row],[PEMBULATAN]]*O71</f>
        <v>56355.75</v>
      </c>
    </row>
    <row r="72" spans="1:16" ht="25.5" customHeight="1" x14ac:dyDescent="0.2">
      <c r="A72" s="14"/>
      <c r="B72" s="75"/>
      <c r="C72" s="73" t="s">
        <v>3652</v>
      </c>
      <c r="D72" s="78" t="s">
        <v>127</v>
      </c>
      <c r="E72" s="13">
        <v>44554</v>
      </c>
      <c r="F72" s="76" t="s">
        <v>705</v>
      </c>
      <c r="G72" s="13">
        <v>44557</v>
      </c>
      <c r="H72" s="77" t="s">
        <v>3451</v>
      </c>
      <c r="I72" s="16">
        <v>110</v>
      </c>
      <c r="J72" s="16">
        <v>60</v>
      </c>
      <c r="K72" s="16">
        <v>16</v>
      </c>
      <c r="L72" s="16">
        <v>16</v>
      </c>
      <c r="M72" s="81">
        <v>26.4</v>
      </c>
      <c r="N72" s="96">
        <v>27</v>
      </c>
      <c r="O72" s="64">
        <v>2530</v>
      </c>
      <c r="P72" s="65">
        <f>Table2245789101123456789101112131415161718192021222324252627282930313233[[#This Row],[PEMBULATAN]]*O72</f>
        <v>68310</v>
      </c>
    </row>
    <row r="73" spans="1:16" ht="25.5" customHeight="1" x14ac:dyDescent="0.2">
      <c r="A73" s="14"/>
      <c r="B73" s="75"/>
      <c r="C73" s="73" t="s">
        <v>3653</v>
      </c>
      <c r="D73" s="78" t="s">
        <v>127</v>
      </c>
      <c r="E73" s="13">
        <v>44554</v>
      </c>
      <c r="F73" s="76" t="s">
        <v>705</v>
      </c>
      <c r="G73" s="13">
        <v>44557</v>
      </c>
      <c r="H73" s="77" t="s">
        <v>3451</v>
      </c>
      <c r="I73" s="16">
        <v>65</v>
      </c>
      <c r="J73" s="16">
        <v>45</v>
      </c>
      <c r="K73" s="16">
        <v>24</v>
      </c>
      <c r="L73" s="16">
        <v>5</v>
      </c>
      <c r="M73" s="81">
        <v>17.55</v>
      </c>
      <c r="N73" s="96">
        <v>17.55</v>
      </c>
      <c r="O73" s="64">
        <v>2530</v>
      </c>
      <c r="P73" s="65">
        <f>Table2245789101123456789101112131415161718192021222324252627282930313233[[#This Row],[PEMBULATAN]]*O73</f>
        <v>44401.5</v>
      </c>
    </row>
    <row r="74" spans="1:16" ht="25.5" customHeight="1" x14ac:dyDescent="0.2">
      <c r="A74" s="14"/>
      <c r="B74" s="75"/>
      <c r="C74" s="73" t="s">
        <v>3654</v>
      </c>
      <c r="D74" s="78" t="s">
        <v>127</v>
      </c>
      <c r="E74" s="13">
        <v>44554</v>
      </c>
      <c r="F74" s="76" t="s">
        <v>705</v>
      </c>
      <c r="G74" s="13">
        <v>44557</v>
      </c>
      <c r="H74" s="77" t="s">
        <v>3451</v>
      </c>
      <c r="I74" s="16">
        <v>65</v>
      </c>
      <c r="J74" s="16">
        <v>25</v>
      </c>
      <c r="K74" s="16">
        <v>15</v>
      </c>
      <c r="L74" s="16">
        <v>5</v>
      </c>
      <c r="M74" s="81">
        <v>6.09375</v>
      </c>
      <c r="N74" s="96">
        <v>6.09375</v>
      </c>
      <c r="O74" s="64">
        <v>2530</v>
      </c>
      <c r="P74" s="65">
        <f>Table2245789101123456789101112131415161718192021222324252627282930313233[[#This Row],[PEMBULATAN]]*O74</f>
        <v>15417.1875</v>
      </c>
    </row>
    <row r="75" spans="1:16" ht="25.5" customHeight="1" x14ac:dyDescent="0.2">
      <c r="A75" s="14"/>
      <c r="B75" s="75"/>
      <c r="C75" s="73" t="s">
        <v>3655</v>
      </c>
      <c r="D75" s="78" t="s">
        <v>127</v>
      </c>
      <c r="E75" s="13">
        <v>44554</v>
      </c>
      <c r="F75" s="76" t="s">
        <v>705</v>
      </c>
      <c r="G75" s="13">
        <v>44557</v>
      </c>
      <c r="H75" s="77" t="s">
        <v>3451</v>
      </c>
      <c r="I75" s="16">
        <v>75</v>
      </c>
      <c r="J75" s="16">
        <v>65</v>
      </c>
      <c r="K75" s="16">
        <v>6</v>
      </c>
      <c r="L75" s="16">
        <v>1</v>
      </c>
      <c r="M75" s="81">
        <v>7.3125</v>
      </c>
      <c r="N75" s="96">
        <v>8</v>
      </c>
      <c r="O75" s="64">
        <v>2530</v>
      </c>
      <c r="P75" s="65">
        <f>Table2245789101123456789101112131415161718192021222324252627282930313233[[#This Row],[PEMBULATAN]]*O75</f>
        <v>20240</v>
      </c>
    </row>
    <row r="76" spans="1:16" ht="25.5" customHeight="1" x14ac:dyDescent="0.2">
      <c r="A76" s="14"/>
      <c r="B76" s="75"/>
      <c r="C76" s="73" t="s">
        <v>3656</v>
      </c>
      <c r="D76" s="78" t="s">
        <v>127</v>
      </c>
      <c r="E76" s="13">
        <v>44554</v>
      </c>
      <c r="F76" s="76" t="s">
        <v>705</v>
      </c>
      <c r="G76" s="13">
        <v>44557</v>
      </c>
      <c r="H76" s="77" t="s">
        <v>3451</v>
      </c>
      <c r="I76" s="16">
        <v>65</v>
      </c>
      <c r="J76" s="16">
        <v>44</v>
      </c>
      <c r="K76" s="16">
        <v>10</v>
      </c>
      <c r="L76" s="16">
        <v>2</v>
      </c>
      <c r="M76" s="81">
        <v>7.15</v>
      </c>
      <c r="N76" s="96">
        <v>7.15</v>
      </c>
      <c r="O76" s="64">
        <v>2530</v>
      </c>
      <c r="P76" s="65">
        <f>Table2245789101123456789101112131415161718192021222324252627282930313233[[#This Row],[PEMBULATAN]]*O76</f>
        <v>18089.5</v>
      </c>
    </row>
    <row r="77" spans="1:16" ht="25.5" customHeight="1" x14ac:dyDescent="0.2">
      <c r="A77" s="14"/>
      <c r="B77" s="75"/>
      <c r="C77" s="73" t="s">
        <v>3657</v>
      </c>
      <c r="D77" s="78" t="s">
        <v>127</v>
      </c>
      <c r="E77" s="13">
        <v>44554</v>
      </c>
      <c r="F77" s="76" t="s">
        <v>705</v>
      </c>
      <c r="G77" s="13">
        <v>44557</v>
      </c>
      <c r="H77" s="77" t="s">
        <v>3451</v>
      </c>
      <c r="I77" s="16">
        <v>70</v>
      </c>
      <c r="J77" s="16">
        <v>30</v>
      </c>
      <c r="K77" s="16">
        <v>18</v>
      </c>
      <c r="L77" s="16">
        <v>7</v>
      </c>
      <c r="M77" s="81">
        <v>9.4499999999999993</v>
      </c>
      <c r="N77" s="96">
        <v>10</v>
      </c>
      <c r="O77" s="64">
        <v>2530</v>
      </c>
      <c r="P77" s="65">
        <f>Table2245789101123456789101112131415161718192021222324252627282930313233[[#This Row],[PEMBULATAN]]*O77</f>
        <v>25300</v>
      </c>
    </row>
    <row r="78" spans="1:16" ht="25.5" customHeight="1" x14ac:dyDescent="0.2">
      <c r="A78" s="14"/>
      <c r="B78" s="75"/>
      <c r="C78" s="73" t="s">
        <v>3658</v>
      </c>
      <c r="D78" s="78" t="s">
        <v>127</v>
      </c>
      <c r="E78" s="13">
        <v>44554</v>
      </c>
      <c r="F78" s="76" t="s">
        <v>705</v>
      </c>
      <c r="G78" s="13">
        <v>44557</v>
      </c>
      <c r="H78" s="77" t="s">
        <v>3451</v>
      </c>
      <c r="I78" s="16">
        <v>65</v>
      </c>
      <c r="J78" s="16">
        <v>55</v>
      </c>
      <c r="K78" s="16">
        <v>15</v>
      </c>
      <c r="L78" s="16">
        <v>3</v>
      </c>
      <c r="M78" s="81">
        <v>13.40625</v>
      </c>
      <c r="N78" s="96">
        <v>14</v>
      </c>
      <c r="O78" s="64">
        <v>2530</v>
      </c>
      <c r="P78" s="65">
        <f>Table2245789101123456789101112131415161718192021222324252627282930313233[[#This Row],[PEMBULATAN]]*O78</f>
        <v>35420</v>
      </c>
    </row>
    <row r="79" spans="1:16" ht="25.5" customHeight="1" x14ac:dyDescent="0.2">
      <c r="A79" s="14"/>
      <c r="B79" s="75"/>
      <c r="C79" s="73" t="s">
        <v>3659</v>
      </c>
      <c r="D79" s="78" t="s">
        <v>127</v>
      </c>
      <c r="E79" s="13">
        <v>44554</v>
      </c>
      <c r="F79" s="76" t="s">
        <v>705</v>
      </c>
      <c r="G79" s="13">
        <v>44557</v>
      </c>
      <c r="H79" s="77" t="s">
        <v>3451</v>
      </c>
      <c r="I79" s="16">
        <v>103</v>
      </c>
      <c r="J79" s="16">
        <v>50</v>
      </c>
      <c r="K79" s="16">
        <v>16</v>
      </c>
      <c r="L79" s="16">
        <v>25</v>
      </c>
      <c r="M79" s="81">
        <v>20.6</v>
      </c>
      <c r="N79" s="96">
        <v>25</v>
      </c>
      <c r="O79" s="64">
        <v>2530</v>
      </c>
      <c r="P79" s="65">
        <f>Table2245789101123456789101112131415161718192021222324252627282930313233[[#This Row],[PEMBULATAN]]*O79</f>
        <v>63250</v>
      </c>
    </row>
    <row r="80" spans="1:16" ht="25.5" customHeight="1" x14ac:dyDescent="0.2">
      <c r="A80" s="14"/>
      <c r="B80" s="75"/>
      <c r="C80" s="73" t="s">
        <v>3660</v>
      </c>
      <c r="D80" s="78" t="s">
        <v>127</v>
      </c>
      <c r="E80" s="13">
        <v>44554</v>
      </c>
      <c r="F80" s="76" t="s">
        <v>705</v>
      </c>
      <c r="G80" s="13">
        <v>44557</v>
      </c>
      <c r="H80" s="77" t="s">
        <v>3451</v>
      </c>
      <c r="I80" s="16">
        <v>80</v>
      </c>
      <c r="J80" s="16">
        <v>50</v>
      </c>
      <c r="K80" s="16">
        <v>15</v>
      </c>
      <c r="L80" s="16">
        <v>7</v>
      </c>
      <c r="M80" s="81">
        <v>15</v>
      </c>
      <c r="N80" s="96">
        <v>15</v>
      </c>
      <c r="O80" s="64">
        <v>2530</v>
      </c>
      <c r="P80" s="65">
        <f>Table2245789101123456789101112131415161718192021222324252627282930313233[[#This Row],[PEMBULATAN]]*O80</f>
        <v>37950</v>
      </c>
    </row>
    <row r="81" spans="1:16" ht="25.5" customHeight="1" x14ac:dyDescent="0.2">
      <c r="A81" s="14"/>
      <c r="B81" s="75"/>
      <c r="C81" s="73" t="s">
        <v>3661</v>
      </c>
      <c r="D81" s="78" t="s">
        <v>127</v>
      </c>
      <c r="E81" s="13">
        <v>44554</v>
      </c>
      <c r="F81" s="76" t="s">
        <v>705</v>
      </c>
      <c r="G81" s="13">
        <v>44557</v>
      </c>
      <c r="H81" s="77" t="s">
        <v>3451</v>
      </c>
      <c r="I81" s="16">
        <v>81</v>
      </c>
      <c r="J81" s="16">
        <v>60</v>
      </c>
      <c r="K81" s="16">
        <v>25</v>
      </c>
      <c r="L81" s="16">
        <v>22</v>
      </c>
      <c r="M81" s="81">
        <v>30.375</v>
      </c>
      <c r="N81" s="96">
        <v>31</v>
      </c>
      <c r="O81" s="64">
        <v>2530</v>
      </c>
      <c r="P81" s="65">
        <f>Table2245789101123456789101112131415161718192021222324252627282930313233[[#This Row],[PEMBULATAN]]*O81</f>
        <v>78430</v>
      </c>
    </row>
    <row r="82" spans="1:16" ht="25.5" customHeight="1" x14ac:dyDescent="0.2">
      <c r="A82" s="14"/>
      <c r="B82" s="75"/>
      <c r="C82" s="73" t="s">
        <v>3662</v>
      </c>
      <c r="D82" s="78" t="s">
        <v>127</v>
      </c>
      <c r="E82" s="13">
        <v>44554</v>
      </c>
      <c r="F82" s="76" t="s">
        <v>705</v>
      </c>
      <c r="G82" s="13">
        <v>44557</v>
      </c>
      <c r="H82" s="77" t="s">
        <v>3451</v>
      </c>
      <c r="I82" s="16">
        <v>77</v>
      </c>
      <c r="J82" s="16">
        <v>56</v>
      </c>
      <c r="K82" s="16">
        <v>25</v>
      </c>
      <c r="L82" s="16">
        <v>5</v>
      </c>
      <c r="M82" s="81">
        <v>26.95</v>
      </c>
      <c r="N82" s="96">
        <v>26.95</v>
      </c>
      <c r="O82" s="64">
        <v>2530</v>
      </c>
      <c r="P82" s="65">
        <f>Table2245789101123456789101112131415161718192021222324252627282930313233[[#This Row],[PEMBULATAN]]*O82</f>
        <v>68183.5</v>
      </c>
    </row>
    <row r="83" spans="1:16" ht="25.5" customHeight="1" x14ac:dyDescent="0.2">
      <c r="A83" s="14"/>
      <c r="B83" s="75"/>
      <c r="C83" s="73" t="s">
        <v>3663</v>
      </c>
      <c r="D83" s="78" t="s">
        <v>127</v>
      </c>
      <c r="E83" s="13">
        <v>44554</v>
      </c>
      <c r="F83" s="76" t="s">
        <v>705</v>
      </c>
      <c r="G83" s="13">
        <v>44557</v>
      </c>
      <c r="H83" s="77" t="s">
        <v>3451</v>
      </c>
      <c r="I83" s="16">
        <v>62</v>
      </c>
      <c r="J83" s="16">
        <v>42</v>
      </c>
      <c r="K83" s="16">
        <v>14</v>
      </c>
      <c r="L83" s="16">
        <v>3</v>
      </c>
      <c r="M83" s="81">
        <v>9.1140000000000008</v>
      </c>
      <c r="N83" s="96">
        <v>9.1140000000000008</v>
      </c>
      <c r="O83" s="64">
        <v>2530</v>
      </c>
      <c r="P83" s="65">
        <f>Table2245789101123456789101112131415161718192021222324252627282930313233[[#This Row],[PEMBULATAN]]*O83</f>
        <v>23058.420000000002</v>
      </c>
    </row>
    <row r="84" spans="1:16" ht="25.5" customHeight="1" x14ac:dyDescent="0.2">
      <c r="A84" s="14"/>
      <c r="B84" s="75"/>
      <c r="C84" s="73" t="s">
        <v>3664</v>
      </c>
      <c r="D84" s="78" t="s">
        <v>127</v>
      </c>
      <c r="E84" s="13">
        <v>44554</v>
      </c>
      <c r="F84" s="76" t="s">
        <v>705</v>
      </c>
      <c r="G84" s="13">
        <v>44557</v>
      </c>
      <c r="H84" s="77" t="s">
        <v>3451</v>
      </c>
      <c r="I84" s="16">
        <v>87</v>
      </c>
      <c r="J84" s="16">
        <v>56</v>
      </c>
      <c r="K84" s="16">
        <v>19</v>
      </c>
      <c r="L84" s="16">
        <v>8</v>
      </c>
      <c r="M84" s="81">
        <v>23.141999999999999</v>
      </c>
      <c r="N84" s="96">
        <v>23.141999999999999</v>
      </c>
      <c r="O84" s="64">
        <v>2530</v>
      </c>
      <c r="P84" s="65">
        <f>Table2245789101123456789101112131415161718192021222324252627282930313233[[#This Row],[PEMBULATAN]]*O84</f>
        <v>58549.26</v>
      </c>
    </row>
    <row r="85" spans="1:16" ht="25.5" customHeight="1" x14ac:dyDescent="0.2">
      <c r="A85" s="14"/>
      <c r="B85" s="75"/>
      <c r="C85" s="73" t="s">
        <v>3665</v>
      </c>
      <c r="D85" s="78" t="s">
        <v>127</v>
      </c>
      <c r="E85" s="13">
        <v>44554</v>
      </c>
      <c r="F85" s="76" t="s">
        <v>705</v>
      </c>
      <c r="G85" s="13">
        <v>44557</v>
      </c>
      <c r="H85" s="77" t="s">
        <v>3451</v>
      </c>
      <c r="I85" s="16">
        <v>42</v>
      </c>
      <c r="J85" s="16">
        <v>42</v>
      </c>
      <c r="K85" s="16">
        <v>15</v>
      </c>
      <c r="L85" s="16">
        <v>6</v>
      </c>
      <c r="M85" s="81">
        <v>6.6150000000000002</v>
      </c>
      <c r="N85" s="96">
        <v>6.6150000000000002</v>
      </c>
      <c r="O85" s="64">
        <v>2530</v>
      </c>
      <c r="P85" s="65">
        <f>Table2245789101123456789101112131415161718192021222324252627282930313233[[#This Row],[PEMBULATAN]]*O85</f>
        <v>16735.95</v>
      </c>
    </row>
    <row r="86" spans="1:16" ht="25.5" customHeight="1" x14ac:dyDescent="0.2">
      <c r="A86" s="14"/>
      <c r="B86" s="75"/>
      <c r="C86" s="73" t="s">
        <v>3666</v>
      </c>
      <c r="D86" s="78" t="s">
        <v>127</v>
      </c>
      <c r="E86" s="13">
        <v>44554</v>
      </c>
      <c r="F86" s="76" t="s">
        <v>705</v>
      </c>
      <c r="G86" s="13">
        <v>44557</v>
      </c>
      <c r="H86" s="77" t="s">
        <v>3451</v>
      </c>
      <c r="I86" s="16">
        <v>43</v>
      </c>
      <c r="J86" s="16">
        <v>34</v>
      </c>
      <c r="K86" s="16">
        <v>15</v>
      </c>
      <c r="L86" s="16">
        <v>1</v>
      </c>
      <c r="M86" s="81">
        <v>5.4824999999999999</v>
      </c>
      <c r="N86" s="96">
        <v>6</v>
      </c>
      <c r="O86" s="64">
        <v>2530</v>
      </c>
      <c r="P86" s="65">
        <f>Table2245789101123456789101112131415161718192021222324252627282930313233[[#This Row],[PEMBULATAN]]*O86</f>
        <v>15180</v>
      </c>
    </row>
    <row r="87" spans="1:16" ht="25.5" customHeight="1" x14ac:dyDescent="0.2">
      <c r="A87" s="14"/>
      <c r="B87" s="75"/>
      <c r="C87" s="73" t="s">
        <v>3667</v>
      </c>
      <c r="D87" s="78" t="s">
        <v>127</v>
      </c>
      <c r="E87" s="13">
        <v>44554</v>
      </c>
      <c r="F87" s="76" t="s">
        <v>705</v>
      </c>
      <c r="G87" s="13">
        <v>44557</v>
      </c>
      <c r="H87" s="77" t="s">
        <v>3451</v>
      </c>
      <c r="I87" s="16">
        <v>87</v>
      </c>
      <c r="J87" s="16">
        <v>35</v>
      </c>
      <c r="K87" s="16">
        <v>14</v>
      </c>
      <c r="L87" s="16">
        <v>1</v>
      </c>
      <c r="M87" s="81">
        <v>10.657500000000001</v>
      </c>
      <c r="N87" s="96">
        <v>10.657500000000001</v>
      </c>
      <c r="O87" s="64">
        <v>2530</v>
      </c>
      <c r="P87" s="65">
        <f>Table2245789101123456789101112131415161718192021222324252627282930313233[[#This Row],[PEMBULATAN]]*O87</f>
        <v>26963.475000000002</v>
      </c>
    </row>
    <row r="88" spans="1:16" ht="25.5" customHeight="1" x14ac:dyDescent="0.2">
      <c r="A88" s="14"/>
      <c r="B88" s="75"/>
      <c r="C88" s="73" t="s">
        <v>3668</v>
      </c>
      <c r="D88" s="78" t="s">
        <v>127</v>
      </c>
      <c r="E88" s="13">
        <v>44554</v>
      </c>
      <c r="F88" s="76" t="s">
        <v>705</v>
      </c>
      <c r="G88" s="13">
        <v>44557</v>
      </c>
      <c r="H88" s="77" t="s">
        <v>3451</v>
      </c>
      <c r="I88" s="16">
        <v>100</v>
      </c>
      <c r="J88" s="16">
        <v>10</v>
      </c>
      <c r="K88" s="16">
        <v>10</v>
      </c>
      <c r="L88" s="16">
        <v>3</v>
      </c>
      <c r="M88" s="81">
        <v>2.5</v>
      </c>
      <c r="N88" s="96">
        <v>4</v>
      </c>
      <c r="O88" s="64">
        <v>2530</v>
      </c>
      <c r="P88" s="65">
        <f>Table2245789101123456789101112131415161718192021222324252627282930313233[[#This Row],[PEMBULATAN]]*O88</f>
        <v>10120</v>
      </c>
    </row>
    <row r="89" spans="1:16" ht="25.5" customHeight="1" x14ac:dyDescent="0.2">
      <c r="A89" s="14"/>
      <c r="B89" s="75"/>
      <c r="C89" s="73" t="s">
        <v>3669</v>
      </c>
      <c r="D89" s="78" t="s">
        <v>127</v>
      </c>
      <c r="E89" s="13">
        <v>44554</v>
      </c>
      <c r="F89" s="76" t="s">
        <v>705</v>
      </c>
      <c r="G89" s="13">
        <v>44557</v>
      </c>
      <c r="H89" s="77" t="s">
        <v>3451</v>
      </c>
      <c r="I89" s="16">
        <v>71</v>
      </c>
      <c r="J89" s="16">
        <v>51</v>
      </c>
      <c r="K89" s="16">
        <v>16</v>
      </c>
      <c r="L89" s="16">
        <v>5</v>
      </c>
      <c r="M89" s="81">
        <v>14.484</v>
      </c>
      <c r="N89" s="96">
        <v>15</v>
      </c>
      <c r="O89" s="64">
        <v>2530</v>
      </c>
      <c r="P89" s="65">
        <f>Table2245789101123456789101112131415161718192021222324252627282930313233[[#This Row],[PEMBULATAN]]*O89</f>
        <v>37950</v>
      </c>
    </row>
    <row r="90" spans="1:16" ht="25.5" customHeight="1" x14ac:dyDescent="0.2">
      <c r="A90" s="14"/>
      <c r="B90" s="75"/>
      <c r="C90" s="73" t="s">
        <v>3670</v>
      </c>
      <c r="D90" s="78" t="s">
        <v>127</v>
      </c>
      <c r="E90" s="13">
        <v>44554</v>
      </c>
      <c r="F90" s="76" t="s">
        <v>705</v>
      </c>
      <c r="G90" s="13">
        <v>44557</v>
      </c>
      <c r="H90" s="77" t="s">
        <v>3451</v>
      </c>
      <c r="I90" s="16">
        <v>60</v>
      </c>
      <c r="J90" s="16">
        <v>36</v>
      </c>
      <c r="K90" s="16">
        <v>15</v>
      </c>
      <c r="L90" s="16">
        <v>5</v>
      </c>
      <c r="M90" s="81">
        <v>8.1</v>
      </c>
      <c r="N90" s="96">
        <v>8.1</v>
      </c>
      <c r="O90" s="64">
        <v>2530</v>
      </c>
      <c r="P90" s="65">
        <f>Table2245789101123456789101112131415161718192021222324252627282930313233[[#This Row],[PEMBULATAN]]*O90</f>
        <v>20493</v>
      </c>
    </row>
    <row r="91" spans="1:16" ht="25.5" customHeight="1" x14ac:dyDescent="0.2">
      <c r="A91" s="14"/>
      <c r="B91" s="75"/>
      <c r="C91" s="73" t="s">
        <v>3671</v>
      </c>
      <c r="D91" s="78" t="s">
        <v>127</v>
      </c>
      <c r="E91" s="13">
        <v>44554</v>
      </c>
      <c r="F91" s="76" t="s">
        <v>705</v>
      </c>
      <c r="G91" s="13">
        <v>44557</v>
      </c>
      <c r="H91" s="77" t="s">
        <v>3451</v>
      </c>
      <c r="I91" s="16">
        <v>80</v>
      </c>
      <c r="J91" s="16">
        <v>24</v>
      </c>
      <c r="K91" s="16">
        <v>10</v>
      </c>
      <c r="L91" s="16">
        <v>3</v>
      </c>
      <c r="M91" s="81">
        <v>4.8</v>
      </c>
      <c r="N91" s="96">
        <v>4.8</v>
      </c>
      <c r="O91" s="64">
        <v>2530</v>
      </c>
      <c r="P91" s="65">
        <f>Table2245789101123456789101112131415161718192021222324252627282930313233[[#This Row],[PEMBULATAN]]*O91</f>
        <v>12144</v>
      </c>
    </row>
    <row r="92" spans="1:16" ht="25.5" customHeight="1" x14ac:dyDescent="0.2">
      <c r="A92" s="14"/>
      <c r="B92" s="75"/>
      <c r="C92" s="73" t="s">
        <v>3672</v>
      </c>
      <c r="D92" s="78" t="s">
        <v>127</v>
      </c>
      <c r="E92" s="13">
        <v>44554</v>
      </c>
      <c r="F92" s="76" t="s">
        <v>705</v>
      </c>
      <c r="G92" s="13">
        <v>44557</v>
      </c>
      <c r="H92" s="77" t="s">
        <v>3451</v>
      </c>
      <c r="I92" s="16">
        <v>100</v>
      </c>
      <c r="J92" s="16">
        <v>60</v>
      </c>
      <c r="K92" s="16">
        <v>25</v>
      </c>
      <c r="L92" s="16">
        <v>18</v>
      </c>
      <c r="M92" s="81">
        <v>37.5</v>
      </c>
      <c r="N92" s="96">
        <v>38</v>
      </c>
      <c r="O92" s="64">
        <v>2530</v>
      </c>
      <c r="P92" s="65">
        <f>Table2245789101123456789101112131415161718192021222324252627282930313233[[#This Row],[PEMBULATAN]]*O92</f>
        <v>96140</v>
      </c>
    </row>
    <row r="93" spans="1:16" ht="25.5" customHeight="1" x14ac:dyDescent="0.2">
      <c r="A93" s="14"/>
      <c r="B93" s="75"/>
      <c r="C93" s="73" t="s">
        <v>3673</v>
      </c>
      <c r="D93" s="78" t="s">
        <v>127</v>
      </c>
      <c r="E93" s="13">
        <v>44554</v>
      </c>
      <c r="F93" s="76" t="s">
        <v>705</v>
      </c>
      <c r="G93" s="13">
        <v>44557</v>
      </c>
      <c r="H93" s="77" t="s">
        <v>3451</v>
      </c>
      <c r="I93" s="16">
        <v>90</v>
      </c>
      <c r="J93" s="16">
        <v>20</v>
      </c>
      <c r="K93" s="16">
        <v>17</v>
      </c>
      <c r="L93" s="16">
        <v>1</v>
      </c>
      <c r="M93" s="81">
        <v>7.65</v>
      </c>
      <c r="N93" s="96">
        <v>7.65</v>
      </c>
      <c r="O93" s="64">
        <v>2530</v>
      </c>
      <c r="P93" s="65">
        <f>Table2245789101123456789101112131415161718192021222324252627282930313233[[#This Row],[PEMBULATAN]]*O93</f>
        <v>19354.5</v>
      </c>
    </row>
    <row r="94" spans="1:16" ht="25.5" customHeight="1" x14ac:dyDescent="0.2">
      <c r="A94" s="14"/>
      <c r="B94" s="75"/>
      <c r="C94" s="73" t="s">
        <v>3674</v>
      </c>
      <c r="D94" s="78" t="s">
        <v>127</v>
      </c>
      <c r="E94" s="13">
        <v>44554</v>
      </c>
      <c r="F94" s="76" t="s">
        <v>705</v>
      </c>
      <c r="G94" s="13">
        <v>44557</v>
      </c>
      <c r="H94" s="77" t="s">
        <v>3451</v>
      </c>
      <c r="I94" s="16">
        <v>98</v>
      </c>
      <c r="J94" s="16">
        <v>56</v>
      </c>
      <c r="K94" s="16">
        <v>25</v>
      </c>
      <c r="L94" s="16">
        <v>19</v>
      </c>
      <c r="M94" s="81">
        <v>34.299999999999997</v>
      </c>
      <c r="N94" s="96">
        <v>35</v>
      </c>
      <c r="O94" s="64">
        <v>2530</v>
      </c>
      <c r="P94" s="65">
        <f>Table2245789101123456789101112131415161718192021222324252627282930313233[[#This Row],[PEMBULATAN]]*O94</f>
        <v>88550</v>
      </c>
    </row>
    <row r="95" spans="1:16" ht="25.5" customHeight="1" x14ac:dyDescent="0.2">
      <c r="A95" s="14"/>
      <c r="B95" s="75"/>
      <c r="C95" s="73" t="s">
        <v>3675</v>
      </c>
      <c r="D95" s="78" t="s">
        <v>127</v>
      </c>
      <c r="E95" s="13">
        <v>44554</v>
      </c>
      <c r="F95" s="76" t="s">
        <v>705</v>
      </c>
      <c r="G95" s="13">
        <v>44557</v>
      </c>
      <c r="H95" s="77" t="s">
        <v>3451</v>
      </c>
      <c r="I95" s="16">
        <v>88</v>
      </c>
      <c r="J95" s="16">
        <v>55</v>
      </c>
      <c r="K95" s="16">
        <v>21</v>
      </c>
      <c r="L95" s="16">
        <v>10</v>
      </c>
      <c r="M95" s="81">
        <v>25.41</v>
      </c>
      <c r="N95" s="96">
        <v>26</v>
      </c>
      <c r="O95" s="64">
        <v>2530</v>
      </c>
      <c r="P95" s="65">
        <f>Table2245789101123456789101112131415161718192021222324252627282930313233[[#This Row],[PEMBULATAN]]*O95</f>
        <v>65780</v>
      </c>
    </row>
    <row r="96" spans="1:16" ht="25.5" customHeight="1" x14ac:dyDescent="0.2">
      <c r="A96" s="14"/>
      <c r="B96" s="75"/>
      <c r="C96" s="73" t="s">
        <v>3676</v>
      </c>
      <c r="D96" s="78" t="s">
        <v>127</v>
      </c>
      <c r="E96" s="13">
        <v>44554</v>
      </c>
      <c r="F96" s="76" t="s">
        <v>705</v>
      </c>
      <c r="G96" s="13">
        <v>44557</v>
      </c>
      <c r="H96" s="77" t="s">
        <v>3451</v>
      </c>
      <c r="I96" s="16">
        <v>85</v>
      </c>
      <c r="J96" s="16">
        <v>60</v>
      </c>
      <c r="K96" s="16">
        <v>20</v>
      </c>
      <c r="L96" s="16">
        <v>15</v>
      </c>
      <c r="M96" s="81">
        <v>25.5</v>
      </c>
      <c r="N96" s="96">
        <v>26</v>
      </c>
      <c r="O96" s="64">
        <v>2530</v>
      </c>
      <c r="P96" s="65">
        <f>Table2245789101123456789101112131415161718192021222324252627282930313233[[#This Row],[PEMBULATAN]]*O96</f>
        <v>65780</v>
      </c>
    </row>
    <row r="97" spans="1:16" ht="25.5" customHeight="1" x14ac:dyDescent="0.2">
      <c r="A97" s="14"/>
      <c r="B97" s="75"/>
      <c r="C97" s="73" t="s">
        <v>3677</v>
      </c>
      <c r="D97" s="78" t="s">
        <v>127</v>
      </c>
      <c r="E97" s="13">
        <v>44554</v>
      </c>
      <c r="F97" s="76" t="s">
        <v>705</v>
      </c>
      <c r="G97" s="13">
        <v>44557</v>
      </c>
      <c r="H97" s="77" t="s">
        <v>3451</v>
      </c>
      <c r="I97" s="16">
        <v>85</v>
      </c>
      <c r="J97" s="16">
        <v>55</v>
      </c>
      <c r="K97" s="16">
        <v>25</v>
      </c>
      <c r="L97" s="16">
        <v>13</v>
      </c>
      <c r="M97" s="81">
        <v>29.21875</v>
      </c>
      <c r="N97" s="96">
        <v>29.21875</v>
      </c>
      <c r="O97" s="64">
        <v>2530</v>
      </c>
      <c r="P97" s="65">
        <f>Table2245789101123456789101112131415161718192021222324252627282930313233[[#This Row],[PEMBULATAN]]*O97</f>
        <v>73923.4375</v>
      </c>
    </row>
    <row r="98" spans="1:16" ht="25.5" customHeight="1" x14ac:dyDescent="0.2">
      <c r="A98" s="14"/>
      <c r="B98" s="75"/>
      <c r="C98" s="73" t="s">
        <v>3678</v>
      </c>
      <c r="D98" s="78" t="s">
        <v>127</v>
      </c>
      <c r="E98" s="13">
        <v>44554</v>
      </c>
      <c r="F98" s="76" t="s">
        <v>705</v>
      </c>
      <c r="G98" s="13">
        <v>44557</v>
      </c>
      <c r="H98" s="77" t="s">
        <v>3451</v>
      </c>
      <c r="I98" s="16">
        <v>95</v>
      </c>
      <c r="J98" s="16">
        <v>60</v>
      </c>
      <c r="K98" s="16">
        <v>20</v>
      </c>
      <c r="L98" s="16">
        <v>24</v>
      </c>
      <c r="M98" s="81">
        <v>28.5</v>
      </c>
      <c r="N98" s="96">
        <v>29</v>
      </c>
      <c r="O98" s="64">
        <v>2530</v>
      </c>
      <c r="P98" s="65">
        <f>Table2245789101123456789101112131415161718192021222324252627282930313233[[#This Row],[PEMBULATAN]]*O98</f>
        <v>73370</v>
      </c>
    </row>
    <row r="99" spans="1:16" ht="25.5" customHeight="1" x14ac:dyDescent="0.2">
      <c r="A99" s="14"/>
      <c r="B99" s="75"/>
      <c r="C99" s="73" t="s">
        <v>3679</v>
      </c>
      <c r="D99" s="78" t="s">
        <v>127</v>
      </c>
      <c r="E99" s="13">
        <v>44554</v>
      </c>
      <c r="F99" s="76" t="s">
        <v>705</v>
      </c>
      <c r="G99" s="13">
        <v>44557</v>
      </c>
      <c r="H99" s="77" t="s">
        <v>3451</v>
      </c>
      <c r="I99" s="16">
        <v>56</v>
      </c>
      <c r="J99" s="16">
        <v>30</v>
      </c>
      <c r="K99" s="16">
        <v>23</v>
      </c>
      <c r="L99" s="16">
        <v>7</v>
      </c>
      <c r="M99" s="81">
        <v>9.66</v>
      </c>
      <c r="N99" s="96">
        <v>9.66</v>
      </c>
      <c r="O99" s="64">
        <v>2530</v>
      </c>
      <c r="P99" s="65">
        <f>Table2245789101123456789101112131415161718192021222324252627282930313233[[#This Row],[PEMBULATAN]]*O99</f>
        <v>24439.8</v>
      </c>
    </row>
    <row r="100" spans="1:16" ht="25.5" customHeight="1" x14ac:dyDescent="0.2">
      <c r="A100" s="14"/>
      <c r="B100" s="75"/>
      <c r="C100" s="73" t="s">
        <v>3680</v>
      </c>
      <c r="D100" s="78" t="s">
        <v>127</v>
      </c>
      <c r="E100" s="13">
        <v>44554</v>
      </c>
      <c r="F100" s="76" t="s">
        <v>705</v>
      </c>
      <c r="G100" s="13">
        <v>44557</v>
      </c>
      <c r="H100" s="77" t="s">
        <v>3451</v>
      </c>
      <c r="I100" s="16">
        <v>105</v>
      </c>
      <c r="J100" s="16">
        <v>55</v>
      </c>
      <c r="K100" s="16">
        <v>22</v>
      </c>
      <c r="L100" s="16">
        <v>18</v>
      </c>
      <c r="M100" s="81">
        <v>31.762499999999999</v>
      </c>
      <c r="N100" s="96">
        <v>31.762499999999999</v>
      </c>
      <c r="O100" s="64">
        <v>2530</v>
      </c>
      <c r="P100" s="65">
        <f>Table2245789101123456789101112131415161718192021222324252627282930313233[[#This Row],[PEMBULATAN]]*O100</f>
        <v>80359.125</v>
      </c>
    </row>
    <row r="101" spans="1:16" ht="25.5" customHeight="1" x14ac:dyDescent="0.2">
      <c r="A101" s="14"/>
      <c r="B101" s="75"/>
      <c r="C101" s="73" t="s">
        <v>3681</v>
      </c>
      <c r="D101" s="78" t="s">
        <v>127</v>
      </c>
      <c r="E101" s="13">
        <v>44554</v>
      </c>
      <c r="F101" s="76" t="s">
        <v>705</v>
      </c>
      <c r="G101" s="13">
        <v>44557</v>
      </c>
      <c r="H101" s="77" t="s">
        <v>3451</v>
      </c>
      <c r="I101" s="16">
        <v>65</v>
      </c>
      <c r="J101" s="16">
        <v>43</v>
      </c>
      <c r="K101" s="16">
        <v>18</v>
      </c>
      <c r="L101" s="16">
        <v>1</v>
      </c>
      <c r="M101" s="81">
        <v>12.577500000000001</v>
      </c>
      <c r="N101" s="96">
        <v>12.577500000000001</v>
      </c>
      <c r="O101" s="64">
        <v>2530</v>
      </c>
      <c r="P101" s="65">
        <f>Table2245789101123456789101112131415161718192021222324252627282930313233[[#This Row],[PEMBULATAN]]*O101</f>
        <v>31821.075000000001</v>
      </c>
    </row>
    <row r="102" spans="1:16" ht="25.5" customHeight="1" x14ac:dyDescent="0.2">
      <c r="A102" s="14"/>
      <c r="B102" s="75"/>
      <c r="C102" s="73" t="s">
        <v>3682</v>
      </c>
      <c r="D102" s="78" t="s">
        <v>127</v>
      </c>
      <c r="E102" s="13">
        <v>44554</v>
      </c>
      <c r="F102" s="76" t="s">
        <v>705</v>
      </c>
      <c r="G102" s="13">
        <v>44557</v>
      </c>
      <c r="H102" s="77" t="s">
        <v>3451</v>
      </c>
      <c r="I102" s="16">
        <v>40</v>
      </c>
      <c r="J102" s="16">
        <v>33</v>
      </c>
      <c r="K102" s="16">
        <v>23</v>
      </c>
      <c r="L102" s="16">
        <v>6</v>
      </c>
      <c r="M102" s="81">
        <v>7.59</v>
      </c>
      <c r="N102" s="96">
        <v>7.59</v>
      </c>
      <c r="O102" s="64">
        <v>2530</v>
      </c>
      <c r="P102" s="65">
        <f>Table2245789101123456789101112131415161718192021222324252627282930313233[[#This Row],[PEMBULATAN]]*O102</f>
        <v>19202.7</v>
      </c>
    </row>
    <row r="103" spans="1:16" ht="25.5" customHeight="1" x14ac:dyDescent="0.2">
      <c r="A103" s="14"/>
      <c r="B103" s="75"/>
      <c r="C103" s="73" t="s">
        <v>3683</v>
      </c>
      <c r="D103" s="78" t="s">
        <v>127</v>
      </c>
      <c r="E103" s="13">
        <v>44554</v>
      </c>
      <c r="F103" s="76" t="s">
        <v>705</v>
      </c>
      <c r="G103" s="13">
        <v>44557</v>
      </c>
      <c r="H103" s="77" t="s">
        <v>3451</v>
      </c>
      <c r="I103" s="16">
        <v>35</v>
      </c>
      <c r="J103" s="16">
        <v>40</v>
      </c>
      <c r="K103" s="16">
        <v>13</v>
      </c>
      <c r="L103" s="16">
        <v>1</v>
      </c>
      <c r="M103" s="81">
        <v>4.55</v>
      </c>
      <c r="N103" s="96">
        <v>4.55</v>
      </c>
      <c r="O103" s="64">
        <v>2530</v>
      </c>
      <c r="P103" s="65">
        <f>Table2245789101123456789101112131415161718192021222324252627282930313233[[#This Row],[PEMBULATAN]]*O103</f>
        <v>11511.5</v>
      </c>
    </row>
    <row r="104" spans="1:16" ht="25.5" customHeight="1" x14ac:dyDescent="0.2">
      <c r="A104" s="14"/>
      <c r="B104" s="75"/>
      <c r="C104" s="73" t="s">
        <v>3684</v>
      </c>
      <c r="D104" s="78" t="s">
        <v>127</v>
      </c>
      <c r="E104" s="13">
        <v>44554</v>
      </c>
      <c r="F104" s="76" t="s">
        <v>705</v>
      </c>
      <c r="G104" s="13">
        <v>44557</v>
      </c>
      <c r="H104" s="77" t="s">
        <v>3451</v>
      </c>
      <c r="I104" s="16">
        <v>60</v>
      </c>
      <c r="J104" s="16">
        <v>40</v>
      </c>
      <c r="K104" s="16">
        <v>24</v>
      </c>
      <c r="L104" s="16">
        <v>2</v>
      </c>
      <c r="M104" s="81">
        <v>14.4</v>
      </c>
      <c r="N104" s="96">
        <v>15</v>
      </c>
      <c r="O104" s="64">
        <v>2530</v>
      </c>
      <c r="P104" s="65">
        <f>Table2245789101123456789101112131415161718192021222324252627282930313233[[#This Row],[PEMBULATAN]]*O104</f>
        <v>37950</v>
      </c>
    </row>
    <row r="105" spans="1:16" ht="25.5" customHeight="1" x14ac:dyDescent="0.2">
      <c r="A105" s="14"/>
      <c r="B105" s="75"/>
      <c r="C105" s="73" t="s">
        <v>3685</v>
      </c>
      <c r="D105" s="78" t="s">
        <v>127</v>
      </c>
      <c r="E105" s="13">
        <v>44554</v>
      </c>
      <c r="F105" s="76" t="s">
        <v>705</v>
      </c>
      <c r="G105" s="13">
        <v>44557</v>
      </c>
      <c r="H105" s="77" t="s">
        <v>3451</v>
      </c>
      <c r="I105" s="16">
        <v>39</v>
      </c>
      <c r="J105" s="16">
        <v>40</v>
      </c>
      <c r="K105" s="16">
        <v>16</v>
      </c>
      <c r="L105" s="16">
        <v>12</v>
      </c>
      <c r="M105" s="81">
        <v>6.24</v>
      </c>
      <c r="N105" s="96">
        <v>12</v>
      </c>
      <c r="O105" s="64">
        <v>2530</v>
      </c>
      <c r="P105" s="65">
        <f>Table2245789101123456789101112131415161718192021222324252627282930313233[[#This Row],[PEMBULATAN]]*O105</f>
        <v>30360</v>
      </c>
    </row>
    <row r="106" spans="1:16" ht="25.5" customHeight="1" x14ac:dyDescent="0.2">
      <c r="A106" s="14"/>
      <c r="B106" s="75"/>
      <c r="C106" s="73" t="s">
        <v>3686</v>
      </c>
      <c r="D106" s="78" t="s">
        <v>127</v>
      </c>
      <c r="E106" s="13">
        <v>44554</v>
      </c>
      <c r="F106" s="76" t="s">
        <v>705</v>
      </c>
      <c r="G106" s="13">
        <v>44557</v>
      </c>
      <c r="H106" s="77" t="s">
        <v>3451</v>
      </c>
      <c r="I106" s="16">
        <v>47</v>
      </c>
      <c r="J106" s="16">
        <v>25</v>
      </c>
      <c r="K106" s="16">
        <v>14</v>
      </c>
      <c r="L106" s="16">
        <v>5</v>
      </c>
      <c r="M106" s="81">
        <v>4.1124999999999998</v>
      </c>
      <c r="N106" s="96">
        <v>5</v>
      </c>
      <c r="O106" s="64">
        <v>2530</v>
      </c>
      <c r="P106" s="65">
        <f>Table2245789101123456789101112131415161718192021222324252627282930313233[[#This Row],[PEMBULATAN]]*O106</f>
        <v>12650</v>
      </c>
    </row>
    <row r="107" spans="1:16" ht="25.5" customHeight="1" x14ac:dyDescent="0.2">
      <c r="A107" s="14"/>
      <c r="B107" s="75"/>
      <c r="C107" s="73" t="s">
        <v>3687</v>
      </c>
      <c r="D107" s="78" t="s">
        <v>127</v>
      </c>
      <c r="E107" s="13">
        <v>44554</v>
      </c>
      <c r="F107" s="76" t="s">
        <v>705</v>
      </c>
      <c r="G107" s="13">
        <v>44557</v>
      </c>
      <c r="H107" s="77" t="s">
        <v>3451</v>
      </c>
      <c r="I107" s="16">
        <v>63</v>
      </c>
      <c r="J107" s="16">
        <v>34</v>
      </c>
      <c r="K107" s="16">
        <v>36</v>
      </c>
      <c r="L107" s="16">
        <v>6</v>
      </c>
      <c r="M107" s="81">
        <v>19.277999999999999</v>
      </c>
      <c r="N107" s="96">
        <v>19.277999999999999</v>
      </c>
      <c r="O107" s="64">
        <v>2530</v>
      </c>
      <c r="P107" s="65">
        <f>Table2245789101123456789101112131415161718192021222324252627282930313233[[#This Row],[PEMBULATAN]]*O107</f>
        <v>48773.34</v>
      </c>
    </row>
    <row r="108" spans="1:16" ht="25.5" customHeight="1" x14ac:dyDescent="0.2">
      <c r="A108" s="14"/>
      <c r="B108" s="75"/>
      <c r="C108" s="73" t="s">
        <v>3688</v>
      </c>
      <c r="D108" s="78" t="s">
        <v>127</v>
      </c>
      <c r="E108" s="13">
        <v>44554</v>
      </c>
      <c r="F108" s="76" t="s">
        <v>705</v>
      </c>
      <c r="G108" s="13">
        <v>44557</v>
      </c>
      <c r="H108" s="77" t="s">
        <v>3451</v>
      </c>
      <c r="I108" s="16">
        <v>37</v>
      </c>
      <c r="J108" s="16">
        <v>28</v>
      </c>
      <c r="K108" s="16">
        <v>23</v>
      </c>
      <c r="L108" s="16">
        <v>3</v>
      </c>
      <c r="M108" s="81">
        <v>5.9569999999999999</v>
      </c>
      <c r="N108" s="96">
        <v>5.9569999999999999</v>
      </c>
      <c r="O108" s="64">
        <v>2530</v>
      </c>
      <c r="P108" s="65">
        <f>Table2245789101123456789101112131415161718192021222324252627282930313233[[#This Row],[PEMBULATAN]]*O108</f>
        <v>15071.21</v>
      </c>
    </row>
    <row r="109" spans="1:16" ht="25.5" customHeight="1" x14ac:dyDescent="0.2">
      <c r="A109" s="14"/>
      <c r="B109" s="75"/>
      <c r="C109" s="73" t="s">
        <v>3689</v>
      </c>
      <c r="D109" s="78" t="s">
        <v>127</v>
      </c>
      <c r="E109" s="13">
        <v>44554</v>
      </c>
      <c r="F109" s="76" t="s">
        <v>705</v>
      </c>
      <c r="G109" s="13">
        <v>44557</v>
      </c>
      <c r="H109" s="77" t="s">
        <v>3451</v>
      </c>
      <c r="I109" s="16">
        <v>60</v>
      </c>
      <c r="J109" s="16">
        <v>43</v>
      </c>
      <c r="K109" s="16">
        <v>30</v>
      </c>
      <c r="L109" s="16">
        <v>25</v>
      </c>
      <c r="M109" s="81">
        <v>19.350000000000001</v>
      </c>
      <c r="N109" s="96">
        <v>26</v>
      </c>
      <c r="O109" s="64">
        <v>2530</v>
      </c>
      <c r="P109" s="65">
        <f>Table2245789101123456789101112131415161718192021222324252627282930313233[[#This Row],[PEMBULATAN]]*O109</f>
        <v>65780</v>
      </c>
    </row>
    <row r="110" spans="1:16" ht="25.5" customHeight="1" x14ac:dyDescent="0.2">
      <c r="A110" s="14"/>
      <c r="B110" s="75"/>
      <c r="C110" s="73" t="s">
        <v>3690</v>
      </c>
      <c r="D110" s="78" t="s">
        <v>127</v>
      </c>
      <c r="E110" s="13">
        <v>44554</v>
      </c>
      <c r="F110" s="76" t="s">
        <v>705</v>
      </c>
      <c r="G110" s="13">
        <v>44557</v>
      </c>
      <c r="H110" s="77" t="s">
        <v>3451</v>
      </c>
      <c r="I110" s="16">
        <v>33</v>
      </c>
      <c r="J110" s="16">
        <v>23</v>
      </c>
      <c r="K110" s="16">
        <v>17</v>
      </c>
      <c r="L110" s="16">
        <v>1</v>
      </c>
      <c r="M110" s="81">
        <v>3.2257500000000001</v>
      </c>
      <c r="N110" s="96">
        <v>3.2257500000000001</v>
      </c>
      <c r="O110" s="64">
        <v>2530</v>
      </c>
      <c r="P110" s="65">
        <f>Table2245789101123456789101112131415161718192021222324252627282930313233[[#This Row],[PEMBULATAN]]*O110</f>
        <v>8161.1475</v>
      </c>
    </row>
    <row r="111" spans="1:16" ht="25.5" customHeight="1" x14ac:dyDescent="0.2">
      <c r="A111" s="14"/>
      <c r="B111" s="75"/>
      <c r="C111" s="73" t="s">
        <v>3691</v>
      </c>
      <c r="D111" s="78" t="s">
        <v>127</v>
      </c>
      <c r="E111" s="13">
        <v>44554</v>
      </c>
      <c r="F111" s="76" t="s">
        <v>705</v>
      </c>
      <c r="G111" s="13">
        <v>44557</v>
      </c>
      <c r="H111" s="77" t="s">
        <v>3451</v>
      </c>
      <c r="I111" s="16">
        <v>53</v>
      </c>
      <c r="J111" s="16">
        <v>10</v>
      </c>
      <c r="K111" s="16">
        <v>10</v>
      </c>
      <c r="L111" s="16">
        <v>2</v>
      </c>
      <c r="M111" s="81">
        <v>1.325</v>
      </c>
      <c r="N111" s="96">
        <v>3</v>
      </c>
      <c r="O111" s="64">
        <v>2530</v>
      </c>
      <c r="P111" s="65">
        <f>Table2245789101123456789101112131415161718192021222324252627282930313233[[#This Row],[PEMBULATAN]]*O111</f>
        <v>7590</v>
      </c>
    </row>
    <row r="112" spans="1:16" ht="25.5" customHeight="1" x14ac:dyDescent="0.2">
      <c r="A112" s="14"/>
      <c r="B112" s="75"/>
      <c r="C112" s="73" t="s">
        <v>3692</v>
      </c>
      <c r="D112" s="78" t="s">
        <v>127</v>
      </c>
      <c r="E112" s="13">
        <v>44554</v>
      </c>
      <c r="F112" s="76" t="s">
        <v>705</v>
      </c>
      <c r="G112" s="13">
        <v>44557</v>
      </c>
      <c r="H112" s="77" t="s">
        <v>3451</v>
      </c>
      <c r="I112" s="16">
        <v>62</v>
      </c>
      <c r="J112" s="16">
        <v>33</v>
      </c>
      <c r="K112" s="16">
        <v>20</v>
      </c>
      <c r="L112" s="16">
        <v>3</v>
      </c>
      <c r="M112" s="81">
        <v>10.23</v>
      </c>
      <c r="N112" s="96">
        <v>10.23</v>
      </c>
      <c r="O112" s="64">
        <v>2530</v>
      </c>
      <c r="P112" s="65">
        <f>Table2245789101123456789101112131415161718192021222324252627282930313233[[#This Row],[PEMBULATAN]]*O112</f>
        <v>25881.9</v>
      </c>
    </row>
    <row r="113" spans="1:16" ht="25.5" customHeight="1" x14ac:dyDescent="0.2">
      <c r="A113" s="14"/>
      <c r="B113" s="75"/>
      <c r="C113" s="73" t="s">
        <v>3693</v>
      </c>
      <c r="D113" s="78" t="s">
        <v>127</v>
      </c>
      <c r="E113" s="13">
        <v>44554</v>
      </c>
      <c r="F113" s="76" t="s">
        <v>705</v>
      </c>
      <c r="G113" s="13">
        <v>44557</v>
      </c>
      <c r="H113" s="77" t="s">
        <v>3451</v>
      </c>
      <c r="I113" s="16">
        <v>35</v>
      </c>
      <c r="J113" s="16">
        <v>35</v>
      </c>
      <c r="K113" s="16">
        <v>16</v>
      </c>
      <c r="L113" s="16">
        <v>3</v>
      </c>
      <c r="M113" s="81">
        <v>4.9000000000000004</v>
      </c>
      <c r="N113" s="96">
        <v>4.9000000000000004</v>
      </c>
      <c r="O113" s="64">
        <v>2530</v>
      </c>
      <c r="P113" s="65">
        <f>Table2245789101123456789101112131415161718192021222324252627282930313233[[#This Row],[PEMBULATAN]]*O113</f>
        <v>12397</v>
      </c>
    </row>
    <row r="114" spans="1:16" ht="25.5" customHeight="1" x14ac:dyDescent="0.2">
      <c r="A114" s="14"/>
      <c r="B114" s="75"/>
      <c r="C114" s="73" t="s">
        <v>3694</v>
      </c>
      <c r="D114" s="78" t="s">
        <v>127</v>
      </c>
      <c r="E114" s="13">
        <v>44554</v>
      </c>
      <c r="F114" s="76" t="s">
        <v>705</v>
      </c>
      <c r="G114" s="13">
        <v>44557</v>
      </c>
      <c r="H114" s="77" t="s">
        <v>3451</v>
      </c>
      <c r="I114" s="16">
        <v>120</v>
      </c>
      <c r="J114" s="16">
        <v>6</v>
      </c>
      <c r="K114" s="16">
        <v>6</v>
      </c>
      <c r="L114" s="16">
        <v>1</v>
      </c>
      <c r="M114" s="81">
        <v>1.08</v>
      </c>
      <c r="N114" s="96">
        <v>1.08</v>
      </c>
      <c r="O114" s="64">
        <v>2530</v>
      </c>
      <c r="P114" s="65">
        <f>Table2245789101123456789101112131415161718192021222324252627282930313233[[#This Row],[PEMBULATAN]]*O114</f>
        <v>2732.4</v>
      </c>
    </row>
    <row r="115" spans="1:16" ht="25.5" customHeight="1" x14ac:dyDescent="0.2">
      <c r="A115" s="14"/>
      <c r="B115" s="75"/>
      <c r="C115" s="73" t="s">
        <v>3695</v>
      </c>
      <c r="D115" s="78" t="s">
        <v>127</v>
      </c>
      <c r="E115" s="13">
        <v>44554</v>
      </c>
      <c r="F115" s="76" t="s">
        <v>705</v>
      </c>
      <c r="G115" s="13">
        <v>44557</v>
      </c>
      <c r="H115" s="77" t="s">
        <v>3451</v>
      </c>
      <c r="I115" s="16">
        <v>40</v>
      </c>
      <c r="J115" s="16">
        <v>40</v>
      </c>
      <c r="K115" s="16">
        <v>17</v>
      </c>
      <c r="L115" s="16">
        <v>2</v>
      </c>
      <c r="M115" s="81">
        <v>6.8</v>
      </c>
      <c r="N115" s="96">
        <v>6.8</v>
      </c>
      <c r="O115" s="64">
        <v>2530</v>
      </c>
      <c r="P115" s="65">
        <f>Table2245789101123456789101112131415161718192021222324252627282930313233[[#This Row],[PEMBULATAN]]*O115</f>
        <v>17204</v>
      </c>
    </row>
    <row r="116" spans="1:16" ht="25.5" customHeight="1" x14ac:dyDescent="0.2">
      <c r="A116" s="14"/>
      <c r="B116" s="75"/>
      <c r="C116" s="73" t="s">
        <v>3696</v>
      </c>
      <c r="D116" s="78" t="s">
        <v>127</v>
      </c>
      <c r="E116" s="13">
        <v>44554</v>
      </c>
      <c r="F116" s="76" t="s">
        <v>705</v>
      </c>
      <c r="G116" s="13">
        <v>44557</v>
      </c>
      <c r="H116" s="77" t="s">
        <v>3451</v>
      </c>
      <c r="I116" s="16">
        <v>97</v>
      </c>
      <c r="J116" s="16">
        <v>65</v>
      </c>
      <c r="K116" s="16">
        <v>40</v>
      </c>
      <c r="L116" s="16">
        <v>26</v>
      </c>
      <c r="M116" s="81">
        <v>63.05</v>
      </c>
      <c r="N116" s="96">
        <v>63.05</v>
      </c>
      <c r="O116" s="64">
        <v>2530</v>
      </c>
      <c r="P116" s="65">
        <f>Table2245789101123456789101112131415161718192021222324252627282930313233[[#This Row],[PEMBULATAN]]*O116</f>
        <v>159516.5</v>
      </c>
    </row>
    <row r="117" spans="1:16" ht="25.5" customHeight="1" x14ac:dyDescent="0.2">
      <c r="A117" s="14"/>
      <c r="B117" s="75"/>
      <c r="C117" s="73" t="s">
        <v>3697</v>
      </c>
      <c r="D117" s="78" t="s">
        <v>127</v>
      </c>
      <c r="E117" s="13">
        <v>44554</v>
      </c>
      <c r="F117" s="76" t="s">
        <v>705</v>
      </c>
      <c r="G117" s="13">
        <v>44557</v>
      </c>
      <c r="H117" s="77" t="s">
        <v>3451</v>
      </c>
      <c r="I117" s="16">
        <v>80</v>
      </c>
      <c r="J117" s="16">
        <v>15</v>
      </c>
      <c r="K117" s="16">
        <v>10</v>
      </c>
      <c r="L117" s="16">
        <v>1</v>
      </c>
      <c r="M117" s="81">
        <v>3</v>
      </c>
      <c r="N117" s="96">
        <v>3</v>
      </c>
      <c r="O117" s="64">
        <v>2530</v>
      </c>
      <c r="P117" s="65">
        <f>Table2245789101123456789101112131415161718192021222324252627282930313233[[#This Row],[PEMBULATAN]]*O117</f>
        <v>7590</v>
      </c>
    </row>
    <row r="118" spans="1:16" ht="25.5" customHeight="1" x14ac:dyDescent="0.2">
      <c r="A118" s="14"/>
      <c r="B118" s="75"/>
      <c r="C118" s="73" t="s">
        <v>3698</v>
      </c>
      <c r="D118" s="78" t="s">
        <v>127</v>
      </c>
      <c r="E118" s="13">
        <v>44554</v>
      </c>
      <c r="F118" s="76" t="s">
        <v>705</v>
      </c>
      <c r="G118" s="13">
        <v>44557</v>
      </c>
      <c r="H118" s="77" t="s">
        <v>3451</v>
      </c>
      <c r="I118" s="16">
        <v>70</v>
      </c>
      <c r="J118" s="16">
        <v>45</v>
      </c>
      <c r="K118" s="16">
        <v>27</v>
      </c>
      <c r="L118" s="16">
        <v>12</v>
      </c>
      <c r="M118" s="81">
        <v>21.262499999999999</v>
      </c>
      <c r="N118" s="96">
        <v>21.262499999999999</v>
      </c>
      <c r="O118" s="64">
        <v>2530</v>
      </c>
      <c r="P118" s="65">
        <f>Table2245789101123456789101112131415161718192021222324252627282930313233[[#This Row],[PEMBULATAN]]*O118</f>
        <v>53794.125</v>
      </c>
    </row>
    <row r="119" spans="1:16" ht="25.5" customHeight="1" x14ac:dyDescent="0.2">
      <c r="A119" s="14"/>
      <c r="B119" s="75"/>
      <c r="C119" s="73" t="s">
        <v>3699</v>
      </c>
      <c r="D119" s="78" t="s">
        <v>127</v>
      </c>
      <c r="E119" s="13">
        <v>44554</v>
      </c>
      <c r="F119" s="76" t="s">
        <v>705</v>
      </c>
      <c r="G119" s="13">
        <v>44557</v>
      </c>
      <c r="H119" s="77" t="s">
        <v>3451</v>
      </c>
      <c r="I119" s="16">
        <v>57</v>
      </c>
      <c r="J119" s="16">
        <v>45</v>
      </c>
      <c r="K119" s="16">
        <v>23</v>
      </c>
      <c r="L119" s="16">
        <v>13</v>
      </c>
      <c r="M119" s="81">
        <v>14.748749999999999</v>
      </c>
      <c r="N119" s="96">
        <v>14.748749999999999</v>
      </c>
      <c r="O119" s="64">
        <v>2530</v>
      </c>
      <c r="P119" s="65">
        <f>Table2245789101123456789101112131415161718192021222324252627282930313233[[#This Row],[PEMBULATAN]]*O119</f>
        <v>37314.337500000001</v>
      </c>
    </row>
    <row r="120" spans="1:16" ht="25.5" customHeight="1" x14ac:dyDescent="0.2">
      <c r="A120" s="14"/>
      <c r="B120" s="75"/>
      <c r="C120" s="73" t="s">
        <v>3700</v>
      </c>
      <c r="D120" s="78" t="s">
        <v>127</v>
      </c>
      <c r="E120" s="13">
        <v>44554</v>
      </c>
      <c r="F120" s="76" t="s">
        <v>705</v>
      </c>
      <c r="G120" s="13">
        <v>44557</v>
      </c>
      <c r="H120" s="77" t="s">
        <v>3451</v>
      </c>
      <c r="I120" s="16">
        <v>65</v>
      </c>
      <c r="J120" s="16">
        <v>40</v>
      </c>
      <c r="K120" s="16">
        <v>30</v>
      </c>
      <c r="L120" s="16">
        <v>9</v>
      </c>
      <c r="M120" s="81">
        <v>19.5</v>
      </c>
      <c r="N120" s="96">
        <v>20</v>
      </c>
      <c r="O120" s="64">
        <v>2530</v>
      </c>
      <c r="P120" s="65">
        <f>Table2245789101123456789101112131415161718192021222324252627282930313233[[#This Row],[PEMBULATAN]]*O120</f>
        <v>50600</v>
      </c>
    </row>
    <row r="121" spans="1:16" ht="25.5" customHeight="1" x14ac:dyDescent="0.2">
      <c r="A121" s="14"/>
      <c r="B121" s="75"/>
      <c r="C121" s="73" t="s">
        <v>3701</v>
      </c>
      <c r="D121" s="78" t="s">
        <v>127</v>
      </c>
      <c r="E121" s="13">
        <v>44554</v>
      </c>
      <c r="F121" s="76" t="s">
        <v>705</v>
      </c>
      <c r="G121" s="13">
        <v>44557</v>
      </c>
      <c r="H121" s="77" t="s">
        <v>3451</v>
      </c>
      <c r="I121" s="16">
        <v>82</v>
      </c>
      <c r="J121" s="16">
        <v>45</v>
      </c>
      <c r="K121" s="16">
        <v>19</v>
      </c>
      <c r="L121" s="16">
        <v>7</v>
      </c>
      <c r="M121" s="81">
        <v>17.5275</v>
      </c>
      <c r="N121" s="96">
        <v>17.5275</v>
      </c>
      <c r="O121" s="64">
        <v>2530</v>
      </c>
      <c r="P121" s="65">
        <f>Table2245789101123456789101112131415161718192021222324252627282930313233[[#This Row],[PEMBULATAN]]*O121</f>
        <v>44344.574999999997</v>
      </c>
    </row>
    <row r="122" spans="1:16" ht="25.5" customHeight="1" x14ac:dyDescent="0.2">
      <c r="A122" s="14"/>
      <c r="B122" s="75"/>
      <c r="C122" s="73" t="s">
        <v>3702</v>
      </c>
      <c r="D122" s="78" t="s">
        <v>127</v>
      </c>
      <c r="E122" s="13">
        <v>44554</v>
      </c>
      <c r="F122" s="76" t="s">
        <v>705</v>
      </c>
      <c r="G122" s="13">
        <v>44557</v>
      </c>
      <c r="H122" s="77" t="s">
        <v>3451</v>
      </c>
      <c r="I122" s="16">
        <v>103</v>
      </c>
      <c r="J122" s="16">
        <v>50</v>
      </c>
      <c r="K122" s="16">
        <v>30</v>
      </c>
      <c r="L122" s="16">
        <v>21</v>
      </c>
      <c r="M122" s="81">
        <v>38.625</v>
      </c>
      <c r="N122" s="96">
        <v>38.625</v>
      </c>
      <c r="O122" s="64">
        <v>2530</v>
      </c>
      <c r="P122" s="65">
        <f>Table2245789101123456789101112131415161718192021222324252627282930313233[[#This Row],[PEMBULATAN]]*O122</f>
        <v>97721.25</v>
      </c>
    </row>
    <row r="123" spans="1:16" ht="25.5" customHeight="1" x14ac:dyDescent="0.2">
      <c r="A123" s="14"/>
      <c r="B123" s="75"/>
      <c r="C123" s="73" t="s">
        <v>3703</v>
      </c>
      <c r="D123" s="78" t="s">
        <v>127</v>
      </c>
      <c r="E123" s="13">
        <v>44554</v>
      </c>
      <c r="F123" s="76" t="s">
        <v>705</v>
      </c>
      <c r="G123" s="13">
        <v>44557</v>
      </c>
      <c r="H123" s="77" t="s">
        <v>3451</v>
      </c>
      <c r="I123" s="16">
        <v>95</v>
      </c>
      <c r="J123" s="16">
        <v>43</v>
      </c>
      <c r="K123" s="16">
        <v>17</v>
      </c>
      <c r="L123" s="16">
        <v>7</v>
      </c>
      <c r="M123" s="81">
        <v>17.361249999999998</v>
      </c>
      <c r="N123" s="96">
        <v>18</v>
      </c>
      <c r="O123" s="64">
        <v>2530</v>
      </c>
      <c r="P123" s="65">
        <f>Table2245789101123456789101112131415161718192021222324252627282930313233[[#This Row],[PEMBULATAN]]*O123</f>
        <v>45540</v>
      </c>
    </row>
    <row r="124" spans="1:16" ht="25.5" customHeight="1" x14ac:dyDescent="0.2">
      <c r="A124" s="14"/>
      <c r="B124" s="75"/>
      <c r="C124" s="73" t="s">
        <v>3704</v>
      </c>
      <c r="D124" s="78" t="s">
        <v>127</v>
      </c>
      <c r="E124" s="13">
        <v>44554</v>
      </c>
      <c r="F124" s="76" t="s">
        <v>705</v>
      </c>
      <c r="G124" s="13">
        <v>44557</v>
      </c>
      <c r="H124" s="77" t="s">
        <v>3451</v>
      </c>
      <c r="I124" s="16">
        <v>80</v>
      </c>
      <c r="J124" s="16">
        <v>50</v>
      </c>
      <c r="K124" s="16">
        <v>20</v>
      </c>
      <c r="L124" s="16">
        <v>10</v>
      </c>
      <c r="M124" s="81">
        <v>20</v>
      </c>
      <c r="N124" s="96">
        <v>20</v>
      </c>
      <c r="O124" s="64">
        <v>2530</v>
      </c>
      <c r="P124" s="65">
        <f>Table2245789101123456789101112131415161718192021222324252627282930313233[[#This Row],[PEMBULATAN]]*O124</f>
        <v>50600</v>
      </c>
    </row>
    <row r="125" spans="1:16" ht="25.5" customHeight="1" x14ac:dyDescent="0.2">
      <c r="A125" s="14"/>
      <c r="B125" s="75"/>
      <c r="C125" s="73" t="s">
        <v>3705</v>
      </c>
      <c r="D125" s="78" t="s">
        <v>127</v>
      </c>
      <c r="E125" s="13">
        <v>44554</v>
      </c>
      <c r="F125" s="76" t="s">
        <v>705</v>
      </c>
      <c r="G125" s="13">
        <v>44557</v>
      </c>
      <c r="H125" s="77" t="s">
        <v>3451</v>
      </c>
      <c r="I125" s="16">
        <v>100</v>
      </c>
      <c r="J125" s="16">
        <v>50</v>
      </c>
      <c r="K125" s="16">
        <v>25</v>
      </c>
      <c r="L125" s="16">
        <v>13</v>
      </c>
      <c r="M125" s="81">
        <v>31.25</v>
      </c>
      <c r="N125" s="96">
        <v>31.25</v>
      </c>
      <c r="O125" s="64">
        <v>2530</v>
      </c>
      <c r="P125" s="65">
        <f>Table2245789101123456789101112131415161718192021222324252627282930313233[[#This Row],[PEMBULATAN]]*O125</f>
        <v>79062.5</v>
      </c>
    </row>
    <row r="126" spans="1:16" ht="25.5" customHeight="1" x14ac:dyDescent="0.2">
      <c r="A126" s="14"/>
      <c r="B126" s="75"/>
      <c r="C126" s="73" t="s">
        <v>3706</v>
      </c>
      <c r="D126" s="78" t="s">
        <v>127</v>
      </c>
      <c r="E126" s="13">
        <v>44554</v>
      </c>
      <c r="F126" s="76" t="s">
        <v>705</v>
      </c>
      <c r="G126" s="13">
        <v>44557</v>
      </c>
      <c r="H126" s="77" t="s">
        <v>3451</v>
      </c>
      <c r="I126" s="16">
        <v>92</v>
      </c>
      <c r="J126" s="16">
        <v>62</v>
      </c>
      <c r="K126" s="16">
        <v>25</v>
      </c>
      <c r="L126" s="16">
        <v>15</v>
      </c>
      <c r="M126" s="81">
        <v>35.65</v>
      </c>
      <c r="N126" s="96">
        <v>35.65</v>
      </c>
      <c r="O126" s="64">
        <v>2530</v>
      </c>
      <c r="P126" s="65">
        <f>Table2245789101123456789101112131415161718192021222324252627282930313233[[#This Row],[PEMBULATAN]]*O126</f>
        <v>90194.5</v>
      </c>
    </row>
    <row r="127" spans="1:16" ht="25.5" customHeight="1" x14ac:dyDescent="0.2">
      <c r="A127" s="14"/>
      <c r="B127" s="75"/>
      <c r="C127" s="73" t="s">
        <v>3707</v>
      </c>
      <c r="D127" s="78" t="s">
        <v>127</v>
      </c>
      <c r="E127" s="13">
        <v>44554</v>
      </c>
      <c r="F127" s="76" t="s">
        <v>705</v>
      </c>
      <c r="G127" s="13">
        <v>44557</v>
      </c>
      <c r="H127" s="77" t="s">
        <v>3451</v>
      </c>
      <c r="I127" s="16">
        <v>51</v>
      </c>
      <c r="J127" s="16">
        <v>43</v>
      </c>
      <c r="K127" s="16">
        <v>34</v>
      </c>
      <c r="L127" s="16">
        <v>13</v>
      </c>
      <c r="M127" s="81">
        <v>18.640499999999999</v>
      </c>
      <c r="N127" s="96">
        <v>18.640499999999999</v>
      </c>
      <c r="O127" s="64">
        <v>2530</v>
      </c>
      <c r="P127" s="65">
        <f>Table2245789101123456789101112131415161718192021222324252627282930313233[[#This Row],[PEMBULATAN]]*O127</f>
        <v>47160.464999999997</v>
      </c>
    </row>
    <row r="128" spans="1:16" ht="25.5" customHeight="1" x14ac:dyDescent="0.2">
      <c r="A128" s="14"/>
      <c r="B128" s="75"/>
      <c r="C128" s="73" t="s">
        <v>3708</v>
      </c>
      <c r="D128" s="78" t="s">
        <v>127</v>
      </c>
      <c r="E128" s="13">
        <v>44554</v>
      </c>
      <c r="F128" s="76" t="s">
        <v>705</v>
      </c>
      <c r="G128" s="13">
        <v>44557</v>
      </c>
      <c r="H128" s="77" t="s">
        <v>3451</v>
      </c>
      <c r="I128" s="16">
        <v>86</v>
      </c>
      <c r="J128" s="16">
        <v>56</v>
      </c>
      <c r="K128" s="16">
        <v>36</v>
      </c>
      <c r="L128" s="16">
        <v>8</v>
      </c>
      <c r="M128" s="81">
        <v>43.344000000000001</v>
      </c>
      <c r="N128" s="96">
        <v>44</v>
      </c>
      <c r="O128" s="64">
        <v>2530</v>
      </c>
      <c r="P128" s="65">
        <f>Table2245789101123456789101112131415161718192021222324252627282930313233[[#This Row],[PEMBULATAN]]*O128</f>
        <v>111320</v>
      </c>
    </row>
    <row r="129" spans="1:16" ht="25.5" customHeight="1" x14ac:dyDescent="0.2">
      <c r="A129" s="14"/>
      <c r="B129" s="75"/>
      <c r="C129" s="73" t="s">
        <v>3709</v>
      </c>
      <c r="D129" s="78" t="s">
        <v>127</v>
      </c>
      <c r="E129" s="13">
        <v>44554</v>
      </c>
      <c r="F129" s="76" t="s">
        <v>705</v>
      </c>
      <c r="G129" s="13">
        <v>44557</v>
      </c>
      <c r="H129" s="77" t="s">
        <v>3451</v>
      </c>
      <c r="I129" s="16">
        <v>52</v>
      </c>
      <c r="J129" s="16">
        <v>41</v>
      </c>
      <c r="K129" s="16">
        <v>15</v>
      </c>
      <c r="L129" s="16">
        <v>3</v>
      </c>
      <c r="M129" s="81">
        <v>7.9950000000000001</v>
      </c>
      <c r="N129" s="96">
        <v>7.9950000000000001</v>
      </c>
      <c r="O129" s="64">
        <v>2530</v>
      </c>
      <c r="P129" s="65">
        <f>Table2245789101123456789101112131415161718192021222324252627282930313233[[#This Row],[PEMBULATAN]]*O129</f>
        <v>20227.349999999999</v>
      </c>
    </row>
    <row r="130" spans="1:16" ht="25.5" customHeight="1" x14ac:dyDescent="0.2">
      <c r="A130" s="14"/>
      <c r="B130" s="75"/>
      <c r="C130" s="73" t="s">
        <v>3710</v>
      </c>
      <c r="D130" s="78" t="s">
        <v>127</v>
      </c>
      <c r="E130" s="13">
        <v>44554</v>
      </c>
      <c r="F130" s="76" t="s">
        <v>705</v>
      </c>
      <c r="G130" s="13">
        <v>44557</v>
      </c>
      <c r="H130" s="77" t="s">
        <v>3451</v>
      </c>
      <c r="I130" s="16">
        <v>92</v>
      </c>
      <c r="J130" s="16">
        <v>70</v>
      </c>
      <c r="K130" s="16">
        <v>20</v>
      </c>
      <c r="L130" s="16">
        <v>14</v>
      </c>
      <c r="M130" s="81">
        <v>32.200000000000003</v>
      </c>
      <c r="N130" s="96">
        <v>32.200000000000003</v>
      </c>
      <c r="O130" s="64">
        <v>2530</v>
      </c>
      <c r="P130" s="65">
        <f>Table2245789101123456789101112131415161718192021222324252627282930313233[[#This Row],[PEMBULATAN]]*O130</f>
        <v>81466</v>
      </c>
    </row>
    <row r="131" spans="1:16" ht="25.5" customHeight="1" x14ac:dyDescent="0.2">
      <c r="A131" s="14"/>
      <c r="B131" s="75"/>
      <c r="C131" s="73" t="s">
        <v>3711</v>
      </c>
      <c r="D131" s="78" t="s">
        <v>127</v>
      </c>
      <c r="E131" s="13">
        <v>44554</v>
      </c>
      <c r="F131" s="76" t="s">
        <v>705</v>
      </c>
      <c r="G131" s="13">
        <v>44557</v>
      </c>
      <c r="H131" s="77" t="s">
        <v>3451</v>
      </c>
      <c r="I131" s="16">
        <v>41</v>
      </c>
      <c r="J131" s="16">
        <v>25</v>
      </c>
      <c r="K131" s="16">
        <v>35</v>
      </c>
      <c r="L131" s="16">
        <v>4</v>
      </c>
      <c r="M131" s="81">
        <v>8.96875</v>
      </c>
      <c r="N131" s="96">
        <v>8.96875</v>
      </c>
      <c r="O131" s="64">
        <v>2530</v>
      </c>
      <c r="P131" s="65">
        <f>Table2245789101123456789101112131415161718192021222324252627282930313233[[#This Row],[PEMBULATAN]]*O131</f>
        <v>22690.9375</v>
      </c>
    </row>
    <row r="132" spans="1:16" ht="25.5" customHeight="1" x14ac:dyDescent="0.2">
      <c r="A132" s="14"/>
      <c r="B132" s="75"/>
      <c r="C132" s="73" t="s">
        <v>3712</v>
      </c>
      <c r="D132" s="78" t="s">
        <v>127</v>
      </c>
      <c r="E132" s="13">
        <v>44554</v>
      </c>
      <c r="F132" s="76" t="s">
        <v>705</v>
      </c>
      <c r="G132" s="13">
        <v>44557</v>
      </c>
      <c r="H132" s="77" t="s">
        <v>3451</v>
      </c>
      <c r="I132" s="16">
        <v>95</v>
      </c>
      <c r="J132" s="16">
        <v>66</v>
      </c>
      <c r="K132" s="16">
        <v>6</v>
      </c>
      <c r="L132" s="16">
        <v>1</v>
      </c>
      <c r="M132" s="81">
        <v>9.4049999999999994</v>
      </c>
      <c r="N132" s="96">
        <v>10</v>
      </c>
      <c r="O132" s="64">
        <v>2530</v>
      </c>
      <c r="P132" s="65">
        <f>Table2245789101123456789101112131415161718192021222324252627282930313233[[#This Row],[PEMBULATAN]]*O132</f>
        <v>25300</v>
      </c>
    </row>
    <row r="133" spans="1:16" ht="25.5" customHeight="1" x14ac:dyDescent="0.2">
      <c r="A133" s="14"/>
      <c r="B133" s="75"/>
      <c r="C133" s="73" t="s">
        <v>3713</v>
      </c>
      <c r="D133" s="78" t="s">
        <v>127</v>
      </c>
      <c r="E133" s="13">
        <v>44554</v>
      </c>
      <c r="F133" s="76" t="s">
        <v>705</v>
      </c>
      <c r="G133" s="13">
        <v>44557</v>
      </c>
      <c r="H133" s="77" t="s">
        <v>3451</v>
      </c>
      <c r="I133" s="16">
        <v>102</v>
      </c>
      <c r="J133" s="16">
        <v>5</v>
      </c>
      <c r="K133" s="16">
        <v>5</v>
      </c>
      <c r="L133" s="16">
        <v>1</v>
      </c>
      <c r="M133" s="81">
        <v>0.63749999999999996</v>
      </c>
      <c r="N133" s="96">
        <v>1</v>
      </c>
      <c r="O133" s="64">
        <v>2530</v>
      </c>
      <c r="P133" s="65">
        <f>Table2245789101123456789101112131415161718192021222324252627282930313233[[#This Row],[PEMBULATAN]]*O133</f>
        <v>2530</v>
      </c>
    </row>
    <row r="134" spans="1:16" ht="25.5" customHeight="1" x14ac:dyDescent="0.2">
      <c r="A134" s="14"/>
      <c r="B134" s="75"/>
      <c r="C134" s="73" t="s">
        <v>3714</v>
      </c>
      <c r="D134" s="78" t="s">
        <v>127</v>
      </c>
      <c r="E134" s="13">
        <v>44554</v>
      </c>
      <c r="F134" s="76" t="s">
        <v>705</v>
      </c>
      <c r="G134" s="13">
        <v>44557</v>
      </c>
      <c r="H134" s="77" t="s">
        <v>3451</v>
      </c>
      <c r="I134" s="16">
        <v>40</v>
      </c>
      <c r="J134" s="16">
        <v>25</v>
      </c>
      <c r="K134" s="16">
        <v>25</v>
      </c>
      <c r="L134" s="16">
        <v>10</v>
      </c>
      <c r="M134" s="81">
        <v>6.25</v>
      </c>
      <c r="N134" s="96">
        <v>10</v>
      </c>
      <c r="O134" s="64">
        <v>2530</v>
      </c>
      <c r="P134" s="65">
        <f>Table2245789101123456789101112131415161718192021222324252627282930313233[[#This Row],[PEMBULATAN]]*O134</f>
        <v>25300</v>
      </c>
    </row>
    <row r="135" spans="1:16" ht="25.5" customHeight="1" x14ac:dyDescent="0.2">
      <c r="A135" s="14"/>
      <c r="B135" s="75"/>
      <c r="C135" s="73" t="s">
        <v>3715</v>
      </c>
      <c r="D135" s="78" t="s">
        <v>127</v>
      </c>
      <c r="E135" s="13">
        <v>44554</v>
      </c>
      <c r="F135" s="76" t="s">
        <v>705</v>
      </c>
      <c r="G135" s="13">
        <v>44557</v>
      </c>
      <c r="H135" s="77" t="s">
        <v>3451</v>
      </c>
      <c r="I135" s="16">
        <v>44</v>
      </c>
      <c r="J135" s="16">
        <v>42</v>
      </c>
      <c r="K135" s="16">
        <v>15</v>
      </c>
      <c r="L135" s="16">
        <v>5</v>
      </c>
      <c r="M135" s="81">
        <v>6.93</v>
      </c>
      <c r="N135" s="96">
        <v>6.93</v>
      </c>
      <c r="O135" s="64">
        <v>2530</v>
      </c>
      <c r="P135" s="65">
        <f>Table2245789101123456789101112131415161718192021222324252627282930313233[[#This Row],[PEMBULATAN]]*O135</f>
        <v>17532.899999999998</v>
      </c>
    </row>
    <row r="136" spans="1:16" ht="25.5" customHeight="1" x14ac:dyDescent="0.2">
      <c r="A136" s="14"/>
      <c r="B136" s="75"/>
      <c r="C136" s="73" t="s">
        <v>3716</v>
      </c>
      <c r="D136" s="78" t="s">
        <v>127</v>
      </c>
      <c r="E136" s="13">
        <v>44554</v>
      </c>
      <c r="F136" s="76" t="s">
        <v>705</v>
      </c>
      <c r="G136" s="13">
        <v>44557</v>
      </c>
      <c r="H136" s="77" t="s">
        <v>3451</v>
      </c>
      <c r="I136" s="16">
        <v>84</v>
      </c>
      <c r="J136" s="16">
        <v>62</v>
      </c>
      <c r="K136" s="16">
        <v>15</v>
      </c>
      <c r="L136" s="16">
        <v>4</v>
      </c>
      <c r="M136" s="81">
        <v>19.53</v>
      </c>
      <c r="N136" s="96">
        <v>19.53</v>
      </c>
      <c r="O136" s="64">
        <v>2530</v>
      </c>
      <c r="P136" s="65">
        <f>Table2245789101123456789101112131415161718192021222324252627282930313233[[#This Row],[PEMBULATAN]]*O136</f>
        <v>49410.9</v>
      </c>
    </row>
    <row r="137" spans="1:16" ht="25.5" customHeight="1" x14ac:dyDescent="0.2">
      <c r="A137" s="14"/>
      <c r="B137" s="75"/>
      <c r="C137" s="73" t="s">
        <v>3717</v>
      </c>
      <c r="D137" s="78" t="s">
        <v>127</v>
      </c>
      <c r="E137" s="13">
        <v>44554</v>
      </c>
      <c r="F137" s="76" t="s">
        <v>705</v>
      </c>
      <c r="G137" s="13">
        <v>44557</v>
      </c>
      <c r="H137" s="77" t="s">
        <v>3451</v>
      </c>
      <c r="I137" s="16">
        <v>61</v>
      </c>
      <c r="J137" s="16">
        <v>16</v>
      </c>
      <c r="K137" s="16">
        <v>15</v>
      </c>
      <c r="L137" s="16">
        <v>2</v>
      </c>
      <c r="M137" s="81">
        <v>3.66</v>
      </c>
      <c r="N137" s="96">
        <v>3.66</v>
      </c>
      <c r="O137" s="64">
        <v>2530</v>
      </c>
      <c r="P137" s="65">
        <f>Table2245789101123456789101112131415161718192021222324252627282930313233[[#This Row],[PEMBULATAN]]*O137</f>
        <v>9259.8000000000011</v>
      </c>
    </row>
    <row r="138" spans="1:16" ht="25.5" customHeight="1" x14ac:dyDescent="0.2">
      <c r="A138" s="14"/>
      <c r="B138" s="75"/>
      <c r="C138" s="73" t="s">
        <v>3718</v>
      </c>
      <c r="D138" s="78" t="s">
        <v>127</v>
      </c>
      <c r="E138" s="13">
        <v>44554</v>
      </c>
      <c r="F138" s="76" t="s">
        <v>705</v>
      </c>
      <c r="G138" s="13">
        <v>44557</v>
      </c>
      <c r="H138" s="77" t="s">
        <v>3451</v>
      </c>
      <c r="I138" s="16">
        <v>55</v>
      </c>
      <c r="J138" s="16">
        <v>24</v>
      </c>
      <c r="K138" s="16">
        <v>15</v>
      </c>
      <c r="L138" s="16">
        <v>2</v>
      </c>
      <c r="M138" s="81">
        <v>4.95</v>
      </c>
      <c r="N138" s="96">
        <v>4.95</v>
      </c>
      <c r="O138" s="64">
        <v>2530</v>
      </c>
      <c r="P138" s="65">
        <f>Table2245789101123456789101112131415161718192021222324252627282930313233[[#This Row],[PEMBULATAN]]*O138</f>
        <v>12523.5</v>
      </c>
    </row>
    <row r="139" spans="1:16" ht="25.5" customHeight="1" x14ac:dyDescent="0.2">
      <c r="A139" s="14"/>
      <c r="B139" s="75"/>
      <c r="C139" s="73" t="s">
        <v>3719</v>
      </c>
      <c r="D139" s="78" t="s">
        <v>127</v>
      </c>
      <c r="E139" s="13">
        <v>44554</v>
      </c>
      <c r="F139" s="76" t="s">
        <v>705</v>
      </c>
      <c r="G139" s="13">
        <v>44557</v>
      </c>
      <c r="H139" s="77" t="s">
        <v>3451</v>
      </c>
      <c r="I139" s="16">
        <v>100</v>
      </c>
      <c r="J139" s="16">
        <v>25</v>
      </c>
      <c r="K139" s="16">
        <v>10</v>
      </c>
      <c r="L139" s="16">
        <v>1</v>
      </c>
      <c r="M139" s="81">
        <v>6.25</v>
      </c>
      <c r="N139" s="96">
        <v>6.25</v>
      </c>
      <c r="O139" s="64">
        <v>2530</v>
      </c>
      <c r="P139" s="65">
        <f>Table2245789101123456789101112131415161718192021222324252627282930313233[[#This Row],[PEMBULATAN]]*O139</f>
        <v>15812.5</v>
      </c>
    </row>
    <row r="140" spans="1:16" ht="25.5" customHeight="1" x14ac:dyDescent="0.2">
      <c r="A140" s="14"/>
      <c r="B140" s="75"/>
      <c r="C140" s="73" t="s">
        <v>3720</v>
      </c>
      <c r="D140" s="78" t="s">
        <v>127</v>
      </c>
      <c r="E140" s="13">
        <v>44554</v>
      </c>
      <c r="F140" s="76" t="s">
        <v>705</v>
      </c>
      <c r="G140" s="13">
        <v>44557</v>
      </c>
      <c r="H140" s="77" t="s">
        <v>3451</v>
      </c>
      <c r="I140" s="16">
        <v>81</v>
      </c>
      <c r="J140" s="16">
        <v>62</v>
      </c>
      <c r="K140" s="16">
        <v>25</v>
      </c>
      <c r="L140" s="16">
        <v>11</v>
      </c>
      <c r="M140" s="81">
        <v>31.387499999999999</v>
      </c>
      <c r="N140" s="96">
        <v>32</v>
      </c>
      <c r="O140" s="64">
        <v>2530</v>
      </c>
      <c r="P140" s="65">
        <f>Table2245789101123456789101112131415161718192021222324252627282930313233[[#This Row],[PEMBULATAN]]*O140</f>
        <v>80960</v>
      </c>
    </row>
    <row r="141" spans="1:16" ht="25.5" customHeight="1" x14ac:dyDescent="0.2">
      <c r="A141" s="14"/>
      <c r="B141" s="75"/>
      <c r="C141" s="73" t="s">
        <v>3721</v>
      </c>
      <c r="D141" s="78" t="s">
        <v>127</v>
      </c>
      <c r="E141" s="13">
        <v>44554</v>
      </c>
      <c r="F141" s="76" t="s">
        <v>705</v>
      </c>
      <c r="G141" s="13">
        <v>44557</v>
      </c>
      <c r="H141" s="77" t="s">
        <v>3451</v>
      </c>
      <c r="I141" s="16">
        <v>78</v>
      </c>
      <c r="J141" s="16">
        <v>56</v>
      </c>
      <c r="K141" s="16">
        <v>24</v>
      </c>
      <c r="L141" s="16">
        <v>15</v>
      </c>
      <c r="M141" s="81">
        <v>26.207999999999998</v>
      </c>
      <c r="N141" s="96">
        <v>26.207999999999998</v>
      </c>
      <c r="O141" s="64">
        <v>2530</v>
      </c>
      <c r="P141" s="65">
        <f>Table2245789101123456789101112131415161718192021222324252627282930313233[[#This Row],[PEMBULATAN]]*O141</f>
        <v>66306.239999999991</v>
      </c>
    </row>
    <row r="142" spans="1:16" ht="25.5" customHeight="1" x14ac:dyDescent="0.2">
      <c r="A142" s="14"/>
      <c r="B142" s="75"/>
      <c r="C142" s="73" t="s">
        <v>3722</v>
      </c>
      <c r="D142" s="78" t="s">
        <v>127</v>
      </c>
      <c r="E142" s="13">
        <v>44554</v>
      </c>
      <c r="F142" s="76" t="s">
        <v>705</v>
      </c>
      <c r="G142" s="13">
        <v>44557</v>
      </c>
      <c r="H142" s="77" t="s">
        <v>3451</v>
      </c>
      <c r="I142" s="16">
        <v>45</v>
      </c>
      <c r="J142" s="16">
        <v>25</v>
      </c>
      <c r="K142" s="16">
        <v>15</v>
      </c>
      <c r="L142" s="16">
        <v>2</v>
      </c>
      <c r="M142" s="81">
        <v>4.21875</v>
      </c>
      <c r="N142" s="96">
        <v>4.21875</v>
      </c>
      <c r="O142" s="64">
        <v>2530</v>
      </c>
      <c r="P142" s="65">
        <f>Table2245789101123456789101112131415161718192021222324252627282930313233[[#This Row],[PEMBULATAN]]*O142</f>
        <v>10673.4375</v>
      </c>
    </row>
    <row r="143" spans="1:16" ht="25.5" customHeight="1" x14ac:dyDescent="0.2">
      <c r="A143" s="14"/>
      <c r="B143" s="75"/>
      <c r="C143" s="73" t="s">
        <v>3723</v>
      </c>
      <c r="D143" s="78" t="s">
        <v>127</v>
      </c>
      <c r="E143" s="13">
        <v>44554</v>
      </c>
      <c r="F143" s="76" t="s">
        <v>705</v>
      </c>
      <c r="G143" s="13">
        <v>44557</v>
      </c>
      <c r="H143" s="77" t="s">
        <v>3451</v>
      </c>
      <c r="I143" s="16">
        <v>91</v>
      </c>
      <c r="J143" s="16">
        <v>66</v>
      </c>
      <c r="K143" s="16">
        <v>26</v>
      </c>
      <c r="L143" s="16">
        <v>10</v>
      </c>
      <c r="M143" s="81">
        <v>39.039000000000001</v>
      </c>
      <c r="N143" s="96">
        <v>39.039000000000001</v>
      </c>
      <c r="O143" s="64">
        <v>2530</v>
      </c>
      <c r="P143" s="65">
        <f>Table2245789101123456789101112131415161718192021222324252627282930313233[[#This Row],[PEMBULATAN]]*O143</f>
        <v>98768.67</v>
      </c>
    </row>
    <row r="144" spans="1:16" ht="25.5" customHeight="1" x14ac:dyDescent="0.2">
      <c r="A144" s="14"/>
      <c r="B144" s="75"/>
      <c r="C144" s="73" t="s">
        <v>3724</v>
      </c>
      <c r="D144" s="78" t="s">
        <v>127</v>
      </c>
      <c r="E144" s="13">
        <v>44554</v>
      </c>
      <c r="F144" s="76" t="s">
        <v>705</v>
      </c>
      <c r="G144" s="13">
        <v>44557</v>
      </c>
      <c r="H144" s="77" t="s">
        <v>3451</v>
      </c>
      <c r="I144" s="16">
        <v>85</v>
      </c>
      <c r="J144" s="16">
        <v>60</v>
      </c>
      <c r="K144" s="16">
        <v>26</v>
      </c>
      <c r="L144" s="16">
        <v>11</v>
      </c>
      <c r="M144" s="81">
        <v>33.15</v>
      </c>
      <c r="N144" s="96">
        <v>33.15</v>
      </c>
      <c r="O144" s="64">
        <v>2530</v>
      </c>
      <c r="P144" s="65">
        <f>Table2245789101123456789101112131415161718192021222324252627282930313233[[#This Row],[PEMBULATAN]]*O144</f>
        <v>83869.5</v>
      </c>
    </row>
    <row r="145" spans="1:16" ht="25.5" customHeight="1" x14ac:dyDescent="0.2">
      <c r="A145" s="14"/>
      <c r="B145" s="75"/>
      <c r="C145" s="73" t="s">
        <v>3725</v>
      </c>
      <c r="D145" s="78" t="s">
        <v>127</v>
      </c>
      <c r="E145" s="13">
        <v>44554</v>
      </c>
      <c r="F145" s="76" t="s">
        <v>705</v>
      </c>
      <c r="G145" s="13">
        <v>44557</v>
      </c>
      <c r="H145" s="77" t="s">
        <v>3451</v>
      </c>
      <c r="I145" s="16">
        <v>100</v>
      </c>
      <c r="J145" s="16">
        <v>58</v>
      </c>
      <c r="K145" s="16">
        <v>29</v>
      </c>
      <c r="L145" s="16">
        <v>14</v>
      </c>
      <c r="M145" s="81">
        <v>42.05</v>
      </c>
      <c r="N145" s="96">
        <v>42.05</v>
      </c>
      <c r="O145" s="64">
        <v>2530</v>
      </c>
      <c r="P145" s="65">
        <f>Table2245789101123456789101112131415161718192021222324252627282930313233[[#This Row],[PEMBULATAN]]*O145</f>
        <v>106386.5</v>
      </c>
    </row>
    <row r="146" spans="1:16" ht="25.5" customHeight="1" x14ac:dyDescent="0.2">
      <c r="A146" s="14"/>
      <c r="B146" s="75"/>
      <c r="C146" s="73" t="s">
        <v>3726</v>
      </c>
      <c r="D146" s="78" t="s">
        <v>127</v>
      </c>
      <c r="E146" s="13">
        <v>44554</v>
      </c>
      <c r="F146" s="76" t="s">
        <v>705</v>
      </c>
      <c r="G146" s="13">
        <v>44557</v>
      </c>
      <c r="H146" s="77" t="s">
        <v>3451</v>
      </c>
      <c r="I146" s="16">
        <v>91</v>
      </c>
      <c r="J146" s="16">
        <v>58</v>
      </c>
      <c r="K146" s="16">
        <v>38</v>
      </c>
      <c r="L146" s="16">
        <v>11</v>
      </c>
      <c r="M146" s="81">
        <v>50.140999999999998</v>
      </c>
      <c r="N146" s="96">
        <v>50.140999999999998</v>
      </c>
      <c r="O146" s="64">
        <v>2530</v>
      </c>
      <c r="P146" s="65">
        <f>Table2245789101123456789101112131415161718192021222324252627282930313233[[#This Row],[PEMBULATAN]]*O146</f>
        <v>126856.73</v>
      </c>
    </row>
    <row r="147" spans="1:16" ht="25.5" customHeight="1" x14ac:dyDescent="0.2">
      <c r="A147" s="14"/>
      <c r="B147" s="75"/>
      <c r="C147" s="73" t="s">
        <v>3727</v>
      </c>
      <c r="D147" s="78" t="s">
        <v>127</v>
      </c>
      <c r="E147" s="13">
        <v>44554</v>
      </c>
      <c r="F147" s="76" t="s">
        <v>705</v>
      </c>
      <c r="G147" s="13">
        <v>44557</v>
      </c>
      <c r="H147" s="77" t="s">
        <v>3451</v>
      </c>
      <c r="I147" s="16">
        <v>80</v>
      </c>
      <c r="J147" s="16">
        <v>61</v>
      </c>
      <c r="K147" s="16">
        <v>15</v>
      </c>
      <c r="L147" s="16" t="s">
        <v>3837</v>
      </c>
      <c r="M147" s="81">
        <v>18.3</v>
      </c>
      <c r="N147" s="96">
        <v>19</v>
      </c>
      <c r="O147" s="64">
        <v>2530</v>
      </c>
      <c r="P147" s="65">
        <f>Table2245789101123456789101112131415161718192021222324252627282930313233[[#This Row],[PEMBULATAN]]*O147</f>
        <v>48070</v>
      </c>
    </row>
    <row r="148" spans="1:16" ht="25.5" customHeight="1" x14ac:dyDescent="0.2">
      <c r="A148" s="14"/>
      <c r="B148" s="75"/>
      <c r="C148" s="73" t="s">
        <v>3728</v>
      </c>
      <c r="D148" s="78" t="s">
        <v>127</v>
      </c>
      <c r="E148" s="13">
        <v>44554</v>
      </c>
      <c r="F148" s="76" t="s">
        <v>705</v>
      </c>
      <c r="G148" s="13">
        <v>44557</v>
      </c>
      <c r="H148" s="77" t="s">
        <v>3451</v>
      </c>
      <c r="I148" s="16">
        <v>81</v>
      </c>
      <c r="J148" s="16">
        <v>55</v>
      </c>
      <c r="K148" s="16">
        <v>25</v>
      </c>
      <c r="L148" s="16">
        <v>13</v>
      </c>
      <c r="M148" s="81">
        <v>27.84375</v>
      </c>
      <c r="N148" s="96">
        <v>27.84375</v>
      </c>
      <c r="O148" s="64">
        <v>2530</v>
      </c>
      <c r="P148" s="65">
        <f>Table2245789101123456789101112131415161718192021222324252627282930313233[[#This Row],[PEMBULATAN]]*O148</f>
        <v>70444.6875</v>
      </c>
    </row>
    <row r="149" spans="1:16" ht="25.5" customHeight="1" x14ac:dyDescent="0.2">
      <c r="A149" s="14"/>
      <c r="B149" s="75"/>
      <c r="C149" s="73" t="s">
        <v>3729</v>
      </c>
      <c r="D149" s="78" t="s">
        <v>127</v>
      </c>
      <c r="E149" s="13">
        <v>44554</v>
      </c>
      <c r="F149" s="76" t="s">
        <v>705</v>
      </c>
      <c r="G149" s="13">
        <v>44557</v>
      </c>
      <c r="H149" s="77" t="s">
        <v>3451</v>
      </c>
      <c r="I149" s="16">
        <v>71</v>
      </c>
      <c r="J149" s="16">
        <v>60</v>
      </c>
      <c r="K149" s="16">
        <v>20</v>
      </c>
      <c r="L149" s="16">
        <v>8</v>
      </c>
      <c r="M149" s="81">
        <v>21.3</v>
      </c>
      <c r="N149" s="96">
        <v>22</v>
      </c>
      <c r="O149" s="64">
        <v>2530</v>
      </c>
      <c r="P149" s="65">
        <f>Table2245789101123456789101112131415161718192021222324252627282930313233[[#This Row],[PEMBULATAN]]*O149</f>
        <v>55660</v>
      </c>
    </row>
    <row r="150" spans="1:16" ht="25.5" customHeight="1" x14ac:dyDescent="0.2">
      <c r="A150" s="14"/>
      <c r="B150" s="75"/>
      <c r="C150" s="73" t="s">
        <v>3730</v>
      </c>
      <c r="D150" s="78" t="s">
        <v>127</v>
      </c>
      <c r="E150" s="13">
        <v>44554</v>
      </c>
      <c r="F150" s="76" t="s">
        <v>705</v>
      </c>
      <c r="G150" s="13">
        <v>44557</v>
      </c>
      <c r="H150" s="77" t="s">
        <v>3451</v>
      </c>
      <c r="I150" s="16">
        <v>100</v>
      </c>
      <c r="J150" s="16">
        <v>50</v>
      </c>
      <c r="K150" s="16">
        <v>26</v>
      </c>
      <c r="L150" s="16">
        <v>33</v>
      </c>
      <c r="M150" s="81">
        <v>32.5</v>
      </c>
      <c r="N150" s="96">
        <v>34</v>
      </c>
      <c r="O150" s="64">
        <v>2530</v>
      </c>
      <c r="P150" s="65">
        <f>Table2245789101123456789101112131415161718192021222324252627282930313233[[#This Row],[PEMBULATAN]]*O150</f>
        <v>86020</v>
      </c>
    </row>
    <row r="151" spans="1:16" ht="25.5" customHeight="1" x14ac:dyDescent="0.2">
      <c r="A151" s="14"/>
      <c r="B151" s="75"/>
      <c r="C151" s="73" t="s">
        <v>3731</v>
      </c>
      <c r="D151" s="78" t="s">
        <v>127</v>
      </c>
      <c r="E151" s="13">
        <v>44554</v>
      </c>
      <c r="F151" s="76" t="s">
        <v>705</v>
      </c>
      <c r="G151" s="13">
        <v>44557</v>
      </c>
      <c r="H151" s="77" t="s">
        <v>3451</v>
      </c>
      <c r="I151" s="16">
        <v>60</v>
      </c>
      <c r="J151" s="16">
        <v>55</v>
      </c>
      <c r="K151" s="16">
        <v>25</v>
      </c>
      <c r="L151" s="16">
        <v>9</v>
      </c>
      <c r="M151" s="81">
        <v>20.625</v>
      </c>
      <c r="N151" s="96">
        <v>20.625</v>
      </c>
      <c r="O151" s="64">
        <v>2530</v>
      </c>
      <c r="P151" s="65">
        <f>Table2245789101123456789101112131415161718192021222324252627282930313233[[#This Row],[PEMBULATAN]]*O151</f>
        <v>52181.25</v>
      </c>
    </row>
    <row r="152" spans="1:16" ht="25.5" customHeight="1" x14ac:dyDescent="0.2">
      <c r="A152" s="14"/>
      <c r="B152" s="75"/>
      <c r="C152" s="73" t="s">
        <v>3732</v>
      </c>
      <c r="D152" s="78" t="s">
        <v>127</v>
      </c>
      <c r="E152" s="13">
        <v>44554</v>
      </c>
      <c r="F152" s="76" t="s">
        <v>705</v>
      </c>
      <c r="G152" s="13">
        <v>44557</v>
      </c>
      <c r="H152" s="77" t="s">
        <v>3451</v>
      </c>
      <c r="I152" s="16">
        <v>102</v>
      </c>
      <c r="J152" s="16">
        <v>65</v>
      </c>
      <c r="K152" s="16">
        <v>23</v>
      </c>
      <c r="L152" s="16">
        <v>18</v>
      </c>
      <c r="M152" s="81">
        <v>38.122500000000002</v>
      </c>
      <c r="N152" s="96">
        <v>38.122500000000002</v>
      </c>
      <c r="O152" s="64">
        <v>2530</v>
      </c>
      <c r="P152" s="65">
        <f>Table2245789101123456789101112131415161718192021222324252627282930313233[[#This Row],[PEMBULATAN]]*O152</f>
        <v>96449.925000000003</v>
      </c>
    </row>
    <row r="153" spans="1:16" ht="25.5" customHeight="1" x14ac:dyDescent="0.2">
      <c r="A153" s="14"/>
      <c r="B153" s="75"/>
      <c r="C153" s="73" t="s">
        <v>3733</v>
      </c>
      <c r="D153" s="78" t="s">
        <v>127</v>
      </c>
      <c r="E153" s="13">
        <v>44554</v>
      </c>
      <c r="F153" s="76" t="s">
        <v>705</v>
      </c>
      <c r="G153" s="13">
        <v>44557</v>
      </c>
      <c r="H153" s="77" t="s">
        <v>3451</v>
      </c>
      <c r="I153" s="16">
        <v>100</v>
      </c>
      <c r="J153" s="16">
        <v>56</v>
      </c>
      <c r="K153" s="16">
        <v>25</v>
      </c>
      <c r="L153" s="16">
        <v>25</v>
      </c>
      <c r="M153" s="81">
        <v>35</v>
      </c>
      <c r="N153" s="96">
        <v>35</v>
      </c>
      <c r="O153" s="64">
        <v>2530</v>
      </c>
      <c r="P153" s="65">
        <f>Table2245789101123456789101112131415161718192021222324252627282930313233[[#This Row],[PEMBULATAN]]*O153</f>
        <v>88550</v>
      </c>
    </row>
    <row r="154" spans="1:16" ht="25.5" customHeight="1" x14ac:dyDescent="0.2">
      <c r="A154" s="14"/>
      <c r="B154" s="75"/>
      <c r="C154" s="73" t="s">
        <v>3734</v>
      </c>
      <c r="D154" s="78" t="s">
        <v>127</v>
      </c>
      <c r="E154" s="13">
        <v>44554</v>
      </c>
      <c r="F154" s="76" t="s">
        <v>705</v>
      </c>
      <c r="G154" s="13">
        <v>44557</v>
      </c>
      <c r="H154" s="77" t="s">
        <v>3451</v>
      </c>
      <c r="I154" s="16">
        <v>93</v>
      </c>
      <c r="J154" s="16">
        <v>57</v>
      </c>
      <c r="K154" s="16">
        <v>33</v>
      </c>
      <c r="L154" s="16">
        <v>25</v>
      </c>
      <c r="M154" s="81">
        <v>43.733249999999998</v>
      </c>
      <c r="N154" s="96">
        <v>43.733249999999998</v>
      </c>
      <c r="O154" s="64">
        <v>2530</v>
      </c>
      <c r="P154" s="65">
        <f>Table2245789101123456789101112131415161718192021222324252627282930313233[[#This Row],[PEMBULATAN]]*O154</f>
        <v>110645.1225</v>
      </c>
    </row>
    <row r="155" spans="1:16" ht="25.5" customHeight="1" x14ac:dyDescent="0.2">
      <c r="A155" s="14"/>
      <c r="B155" s="75"/>
      <c r="C155" s="73" t="s">
        <v>3735</v>
      </c>
      <c r="D155" s="78" t="s">
        <v>127</v>
      </c>
      <c r="E155" s="13">
        <v>44554</v>
      </c>
      <c r="F155" s="76" t="s">
        <v>705</v>
      </c>
      <c r="G155" s="13">
        <v>44557</v>
      </c>
      <c r="H155" s="77" t="s">
        <v>3451</v>
      </c>
      <c r="I155" s="16">
        <v>75</v>
      </c>
      <c r="J155" s="16">
        <v>55</v>
      </c>
      <c r="K155" s="16">
        <v>27</v>
      </c>
      <c r="L155" s="16">
        <v>18</v>
      </c>
      <c r="M155" s="81">
        <v>27.84375</v>
      </c>
      <c r="N155" s="96">
        <v>27.84375</v>
      </c>
      <c r="O155" s="64">
        <v>2530</v>
      </c>
      <c r="P155" s="65">
        <f>Table2245789101123456789101112131415161718192021222324252627282930313233[[#This Row],[PEMBULATAN]]*O155</f>
        <v>70444.6875</v>
      </c>
    </row>
    <row r="156" spans="1:16" ht="25.5" customHeight="1" x14ac:dyDescent="0.2">
      <c r="A156" s="14"/>
      <c r="B156" s="75"/>
      <c r="C156" s="73" t="s">
        <v>3736</v>
      </c>
      <c r="D156" s="78" t="s">
        <v>127</v>
      </c>
      <c r="E156" s="13">
        <v>44554</v>
      </c>
      <c r="F156" s="76" t="s">
        <v>705</v>
      </c>
      <c r="G156" s="13">
        <v>44557</v>
      </c>
      <c r="H156" s="77" t="s">
        <v>3451</v>
      </c>
      <c r="I156" s="16">
        <v>93</v>
      </c>
      <c r="J156" s="16">
        <v>62</v>
      </c>
      <c r="K156" s="16">
        <v>32</v>
      </c>
      <c r="L156" s="16">
        <v>12</v>
      </c>
      <c r="M156" s="81">
        <v>46.128</v>
      </c>
      <c r="N156" s="96">
        <v>46.128</v>
      </c>
      <c r="O156" s="64">
        <v>2530</v>
      </c>
      <c r="P156" s="65">
        <f>Table2245789101123456789101112131415161718192021222324252627282930313233[[#This Row],[PEMBULATAN]]*O156</f>
        <v>116703.84</v>
      </c>
    </row>
    <row r="157" spans="1:16" ht="25.5" customHeight="1" x14ac:dyDescent="0.2">
      <c r="A157" s="14"/>
      <c r="B157" s="75"/>
      <c r="C157" s="73" t="s">
        <v>3737</v>
      </c>
      <c r="D157" s="78" t="s">
        <v>127</v>
      </c>
      <c r="E157" s="13">
        <v>44554</v>
      </c>
      <c r="F157" s="76" t="s">
        <v>705</v>
      </c>
      <c r="G157" s="13">
        <v>44557</v>
      </c>
      <c r="H157" s="77" t="s">
        <v>3451</v>
      </c>
      <c r="I157" s="16">
        <v>81</v>
      </c>
      <c r="J157" s="16">
        <v>25</v>
      </c>
      <c r="K157" s="16">
        <v>6</v>
      </c>
      <c r="L157" s="16">
        <v>2</v>
      </c>
      <c r="M157" s="81">
        <v>3.0375000000000001</v>
      </c>
      <c r="N157" s="96">
        <v>3.0375000000000001</v>
      </c>
      <c r="O157" s="64">
        <v>2530</v>
      </c>
      <c r="P157" s="65">
        <f>Table2245789101123456789101112131415161718192021222324252627282930313233[[#This Row],[PEMBULATAN]]*O157</f>
        <v>7684.875</v>
      </c>
    </row>
    <row r="158" spans="1:16" ht="25.5" customHeight="1" x14ac:dyDescent="0.2">
      <c r="A158" s="14"/>
      <c r="B158" s="75"/>
      <c r="C158" s="73" t="s">
        <v>3738</v>
      </c>
      <c r="D158" s="78" t="s">
        <v>127</v>
      </c>
      <c r="E158" s="13">
        <v>44554</v>
      </c>
      <c r="F158" s="76" t="s">
        <v>705</v>
      </c>
      <c r="G158" s="13">
        <v>44557</v>
      </c>
      <c r="H158" s="77" t="s">
        <v>3451</v>
      </c>
      <c r="I158" s="16">
        <v>31</v>
      </c>
      <c r="J158" s="16">
        <v>25</v>
      </c>
      <c r="K158" s="16">
        <v>14</v>
      </c>
      <c r="L158" s="16">
        <v>1</v>
      </c>
      <c r="M158" s="81">
        <v>2.7124999999999999</v>
      </c>
      <c r="N158" s="96">
        <v>2.7124999999999999</v>
      </c>
      <c r="O158" s="64">
        <v>2530</v>
      </c>
      <c r="P158" s="65">
        <f>Table2245789101123456789101112131415161718192021222324252627282930313233[[#This Row],[PEMBULATAN]]*O158</f>
        <v>6862.625</v>
      </c>
    </row>
    <row r="159" spans="1:16" ht="25.5" customHeight="1" x14ac:dyDescent="0.2">
      <c r="A159" s="14"/>
      <c r="B159" s="75"/>
      <c r="C159" s="73" t="s">
        <v>3739</v>
      </c>
      <c r="D159" s="78" t="s">
        <v>127</v>
      </c>
      <c r="E159" s="13">
        <v>44554</v>
      </c>
      <c r="F159" s="76" t="s">
        <v>705</v>
      </c>
      <c r="G159" s="13">
        <v>44557</v>
      </c>
      <c r="H159" s="77" t="s">
        <v>3451</v>
      </c>
      <c r="I159" s="16">
        <v>51</v>
      </c>
      <c r="J159" s="16">
        <v>14</v>
      </c>
      <c r="K159" s="16">
        <v>15</v>
      </c>
      <c r="L159" s="16">
        <v>1</v>
      </c>
      <c r="M159" s="81">
        <v>2.6775000000000002</v>
      </c>
      <c r="N159" s="96">
        <v>2.6775000000000002</v>
      </c>
      <c r="O159" s="64">
        <v>2530</v>
      </c>
      <c r="P159" s="65">
        <f>Table2245789101123456789101112131415161718192021222324252627282930313233[[#This Row],[PEMBULATAN]]*O159</f>
        <v>6774.0750000000007</v>
      </c>
    </row>
    <row r="160" spans="1:16" ht="25.5" customHeight="1" x14ac:dyDescent="0.2">
      <c r="A160" s="14"/>
      <c r="B160" s="75"/>
      <c r="C160" s="73" t="s">
        <v>3740</v>
      </c>
      <c r="D160" s="78" t="s">
        <v>127</v>
      </c>
      <c r="E160" s="13">
        <v>44554</v>
      </c>
      <c r="F160" s="76" t="s">
        <v>705</v>
      </c>
      <c r="G160" s="13">
        <v>44557</v>
      </c>
      <c r="H160" s="77" t="s">
        <v>3451</v>
      </c>
      <c r="I160" s="16">
        <v>73</v>
      </c>
      <c r="J160" s="16">
        <v>46</v>
      </c>
      <c r="K160" s="16">
        <v>35</v>
      </c>
      <c r="L160" s="16">
        <v>12</v>
      </c>
      <c r="M160" s="81">
        <v>29.3825</v>
      </c>
      <c r="N160" s="96">
        <v>30</v>
      </c>
      <c r="O160" s="64">
        <v>2530</v>
      </c>
      <c r="P160" s="65">
        <f>Table2245789101123456789101112131415161718192021222324252627282930313233[[#This Row],[PEMBULATAN]]*O160</f>
        <v>75900</v>
      </c>
    </row>
    <row r="161" spans="1:16" ht="25.5" customHeight="1" x14ac:dyDescent="0.2">
      <c r="A161" s="14"/>
      <c r="B161" s="75"/>
      <c r="C161" s="73" t="s">
        <v>3741</v>
      </c>
      <c r="D161" s="78" t="s">
        <v>127</v>
      </c>
      <c r="E161" s="13">
        <v>44554</v>
      </c>
      <c r="F161" s="76" t="s">
        <v>705</v>
      </c>
      <c r="G161" s="13">
        <v>44557</v>
      </c>
      <c r="H161" s="77" t="s">
        <v>3451</v>
      </c>
      <c r="I161" s="16">
        <v>121</v>
      </c>
      <c r="J161" s="16">
        <v>9</v>
      </c>
      <c r="K161" s="16">
        <v>9</v>
      </c>
      <c r="L161" s="16">
        <v>1</v>
      </c>
      <c r="M161" s="81">
        <v>2.45025</v>
      </c>
      <c r="N161" s="96">
        <v>3</v>
      </c>
      <c r="O161" s="64">
        <v>2530</v>
      </c>
      <c r="P161" s="65">
        <f>Table2245789101123456789101112131415161718192021222324252627282930313233[[#This Row],[PEMBULATAN]]*O161</f>
        <v>7590</v>
      </c>
    </row>
    <row r="162" spans="1:16" ht="25.5" customHeight="1" x14ac:dyDescent="0.2">
      <c r="A162" s="14"/>
      <c r="B162" s="75"/>
      <c r="C162" s="73" t="s">
        <v>3742</v>
      </c>
      <c r="D162" s="78" t="s">
        <v>127</v>
      </c>
      <c r="E162" s="13">
        <v>44554</v>
      </c>
      <c r="F162" s="76" t="s">
        <v>705</v>
      </c>
      <c r="G162" s="13">
        <v>44557</v>
      </c>
      <c r="H162" s="77" t="s">
        <v>3451</v>
      </c>
      <c r="I162" s="16">
        <v>81</v>
      </c>
      <c r="J162" s="16">
        <v>18</v>
      </c>
      <c r="K162" s="16">
        <v>10</v>
      </c>
      <c r="L162" s="16">
        <v>2</v>
      </c>
      <c r="M162" s="81">
        <v>3.645</v>
      </c>
      <c r="N162" s="96">
        <v>3.645</v>
      </c>
      <c r="O162" s="64">
        <v>2530</v>
      </c>
      <c r="P162" s="65">
        <f>Table2245789101123456789101112131415161718192021222324252627282930313233[[#This Row],[PEMBULATAN]]*O162</f>
        <v>9221.85</v>
      </c>
    </row>
    <row r="163" spans="1:16" ht="25.5" customHeight="1" x14ac:dyDescent="0.2">
      <c r="A163" s="14"/>
      <c r="B163" s="75"/>
      <c r="C163" s="73" t="s">
        <v>3743</v>
      </c>
      <c r="D163" s="78" t="s">
        <v>127</v>
      </c>
      <c r="E163" s="13">
        <v>44554</v>
      </c>
      <c r="F163" s="76" t="s">
        <v>705</v>
      </c>
      <c r="G163" s="13">
        <v>44557</v>
      </c>
      <c r="H163" s="77" t="s">
        <v>3451</v>
      </c>
      <c r="I163" s="16">
        <v>55</v>
      </c>
      <c r="J163" s="16">
        <v>55</v>
      </c>
      <c r="K163" s="16">
        <v>14</v>
      </c>
      <c r="L163" s="16">
        <v>2</v>
      </c>
      <c r="M163" s="81">
        <v>10.5875</v>
      </c>
      <c r="N163" s="96">
        <v>10.5875</v>
      </c>
      <c r="O163" s="64">
        <v>2530</v>
      </c>
      <c r="P163" s="65">
        <f>Table2245789101123456789101112131415161718192021222324252627282930313233[[#This Row],[PEMBULATAN]]*O163</f>
        <v>26786.375</v>
      </c>
    </row>
    <row r="164" spans="1:16" ht="25.5" customHeight="1" x14ac:dyDescent="0.2">
      <c r="A164" s="14"/>
      <c r="B164" s="75"/>
      <c r="C164" s="73" t="s">
        <v>3744</v>
      </c>
      <c r="D164" s="78" t="s">
        <v>127</v>
      </c>
      <c r="E164" s="13">
        <v>44554</v>
      </c>
      <c r="F164" s="76" t="s">
        <v>705</v>
      </c>
      <c r="G164" s="13">
        <v>44557</v>
      </c>
      <c r="H164" s="77" t="s">
        <v>3451</v>
      </c>
      <c r="I164" s="16">
        <v>100</v>
      </c>
      <c r="J164" s="16">
        <v>17</v>
      </c>
      <c r="K164" s="16">
        <v>17</v>
      </c>
      <c r="L164" s="16">
        <v>1</v>
      </c>
      <c r="M164" s="81">
        <v>7.2249999999999996</v>
      </c>
      <c r="N164" s="96">
        <v>7.2249999999999996</v>
      </c>
      <c r="O164" s="64">
        <v>2530</v>
      </c>
      <c r="P164" s="65">
        <f>Table2245789101123456789101112131415161718192021222324252627282930313233[[#This Row],[PEMBULATAN]]*O164</f>
        <v>18279.25</v>
      </c>
    </row>
    <row r="165" spans="1:16" ht="25.5" customHeight="1" x14ac:dyDescent="0.2">
      <c r="A165" s="14"/>
      <c r="B165" s="75"/>
      <c r="C165" s="73" t="s">
        <v>3745</v>
      </c>
      <c r="D165" s="78" t="s">
        <v>127</v>
      </c>
      <c r="E165" s="13">
        <v>44554</v>
      </c>
      <c r="F165" s="76" t="s">
        <v>705</v>
      </c>
      <c r="G165" s="13">
        <v>44557</v>
      </c>
      <c r="H165" s="77" t="s">
        <v>3451</v>
      </c>
      <c r="I165" s="16">
        <v>89</v>
      </c>
      <c r="J165" s="16">
        <v>54</v>
      </c>
      <c r="K165" s="16">
        <v>15</v>
      </c>
      <c r="L165" s="16">
        <v>5</v>
      </c>
      <c r="M165" s="81">
        <v>18.022500000000001</v>
      </c>
      <c r="N165" s="96">
        <v>18.022500000000001</v>
      </c>
      <c r="O165" s="64">
        <v>2530</v>
      </c>
      <c r="P165" s="65">
        <f>Table2245789101123456789101112131415161718192021222324252627282930313233[[#This Row],[PEMBULATAN]]*O165</f>
        <v>45596.925000000003</v>
      </c>
    </row>
    <row r="166" spans="1:16" ht="25.5" customHeight="1" x14ac:dyDescent="0.2">
      <c r="A166" s="14"/>
      <c r="B166" s="75"/>
      <c r="C166" s="73" t="s">
        <v>3746</v>
      </c>
      <c r="D166" s="78" t="s">
        <v>127</v>
      </c>
      <c r="E166" s="13">
        <v>44554</v>
      </c>
      <c r="F166" s="76" t="s">
        <v>705</v>
      </c>
      <c r="G166" s="13">
        <v>44557</v>
      </c>
      <c r="H166" s="77" t="s">
        <v>3451</v>
      </c>
      <c r="I166" s="16">
        <v>53</v>
      </c>
      <c r="J166" s="16">
        <v>41</v>
      </c>
      <c r="K166" s="16">
        <v>14</v>
      </c>
      <c r="L166" s="16">
        <v>1</v>
      </c>
      <c r="M166" s="81">
        <v>7.6055000000000001</v>
      </c>
      <c r="N166" s="96">
        <v>7.6055000000000001</v>
      </c>
      <c r="O166" s="64">
        <v>2530</v>
      </c>
      <c r="P166" s="65">
        <f>Table2245789101123456789101112131415161718192021222324252627282930313233[[#This Row],[PEMBULATAN]]*O166</f>
        <v>19241.915000000001</v>
      </c>
    </row>
    <row r="167" spans="1:16" ht="25.5" customHeight="1" x14ac:dyDescent="0.2">
      <c r="A167" s="14"/>
      <c r="B167" s="75"/>
      <c r="C167" s="73" t="s">
        <v>3747</v>
      </c>
      <c r="D167" s="78" t="s">
        <v>127</v>
      </c>
      <c r="E167" s="13">
        <v>44554</v>
      </c>
      <c r="F167" s="76" t="s">
        <v>705</v>
      </c>
      <c r="G167" s="13">
        <v>44557</v>
      </c>
      <c r="H167" s="77" t="s">
        <v>3451</v>
      </c>
      <c r="I167" s="16">
        <v>15</v>
      </c>
      <c r="J167" s="16">
        <v>10</v>
      </c>
      <c r="K167" s="16">
        <v>6</v>
      </c>
      <c r="L167" s="16">
        <v>1</v>
      </c>
      <c r="M167" s="81">
        <v>0.22500000000000001</v>
      </c>
      <c r="N167" s="96">
        <v>1</v>
      </c>
      <c r="O167" s="64">
        <v>2530</v>
      </c>
      <c r="P167" s="65">
        <f>Table2245789101123456789101112131415161718192021222324252627282930313233[[#This Row],[PEMBULATAN]]*O167</f>
        <v>2530</v>
      </c>
    </row>
    <row r="168" spans="1:16" ht="25.5" customHeight="1" x14ac:dyDescent="0.2">
      <c r="A168" s="14"/>
      <c r="B168" s="75"/>
      <c r="C168" s="73" t="s">
        <v>3748</v>
      </c>
      <c r="D168" s="78" t="s">
        <v>127</v>
      </c>
      <c r="E168" s="13">
        <v>44554</v>
      </c>
      <c r="F168" s="76" t="s">
        <v>705</v>
      </c>
      <c r="G168" s="13">
        <v>44557</v>
      </c>
      <c r="H168" s="77" t="s">
        <v>3451</v>
      </c>
      <c r="I168" s="16">
        <v>68</v>
      </c>
      <c r="J168" s="16">
        <v>25</v>
      </c>
      <c r="K168" s="16">
        <v>15</v>
      </c>
      <c r="L168" s="16">
        <v>4</v>
      </c>
      <c r="M168" s="81">
        <v>6.375</v>
      </c>
      <c r="N168" s="96">
        <v>7</v>
      </c>
      <c r="O168" s="64">
        <v>2530</v>
      </c>
      <c r="P168" s="65">
        <f>Table2245789101123456789101112131415161718192021222324252627282930313233[[#This Row],[PEMBULATAN]]*O168</f>
        <v>17710</v>
      </c>
    </row>
    <row r="169" spans="1:16" ht="25.5" customHeight="1" x14ac:dyDescent="0.2">
      <c r="A169" s="14"/>
      <c r="B169" s="75"/>
      <c r="C169" s="73" t="s">
        <v>3749</v>
      </c>
      <c r="D169" s="78" t="s">
        <v>127</v>
      </c>
      <c r="E169" s="13">
        <v>44554</v>
      </c>
      <c r="F169" s="76" t="s">
        <v>705</v>
      </c>
      <c r="G169" s="13">
        <v>44557</v>
      </c>
      <c r="H169" s="77" t="s">
        <v>3451</v>
      </c>
      <c r="I169" s="16">
        <v>51</v>
      </c>
      <c r="J169" s="16">
        <v>41</v>
      </c>
      <c r="K169" s="16">
        <v>15</v>
      </c>
      <c r="L169" s="16">
        <v>2</v>
      </c>
      <c r="M169" s="81">
        <v>7.8412499999999996</v>
      </c>
      <c r="N169" s="96">
        <v>7.8412499999999996</v>
      </c>
      <c r="O169" s="64">
        <v>2530</v>
      </c>
      <c r="P169" s="65">
        <f>Table2245789101123456789101112131415161718192021222324252627282930313233[[#This Row],[PEMBULATAN]]*O169</f>
        <v>19838.362499999999</v>
      </c>
    </row>
    <row r="170" spans="1:16" ht="25.5" customHeight="1" x14ac:dyDescent="0.2">
      <c r="A170" s="14"/>
      <c r="B170" s="75"/>
      <c r="C170" s="73" t="s">
        <v>3750</v>
      </c>
      <c r="D170" s="78" t="s">
        <v>127</v>
      </c>
      <c r="E170" s="13">
        <v>44554</v>
      </c>
      <c r="F170" s="76" t="s">
        <v>705</v>
      </c>
      <c r="G170" s="13">
        <v>44557</v>
      </c>
      <c r="H170" s="77" t="s">
        <v>3451</v>
      </c>
      <c r="I170" s="16">
        <v>93</v>
      </c>
      <c r="J170" s="16">
        <v>56</v>
      </c>
      <c r="K170" s="16">
        <v>13</v>
      </c>
      <c r="L170" s="16">
        <v>8</v>
      </c>
      <c r="M170" s="81">
        <v>16.925999999999998</v>
      </c>
      <c r="N170" s="96">
        <v>16.925999999999998</v>
      </c>
      <c r="O170" s="64">
        <v>2530</v>
      </c>
      <c r="P170" s="65">
        <f>Table2245789101123456789101112131415161718192021222324252627282930313233[[#This Row],[PEMBULATAN]]*O170</f>
        <v>42822.78</v>
      </c>
    </row>
    <row r="171" spans="1:16" ht="25.5" customHeight="1" x14ac:dyDescent="0.2">
      <c r="A171" s="14"/>
      <c r="B171" s="75"/>
      <c r="C171" s="73" t="s">
        <v>3751</v>
      </c>
      <c r="D171" s="78" t="s">
        <v>127</v>
      </c>
      <c r="E171" s="13">
        <v>44554</v>
      </c>
      <c r="F171" s="76" t="s">
        <v>705</v>
      </c>
      <c r="G171" s="13">
        <v>44557</v>
      </c>
      <c r="H171" s="77" t="s">
        <v>3451</v>
      </c>
      <c r="I171" s="16">
        <v>65</v>
      </c>
      <c r="J171" s="16">
        <v>65</v>
      </c>
      <c r="K171" s="16">
        <v>18</v>
      </c>
      <c r="L171" s="16">
        <v>9</v>
      </c>
      <c r="M171" s="81">
        <v>19.012499999999999</v>
      </c>
      <c r="N171" s="96">
        <v>19.012499999999999</v>
      </c>
      <c r="O171" s="64">
        <v>2530</v>
      </c>
      <c r="P171" s="65">
        <f>Table2245789101123456789101112131415161718192021222324252627282930313233[[#This Row],[PEMBULATAN]]*O171</f>
        <v>48101.625</v>
      </c>
    </row>
    <row r="172" spans="1:16" ht="25.5" customHeight="1" x14ac:dyDescent="0.2">
      <c r="A172" s="14"/>
      <c r="B172" s="75"/>
      <c r="C172" s="73" t="s">
        <v>3752</v>
      </c>
      <c r="D172" s="78" t="s">
        <v>127</v>
      </c>
      <c r="E172" s="13">
        <v>44554</v>
      </c>
      <c r="F172" s="76" t="s">
        <v>705</v>
      </c>
      <c r="G172" s="13">
        <v>44557</v>
      </c>
      <c r="H172" s="77" t="s">
        <v>3451</v>
      </c>
      <c r="I172" s="16">
        <v>27</v>
      </c>
      <c r="J172" s="16">
        <v>27</v>
      </c>
      <c r="K172" s="16">
        <v>71</v>
      </c>
      <c r="L172" s="16">
        <v>1</v>
      </c>
      <c r="M172" s="81">
        <v>12.93975</v>
      </c>
      <c r="N172" s="96">
        <v>12.93975</v>
      </c>
      <c r="O172" s="64">
        <v>2530</v>
      </c>
      <c r="P172" s="65">
        <f>Table2245789101123456789101112131415161718192021222324252627282930313233[[#This Row],[PEMBULATAN]]*O172</f>
        <v>32737.567500000001</v>
      </c>
    </row>
    <row r="173" spans="1:16" ht="25.5" customHeight="1" x14ac:dyDescent="0.2">
      <c r="A173" s="14"/>
      <c r="B173" s="75"/>
      <c r="C173" s="73" t="s">
        <v>3753</v>
      </c>
      <c r="D173" s="78" t="s">
        <v>127</v>
      </c>
      <c r="E173" s="13">
        <v>44554</v>
      </c>
      <c r="F173" s="76" t="s">
        <v>705</v>
      </c>
      <c r="G173" s="13">
        <v>44557</v>
      </c>
      <c r="H173" s="77" t="s">
        <v>3451</v>
      </c>
      <c r="I173" s="16">
        <v>65</v>
      </c>
      <c r="J173" s="16">
        <v>20</v>
      </c>
      <c r="K173" s="16">
        <v>22</v>
      </c>
      <c r="L173" s="16">
        <v>3</v>
      </c>
      <c r="M173" s="81">
        <v>7.15</v>
      </c>
      <c r="N173" s="96">
        <v>7.15</v>
      </c>
      <c r="O173" s="64">
        <v>2530</v>
      </c>
      <c r="P173" s="65">
        <f>Table2245789101123456789101112131415161718192021222324252627282930313233[[#This Row],[PEMBULATAN]]*O173</f>
        <v>18089.5</v>
      </c>
    </row>
    <row r="174" spans="1:16" ht="25.5" customHeight="1" x14ac:dyDescent="0.2">
      <c r="A174" s="14"/>
      <c r="B174" s="75"/>
      <c r="C174" s="73" t="s">
        <v>3754</v>
      </c>
      <c r="D174" s="78" t="s">
        <v>127</v>
      </c>
      <c r="E174" s="13">
        <v>44554</v>
      </c>
      <c r="F174" s="76" t="s">
        <v>705</v>
      </c>
      <c r="G174" s="13">
        <v>44557</v>
      </c>
      <c r="H174" s="77" t="s">
        <v>3451</v>
      </c>
      <c r="I174" s="16">
        <v>62</v>
      </c>
      <c r="J174" s="16">
        <v>42</v>
      </c>
      <c r="K174" s="16">
        <v>20</v>
      </c>
      <c r="L174" s="16">
        <v>7</v>
      </c>
      <c r="M174" s="81">
        <v>13.02</v>
      </c>
      <c r="N174" s="96">
        <v>13.02</v>
      </c>
      <c r="O174" s="64">
        <v>2530</v>
      </c>
      <c r="P174" s="65">
        <f>Table2245789101123456789101112131415161718192021222324252627282930313233[[#This Row],[PEMBULATAN]]*O174</f>
        <v>32940.6</v>
      </c>
    </row>
    <row r="175" spans="1:16" ht="25.5" customHeight="1" x14ac:dyDescent="0.2">
      <c r="A175" s="14"/>
      <c r="B175" s="75"/>
      <c r="C175" s="73" t="s">
        <v>3755</v>
      </c>
      <c r="D175" s="78" t="s">
        <v>127</v>
      </c>
      <c r="E175" s="13">
        <v>44554</v>
      </c>
      <c r="F175" s="76" t="s">
        <v>705</v>
      </c>
      <c r="G175" s="13">
        <v>44557</v>
      </c>
      <c r="H175" s="77" t="s">
        <v>3451</v>
      </c>
      <c r="I175" s="16">
        <v>72</v>
      </c>
      <c r="J175" s="16">
        <v>42</v>
      </c>
      <c r="K175" s="16">
        <v>35</v>
      </c>
      <c r="L175" s="16">
        <v>11</v>
      </c>
      <c r="M175" s="81">
        <v>26.46</v>
      </c>
      <c r="N175" s="96">
        <v>27</v>
      </c>
      <c r="O175" s="64">
        <v>2530</v>
      </c>
      <c r="P175" s="65">
        <f>Table2245789101123456789101112131415161718192021222324252627282930313233[[#This Row],[PEMBULATAN]]*O175</f>
        <v>68310</v>
      </c>
    </row>
    <row r="176" spans="1:16" ht="25.5" customHeight="1" x14ac:dyDescent="0.2">
      <c r="A176" s="14"/>
      <c r="B176" s="75"/>
      <c r="C176" s="73" t="s">
        <v>3756</v>
      </c>
      <c r="D176" s="78" t="s">
        <v>127</v>
      </c>
      <c r="E176" s="13">
        <v>44554</v>
      </c>
      <c r="F176" s="76" t="s">
        <v>705</v>
      </c>
      <c r="G176" s="13">
        <v>44557</v>
      </c>
      <c r="H176" s="77" t="s">
        <v>3451</v>
      </c>
      <c r="I176" s="16">
        <v>68</v>
      </c>
      <c r="J176" s="16">
        <v>68</v>
      </c>
      <c r="K176" s="16">
        <v>20</v>
      </c>
      <c r="L176" s="16">
        <v>47</v>
      </c>
      <c r="M176" s="81">
        <v>23.12</v>
      </c>
      <c r="N176" s="96">
        <v>47</v>
      </c>
      <c r="O176" s="64">
        <v>2530</v>
      </c>
      <c r="P176" s="65">
        <f>Table2245789101123456789101112131415161718192021222324252627282930313233[[#This Row],[PEMBULATAN]]*O176</f>
        <v>118910</v>
      </c>
    </row>
    <row r="177" spans="1:16" ht="25.5" customHeight="1" x14ac:dyDescent="0.2">
      <c r="A177" s="14"/>
      <c r="B177" s="75"/>
      <c r="C177" s="73" t="s">
        <v>3757</v>
      </c>
      <c r="D177" s="78" t="s">
        <v>127</v>
      </c>
      <c r="E177" s="13">
        <v>44554</v>
      </c>
      <c r="F177" s="76" t="s">
        <v>705</v>
      </c>
      <c r="G177" s="13">
        <v>44557</v>
      </c>
      <c r="H177" s="77" t="s">
        <v>3451</v>
      </c>
      <c r="I177" s="16">
        <v>45</v>
      </c>
      <c r="J177" s="16">
        <v>43</v>
      </c>
      <c r="K177" s="16">
        <v>45</v>
      </c>
      <c r="L177" s="16">
        <v>24</v>
      </c>
      <c r="M177" s="81">
        <v>21.768750000000001</v>
      </c>
      <c r="N177" s="96">
        <v>24</v>
      </c>
      <c r="O177" s="64">
        <v>2530</v>
      </c>
      <c r="P177" s="65">
        <f>Table2245789101123456789101112131415161718192021222324252627282930313233[[#This Row],[PEMBULATAN]]*O177</f>
        <v>60720</v>
      </c>
    </row>
    <row r="178" spans="1:16" ht="25.5" customHeight="1" x14ac:dyDescent="0.2">
      <c r="A178" s="14"/>
      <c r="B178" s="75"/>
      <c r="C178" s="73" t="s">
        <v>3758</v>
      </c>
      <c r="D178" s="78" t="s">
        <v>127</v>
      </c>
      <c r="E178" s="13">
        <v>44554</v>
      </c>
      <c r="F178" s="76" t="s">
        <v>705</v>
      </c>
      <c r="G178" s="13">
        <v>44557</v>
      </c>
      <c r="H178" s="77" t="s">
        <v>3451</v>
      </c>
      <c r="I178" s="16">
        <v>41</v>
      </c>
      <c r="J178" s="16">
        <v>35</v>
      </c>
      <c r="K178" s="16">
        <v>34</v>
      </c>
      <c r="L178" s="16">
        <v>5</v>
      </c>
      <c r="M178" s="81">
        <v>12.1975</v>
      </c>
      <c r="N178" s="96">
        <v>12.1975</v>
      </c>
      <c r="O178" s="64">
        <v>2530</v>
      </c>
      <c r="P178" s="65">
        <f>Table2245789101123456789101112131415161718192021222324252627282930313233[[#This Row],[PEMBULATAN]]*O178</f>
        <v>30859.674999999999</v>
      </c>
    </row>
    <row r="179" spans="1:16" ht="25.5" customHeight="1" x14ac:dyDescent="0.2">
      <c r="A179" s="14"/>
      <c r="B179" s="75"/>
      <c r="C179" s="73" t="s">
        <v>3759</v>
      </c>
      <c r="D179" s="78" t="s">
        <v>127</v>
      </c>
      <c r="E179" s="13">
        <v>44554</v>
      </c>
      <c r="F179" s="76" t="s">
        <v>705</v>
      </c>
      <c r="G179" s="13">
        <v>44557</v>
      </c>
      <c r="H179" s="77" t="s">
        <v>3451</v>
      </c>
      <c r="I179" s="16">
        <v>51</v>
      </c>
      <c r="J179" s="16">
        <v>38</v>
      </c>
      <c r="K179" s="16">
        <v>27</v>
      </c>
      <c r="L179" s="16">
        <v>5</v>
      </c>
      <c r="M179" s="81">
        <v>13.0815</v>
      </c>
      <c r="N179" s="96">
        <v>13.0815</v>
      </c>
      <c r="O179" s="64">
        <v>2530</v>
      </c>
      <c r="P179" s="65">
        <f>Table2245789101123456789101112131415161718192021222324252627282930313233[[#This Row],[PEMBULATAN]]*O179</f>
        <v>33096.195</v>
      </c>
    </row>
    <row r="180" spans="1:16" ht="25.5" customHeight="1" x14ac:dyDescent="0.2">
      <c r="A180" s="14"/>
      <c r="B180" s="75"/>
      <c r="C180" s="73" t="s">
        <v>3760</v>
      </c>
      <c r="D180" s="78" t="s">
        <v>127</v>
      </c>
      <c r="E180" s="13">
        <v>44554</v>
      </c>
      <c r="F180" s="76" t="s">
        <v>705</v>
      </c>
      <c r="G180" s="13">
        <v>44557</v>
      </c>
      <c r="H180" s="77" t="s">
        <v>3451</v>
      </c>
      <c r="I180" s="16">
        <v>42</v>
      </c>
      <c r="J180" s="16">
        <v>38</v>
      </c>
      <c r="K180" s="16">
        <v>30</v>
      </c>
      <c r="L180" s="16">
        <v>7</v>
      </c>
      <c r="M180" s="81">
        <v>11.97</v>
      </c>
      <c r="N180" s="96">
        <v>11.97</v>
      </c>
      <c r="O180" s="64">
        <v>2530</v>
      </c>
      <c r="P180" s="65">
        <f>Table2245789101123456789101112131415161718192021222324252627282930313233[[#This Row],[PEMBULATAN]]*O180</f>
        <v>30284.100000000002</v>
      </c>
    </row>
    <row r="181" spans="1:16" ht="25.5" customHeight="1" x14ac:dyDescent="0.2">
      <c r="A181" s="14"/>
      <c r="B181" s="75"/>
      <c r="C181" s="73" t="s">
        <v>3761</v>
      </c>
      <c r="D181" s="78" t="s">
        <v>127</v>
      </c>
      <c r="E181" s="13">
        <v>44554</v>
      </c>
      <c r="F181" s="76" t="s">
        <v>705</v>
      </c>
      <c r="G181" s="13">
        <v>44557</v>
      </c>
      <c r="H181" s="77" t="s">
        <v>3451</v>
      </c>
      <c r="I181" s="16">
        <v>78</v>
      </c>
      <c r="J181" s="16">
        <v>60</v>
      </c>
      <c r="K181" s="16">
        <v>21</v>
      </c>
      <c r="L181" s="16">
        <v>7</v>
      </c>
      <c r="M181" s="81">
        <v>24.57</v>
      </c>
      <c r="N181" s="96">
        <v>24.57</v>
      </c>
      <c r="O181" s="64">
        <v>2530</v>
      </c>
      <c r="P181" s="65">
        <f>Table2245789101123456789101112131415161718192021222324252627282930313233[[#This Row],[PEMBULATAN]]*O181</f>
        <v>62162.1</v>
      </c>
    </row>
    <row r="182" spans="1:16" ht="25.5" customHeight="1" x14ac:dyDescent="0.2">
      <c r="A182" s="14"/>
      <c r="B182" s="75"/>
      <c r="C182" s="73" t="s">
        <v>3762</v>
      </c>
      <c r="D182" s="78" t="s">
        <v>127</v>
      </c>
      <c r="E182" s="13">
        <v>44554</v>
      </c>
      <c r="F182" s="76" t="s">
        <v>705</v>
      </c>
      <c r="G182" s="13">
        <v>44557</v>
      </c>
      <c r="H182" s="77" t="s">
        <v>3451</v>
      </c>
      <c r="I182" s="16">
        <v>100</v>
      </c>
      <c r="J182" s="16">
        <v>70</v>
      </c>
      <c r="K182" s="16">
        <v>21</v>
      </c>
      <c r="L182" s="16">
        <v>6</v>
      </c>
      <c r="M182" s="81">
        <v>36.75</v>
      </c>
      <c r="N182" s="96">
        <v>36.75</v>
      </c>
      <c r="O182" s="64">
        <v>2530</v>
      </c>
      <c r="P182" s="65">
        <f>Table2245789101123456789101112131415161718192021222324252627282930313233[[#This Row],[PEMBULATAN]]*O182</f>
        <v>92977.5</v>
      </c>
    </row>
    <row r="183" spans="1:16" ht="25.5" customHeight="1" x14ac:dyDescent="0.2">
      <c r="A183" s="14"/>
      <c r="B183" s="75"/>
      <c r="C183" s="73" t="s">
        <v>3763</v>
      </c>
      <c r="D183" s="78" t="s">
        <v>127</v>
      </c>
      <c r="E183" s="13">
        <v>44554</v>
      </c>
      <c r="F183" s="76" t="s">
        <v>705</v>
      </c>
      <c r="G183" s="13">
        <v>44557</v>
      </c>
      <c r="H183" s="77" t="s">
        <v>3451</v>
      </c>
      <c r="I183" s="16">
        <v>62</v>
      </c>
      <c r="J183" s="16">
        <v>52</v>
      </c>
      <c r="K183" s="16">
        <v>15</v>
      </c>
      <c r="L183" s="16">
        <v>8</v>
      </c>
      <c r="M183" s="81">
        <v>12.09</v>
      </c>
      <c r="N183" s="96">
        <v>12.09</v>
      </c>
      <c r="O183" s="64">
        <v>2530</v>
      </c>
      <c r="P183" s="65">
        <f>Table2245789101123456789101112131415161718192021222324252627282930313233[[#This Row],[PEMBULATAN]]*O183</f>
        <v>30587.7</v>
      </c>
    </row>
    <row r="184" spans="1:16" ht="25.5" customHeight="1" x14ac:dyDescent="0.2">
      <c r="A184" s="14"/>
      <c r="B184" s="75"/>
      <c r="C184" s="73" t="s">
        <v>3764</v>
      </c>
      <c r="D184" s="78" t="s">
        <v>127</v>
      </c>
      <c r="E184" s="13">
        <v>44554</v>
      </c>
      <c r="F184" s="76" t="s">
        <v>705</v>
      </c>
      <c r="G184" s="13">
        <v>44557</v>
      </c>
      <c r="H184" s="77" t="s">
        <v>3451</v>
      </c>
      <c r="I184" s="16">
        <v>50</v>
      </c>
      <c r="J184" s="16">
        <v>30</v>
      </c>
      <c r="K184" s="16">
        <v>10</v>
      </c>
      <c r="L184" s="16">
        <v>1</v>
      </c>
      <c r="M184" s="81">
        <v>3.75</v>
      </c>
      <c r="N184" s="96">
        <v>3.75</v>
      </c>
      <c r="O184" s="64">
        <v>2530</v>
      </c>
      <c r="P184" s="65">
        <f>Table2245789101123456789101112131415161718192021222324252627282930313233[[#This Row],[PEMBULATAN]]*O184</f>
        <v>9487.5</v>
      </c>
    </row>
    <row r="185" spans="1:16" ht="25.5" customHeight="1" x14ac:dyDescent="0.2">
      <c r="A185" s="14"/>
      <c r="B185" s="75"/>
      <c r="C185" s="73" t="s">
        <v>3765</v>
      </c>
      <c r="D185" s="78" t="s">
        <v>127</v>
      </c>
      <c r="E185" s="13">
        <v>44554</v>
      </c>
      <c r="F185" s="76" t="s">
        <v>705</v>
      </c>
      <c r="G185" s="13">
        <v>44557</v>
      </c>
      <c r="H185" s="77" t="s">
        <v>3451</v>
      </c>
      <c r="I185" s="16">
        <v>73</v>
      </c>
      <c r="J185" s="16">
        <v>54</v>
      </c>
      <c r="K185" s="16">
        <v>33</v>
      </c>
      <c r="L185" s="16">
        <v>18</v>
      </c>
      <c r="M185" s="81">
        <v>32.521500000000003</v>
      </c>
      <c r="N185" s="96">
        <v>32.521500000000003</v>
      </c>
      <c r="O185" s="64">
        <v>2530</v>
      </c>
      <c r="P185" s="65">
        <f>Table2245789101123456789101112131415161718192021222324252627282930313233[[#This Row],[PEMBULATAN]]*O185</f>
        <v>82279.395000000004</v>
      </c>
    </row>
    <row r="186" spans="1:16" ht="25.5" customHeight="1" x14ac:dyDescent="0.2">
      <c r="A186" s="14"/>
      <c r="B186" s="75"/>
      <c r="C186" s="73" t="s">
        <v>3766</v>
      </c>
      <c r="D186" s="78" t="s">
        <v>127</v>
      </c>
      <c r="E186" s="13">
        <v>44554</v>
      </c>
      <c r="F186" s="76" t="s">
        <v>705</v>
      </c>
      <c r="G186" s="13">
        <v>44557</v>
      </c>
      <c r="H186" s="77" t="s">
        <v>3451</v>
      </c>
      <c r="I186" s="16">
        <v>84</v>
      </c>
      <c r="J186" s="16">
        <v>49</v>
      </c>
      <c r="K186" s="16">
        <v>22</v>
      </c>
      <c r="L186" s="16">
        <v>12</v>
      </c>
      <c r="M186" s="81">
        <v>22.638000000000002</v>
      </c>
      <c r="N186" s="96">
        <v>22.638000000000002</v>
      </c>
      <c r="O186" s="64">
        <v>2530</v>
      </c>
      <c r="P186" s="65">
        <f>Table2245789101123456789101112131415161718192021222324252627282930313233[[#This Row],[PEMBULATAN]]*O186</f>
        <v>57274.140000000007</v>
      </c>
    </row>
    <row r="187" spans="1:16" ht="25.5" customHeight="1" x14ac:dyDescent="0.2">
      <c r="A187" s="14"/>
      <c r="B187" s="75"/>
      <c r="C187" s="73" t="s">
        <v>3767</v>
      </c>
      <c r="D187" s="78" t="s">
        <v>127</v>
      </c>
      <c r="E187" s="13">
        <v>44554</v>
      </c>
      <c r="F187" s="76" t="s">
        <v>705</v>
      </c>
      <c r="G187" s="13">
        <v>44557</v>
      </c>
      <c r="H187" s="77" t="s">
        <v>3451</v>
      </c>
      <c r="I187" s="16">
        <v>55</v>
      </c>
      <c r="J187" s="16">
        <v>51</v>
      </c>
      <c r="K187" s="16">
        <v>24</v>
      </c>
      <c r="L187" s="16">
        <v>13</v>
      </c>
      <c r="M187" s="81">
        <v>16.829999999999998</v>
      </c>
      <c r="N187" s="96">
        <v>16.829999999999998</v>
      </c>
      <c r="O187" s="64">
        <v>2530</v>
      </c>
      <c r="P187" s="65">
        <f>Table2245789101123456789101112131415161718192021222324252627282930313233[[#This Row],[PEMBULATAN]]*O187</f>
        <v>42579.899999999994</v>
      </c>
    </row>
    <row r="188" spans="1:16" ht="25.5" customHeight="1" x14ac:dyDescent="0.2">
      <c r="A188" s="14"/>
      <c r="B188" s="75"/>
      <c r="C188" s="73" t="s">
        <v>3768</v>
      </c>
      <c r="D188" s="78" t="s">
        <v>127</v>
      </c>
      <c r="E188" s="13">
        <v>44554</v>
      </c>
      <c r="F188" s="76" t="s">
        <v>705</v>
      </c>
      <c r="G188" s="13">
        <v>44557</v>
      </c>
      <c r="H188" s="77" t="s">
        <v>3451</v>
      </c>
      <c r="I188" s="16">
        <v>113</v>
      </c>
      <c r="J188" s="16">
        <v>23</v>
      </c>
      <c r="K188" s="16">
        <v>11</v>
      </c>
      <c r="L188" s="16">
        <v>7</v>
      </c>
      <c r="M188" s="81">
        <v>7.1472499999999997</v>
      </c>
      <c r="N188" s="96">
        <v>7.1472499999999997</v>
      </c>
      <c r="O188" s="64">
        <v>2530</v>
      </c>
      <c r="P188" s="65">
        <f>Table2245789101123456789101112131415161718192021222324252627282930313233[[#This Row],[PEMBULATAN]]*O188</f>
        <v>18082.5425</v>
      </c>
    </row>
    <row r="189" spans="1:16" ht="25.5" customHeight="1" x14ac:dyDescent="0.2">
      <c r="A189" s="14"/>
      <c r="B189" s="75"/>
      <c r="C189" s="73" t="s">
        <v>3769</v>
      </c>
      <c r="D189" s="78" t="s">
        <v>127</v>
      </c>
      <c r="E189" s="13">
        <v>44554</v>
      </c>
      <c r="F189" s="76" t="s">
        <v>705</v>
      </c>
      <c r="G189" s="13">
        <v>44557</v>
      </c>
      <c r="H189" s="77" t="s">
        <v>3451</v>
      </c>
      <c r="I189" s="16">
        <v>70</v>
      </c>
      <c r="J189" s="16">
        <v>55</v>
      </c>
      <c r="K189" s="16">
        <v>15</v>
      </c>
      <c r="L189" s="16">
        <v>5</v>
      </c>
      <c r="M189" s="81">
        <v>14.4375</v>
      </c>
      <c r="N189" s="96">
        <v>15</v>
      </c>
      <c r="O189" s="64">
        <v>2530</v>
      </c>
      <c r="P189" s="65">
        <f>Table2245789101123456789101112131415161718192021222324252627282930313233[[#This Row],[PEMBULATAN]]*O189</f>
        <v>37950</v>
      </c>
    </row>
    <row r="190" spans="1:16" ht="25.5" customHeight="1" x14ac:dyDescent="0.2">
      <c r="A190" s="14"/>
      <c r="B190" s="75"/>
      <c r="C190" s="73" t="s">
        <v>3770</v>
      </c>
      <c r="D190" s="78" t="s">
        <v>127</v>
      </c>
      <c r="E190" s="13">
        <v>44554</v>
      </c>
      <c r="F190" s="76" t="s">
        <v>705</v>
      </c>
      <c r="G190" s="13">
        <v>44557</v>
      </c>
      <c r="H190" s="77" t="s">
        <v>3451</v>
      </c>
      <c r="I190" s="16">
        <v>6</v>
      </c>
      <c r="J190" s="16">
        <v>54</v>
      </c>
      <c r="K190" s="16">
        <v>21</v>
      </c>
      <c r="L190" s="16">
        <v>8</v>
      </c>
      <c r="M190" s="81">
        <v>1.7010000000000001</v>
      </c>
      <c r="N190" s="96">
        <v>8</v>
      </c>
      <c r="O190" s="64">
        <v>2530</v>
      </c>
      <c r="P190" s="65">
        <f>Table2245789101123456789101112131415161718192021222324252627282930313233[[#This Row],[PEMBULATAN]]*O190</f>
        <v>20240</v>
      </c>
    </row>
    <row r="191" spans="1:16" ht="25.5" customHeight="1" x14ac:dyDescent="0.2">
      <c r="A191" s="14"/>
      <c r="B191" s="75"/>
      <c r="C191" s="73" t="s">
        <v>3771</v>
      </c>
      <c r="D191" s="78" t="s">
        <v>127</v>
      </c>
      <c r="E191" s="13">
        <v>44554</v>
      </c>
      <c r="F191" s="76" t="s">
        <v>705</v>
      </c>
      <c r="G191" s="13">
        <v>44557</v>
      </c>
      <c r="H191" s="77" t="s">
        <v>3451</v>
      </c>
      <c r="I191" s="16">
        <v>89</v>
      </c>
      <c r="J191" s="16">
        <v>56</v>
      </c>
      <c r="K191" s="16">
        <v>32</v>
      </c>
      <c r="L191" s="16">
        <v>28</v>
      </c>
      <c r="M191" s="81">
        <v>39.872</v>
      </c>
      <c r="N191" s="96">
        <v>39.872</v>
      </c>
      <c r="O191" s="64">
        <v>2530</v>
      </c>
      <c r="P191" s="65">
        <f>Table2245789101123456789101112131415161718192021222324252627282930313233[[#This Row],[PEMBULATAN]]*O191</f>
        <v>100876.16</v>
      </c>
    </row>
    <row r="192" spans="1:16" ht="25.5" customHeight="1" x14ac:dyDescent="0.2">
      <c r="A192" s="14"/>
      <c r="B192" s="75"/>
      <c r="C192" s="73" t="s">
        <v>3772</v>
      </c>
      <c r="D192" s="78" t="s">
        <v>127</v>
      </c>
      <c r="E192" s="13">
        <v>44554</v>
      </c>
      <c r="F192" s="76" t="s">
        <v>705</v>
      </c>
      <c r="G192" s="13">
        <v>44557</v>
      </c>
      <c r="H192" s="77" t="s">
        <v>3451</v>
      </c>
      <c r="I192" s="16">
        <v>76</v>
      </c>
      <c r="J192" s="16">
        <v>61</v>
      </c>
      <c r="K192" s="16">
        <v>45</v>
      </c>
      <c r="L192" s="16">
        <v>19</v>
      </c>
      <c r="M192" s="81">
        <v>52.155000000000001</v>
      </c>
      <c r="N192" s="96">
        <v>52.155000000000001</v>
      </c>
      <c r="O192" s="64">
        <v>2530</v>
      </c>
      <c r="P192" s="65">
        <f>Table2245789101123456789101112131415161718192021222324252627282930313233[[#This Row],[PEMBULATAN]]*O192</f>
        <v>131952.15</v>
      </c>
    </row>
    <row r="193" spans="1:16" ht="25.5" customHeight="1" x14ac:dyDescent="0.2">
      <c r="A193" s="14"/>
      <c r="B193" s="75"/>
      <c r="C193" s="73" t="s">
        <v>3773</v>
      </c>
      <c r="D193" s="78" t="s">
        <v>127</v>
      </c>
      <c r="E193" s="13">
        <v>44554</v>
      </c>
      <c r="F193" s="76" t="s">
        <v>705</v>
      </c>
      <c r="G193" s="13">
        <v>44557</v>
      </c>
      <c r="H193" s="77" t="s">
        <v>3451</v>
      </c>
      <c r="I193" s="16">
        <v>81</v>
      </c>
      <c r="J193" s="16">
        <v>61</v>
      </c>
      <c r="K193" s="16">
        <v>22</v>
      </c>
      <c r="L193" s="16">
        <v>12</v>
      </c>
      <c r="M193" s="81">
        <v>27.1755</v>
      </c>
      <c r="N193" s="96">
        <v>27.1755</v>
      </c>
      <c r="O193" s="64">
        <v>2530</v>
      </c>
      <c r="P193" s="65">
        <f>Table2245789101123456789101112131415161718192021222324252627282930313233[[#This Row],[PEMBULATAN]]*O193</f>
        <v>68754.014999999999</v>
      </c>
    </row>
    <row r="194" spans="1:16" ht="25.5" customHeight="1" x14ac:dyDescent="0.2">
      <c r="A194" s="14"/>
      <c r="B194" s="75"/>
      <c r="C194" s="73" t="s">
        <v>3774</v>
      </c>
      <c r="D194" s="78" t="s">
        <v>127</v>
      </c>
      <c r="E194" s="13">
        <v>44554</v>
      </c>
      <c r="F194" s="76" t="s">
        <v>705</v>
      </c>
      <c r="G194" s="13">
        <v>44557</v>
      </c>
      <c r="H194" s="77" t="s">
        <v>3451</v>
      </c>
      <c r="I194" s="16">
        <v>61</v>
      </c>
      <c r="J194" s="16">
        <v>35</v>
      </c>
      <c r="K194" s="16">
        <v>37</v>
      </c>
      <c r="L194" s="16">
        <v>9</v>
      </c>
      <c r="M194" s="81">
        <v>19.748750000000001</v>
      </c>
      <c r="N194" s="96">
        <v>19.748750000000001</v>
      </c>
      <c r="O194" s="64">
        <v>2530</v>
      </c>
      <c r="P194" s="65">
        <f>Table2245789101123456789101112131415161718192021222324252627282930313233[[#This Row],[PEMBULATAN]]*O194</f>
        <v>49964.337500000001</v>
      </c>
    </row>
    <row r="195" spans="1:16" ht="25.5" customHeight="1" x14ac:dyDescent="0.2">
      <c r="A195" s="14"/>
      <c r="B195" s="75"/>
      <c r="C195" s="73" t="s">
        <v>3775</v>
      </c>
      <c r="D195" s="78" t="s">
        <v>127</v>
      </c>
      <c r="E195" s="13">
        <v>44554</v>
      </c>
      <c r="F195" s="76" t="s">
        <v>705</v>
      </c>
      <c r="G195" s="13">
        <v>44557</v>
      </c>
      <c r="H195" s="77" t="s">
        <v>3451</v>
      </c>
      <c r="I195" s="16">
        <v>69</v>
      </c>
      <c r="J195" s="16">
        <v>60</v>
      </c>
      <c r="K195" s="16">
        <v>13</v>
      </c>
      <c r="L195" s="16">
        <v>5</v>
      </c>
      <c r="M195" s="81">
        <v>13.455</v>
      </c>
      <c r="N195" s="96">
        <v>14</v>
      </c>
      <c r="O195" s="64">
        <v>2530</v>
      </c>
      <c r="P195" s="65">
        <f>Table2245789101123456789101112131415161718192021222324252627282930313233[[#This Row],[PEMBULATAN]]*O195</f>
        <v>35420</v>
      </c>
    </row>
    <row r="196" spans="1:16" ht="25.5" customHeight="1" x14ac:dyDescent="0.2">
      <c r="A196" s="14"/>
      <c r="B196" s="75"/>
      <c r="C196" s="73" t="s">
        <v>3776</v>
      </c>
      <c r="D196" s="78" t="s">
        <v>127</v>
      </c>
      <c r="E196" s="13">
        <v>44554</v>
      </c>
      <c r="F196" s="76" t="s">
        <v>705</v>
      </c>
      <c r="G196" s="13">
        <v>44557</v>
      </c>
      <c r="H196" s="77" t="s">
        <v>3451</v>
      </c>
      <c r="I196" s="16">
        <v>62</v>
      </c>
      <c r="J196" s="16">
        <v>59</v>
      </c>
      <c r="K196" s="16">
        <v>23</v>
      </c>
      <c r="L196" s="16">
        <v>13</v>
      </c>
      <c r="M196" s="81">
        <v>21.0335</v>
      </c>
      <c r="N196" s="96">
        <v>21.0335</v>
      </c>
      <c r="O196" s="64">
        <v>2530</v>
      </c>
      <c r="P196" s="65">
        <f>Table2245789101123456789101112131415161718192021222324252627282930313233[[#This Row],[PEMBULATAN]]*O196</f>
        <v>53214.754999999997</v>
      </c>
    </row>
    <row r="197" spans="1:16" ht="25.5" customHeight="1" x14ac:dyDescent="0.2">
      <c r="A197" s="14"/>
      <c r="B197" s="75"/>
      <c r="C197" s="73" t="s">
        <v>3777</v>
      </c>
      <c r="D197" s="78" t="s">
        <v>127</v>
      </c>
      <c r="E197" s="13">
        <v>44554</v>
      </c>
      <c r="F197" s="76" t="s">
        <v>705</v>
      </c>
      <c r="G197" s="13">
        <v>44557</v>
      </c>
      <c r="H197" s="77" t="s">
        <v>3451</v>
      </c>
      <c r="I197" s="16">
        <v>122</v>
      </c>
      <c r="J197" s="16">
        <v>62</v>
      </c>
      <c r="K197" s="16">
        <v>27</v>
      </c>
      <c r="L197" s="16">
        <v>27</v>
      </c>
      <c r="M197" s="81">
        <v>51.057000000000002</v>
      </c>
      <c r="N197" s="96">
        <v>51.057000000000002</v>
      </c>
      <c r="O197" s="64">
        <v>2530</v>
      </c>
      <c r="P197" s="65">
        <f>Table2245789101123456789101112131415161718192021222324252627282930313233[[#This Row],[PEMBULATAN]]*O197</f>
        <v>129174.21</v>
      </c>
    </row>
    <row r="198" spans="1:16" ht="25.5" customHeight="1" x14ac:dyDescent="0.2">
      <c r="A198" s="14"/>
      <c r="B198" s="75"/>
      <c r="C198" s="73" t="s">
        <v>3778</v>
      </c>
      <c r="D198" s="78" t="s">
        <v>127</v>
      </c>
      <c r="E198" s="13">
        <v>44554</v>
      </c>
      <c r="F198" s="76" t="s">
        <v>705</v>
      </c>
      <c r="G198" s="13">
        <v>44557</v>
      </c>
      <c r="H198" s="77" t="s">
        <v>3451</v>
      </c>
      <c r="I198" s="16">
        <v>61</v>
      </c>
      <c r="J198" s="16">
        <v>56</v>
      </c>
      <c r="K198" s="16">
        <v>21</v>
      </c>
      <c r="L198" s="16">
        <v>8</v>
      </c>
      <c r="M198" s="81">
        <v>17.934000000000001</v>
      </c>
      <c r="N198" s="96">
        <v>17.934000000000001</v>
      </c>
      <c r="O198" s="64">
        <v>2530</v>
      </c>
      <c r="P198" s="65">
        <f>Table2245789101123456789101112131415161718192021222324252627282930313233[[#This Row],[PEMBULATAN]]*O198</f>
        <v>45373.020000000004</v>
      </c>
    </row>
    <row r="199" spans="1:16" ht="25.5" customHeight="1" x14ac:dyDescent="0.2">
      <c r="A199" s="14"/>
      <c r="B199" s="75"/>
      <c r="C199" s="73" t="s">
        <v>3779</v>
      </c>
      <c r="D199" s="78" t="s">
        <v>127</v>
      </c>
      <c r="E199" s="13">
        <v>44554</v>
      </c>
      <c r="F199" s="76" t="s">
        <v>705</v>
      </c>
      <c r="G199" s="13">
        <v>44557</v>
      </c>
      <c r="H199" s="77" t="s">
        <v>3451</v>
      </c>
      <c r="I199" s="16">
        <v>85</v>
      </c>
      <c r="J199" s="16">
        <v>62</v>
      </c>
      <c r="K199" s="16">
        <v>22</v>
      </c>
      <c r="L199" s="16">
        <v>12</v>
      </c>
      <c r="M199" s="81">
        <v>28.984999999999999</v>
      </c>
      <c r="N199" s="96">
        <v>28.984999999999999</v>
      </c>
      <c r="O199" s="64">
        <v>2530</v>
      </c>
      <c r="P199" s="65">
        <f>Table2245789101123456789101112131415161718192021222324252627282930313233[[#This Row],[PEMBULATAN]]*O199</f>
        <v>73332.05</v>
      </c>
    </row>
    <row r="200" spans="1:16" ht="25.5" customHeight="1" x14ac:dyDescent="0.2">
      <c r="A200" s="14"/>
      <c r="B200" s="75"/>
      <c r="C200" s="73" t="s">
        <v>3780</v>
      </c>
      <c r="D200" s="78" t="s">
        <v>127</v>
      </c>
      <c r="E200" s="13">
        <v>44554</v>
      </c>
      <c r="F200" s="76" t="s">
        <v>705</v>
      </c>
      <c r="G200" s="13">
        <v>44557</v>
      </c>
      <c r="H200" s="77" t="s">
        <v>3451</v>
      </c>
      <c r="I200" s="16">
        <v>96</v>
      </c>
      <c r="J200" s="16">
        <v>65</v>
      </c>
      <c r="K200" s="16">
        <v>25</v>
      </c>
      <c r="L200" s="16">
        <v>19</v>
      </c>
      <c r="M200" s="81">
        <v>39</v>
      </c>
      <c r="N200" s="96">
        <v>39</v>
      </c>
      <c r="O200" s="64">
        <v>2530</v>
      </c>
      <c r="P200" s="65">
        <f>Table2245789101123456789101112131415161718192021222324252627282930313233[[#This Row],[PEMBULATAN]]*O200</f>
        <v>98670</v>
      </c>
    </row>
    <row r="201" spans="1:16" ht="25.5" customHeight="1" x14ac:dyDescent="0.2">
      <c r="A201" s="14"/>
      <c r="B201" s="75"/>
      <c r="C201" s="73" t="s">
        <v>3781</v>
      </c>
      <c r="D201" s="78" t="s">
        <v>127</v>
      </c>
      <c r="E201" s="13">
        <v>44554</v>
      </c>
      <c r="F201" s="76" t="s">
        <v>705</v>
      </c>
      <c r="G201" s="13">
        <v>44557</v>
      </c>
      <c r="H201" s="77" t="s">
        <v>3451</v>
      </c>
      <c r="I201" s="16">
        <v>90</v>
      </c>
      <c r="J201" s="16">
        <v>66</v>
      </c>
      <c r="K201" s="16">
        <v>26</v>
      </c>
      <c r="L201" s="16">
        <v>18</v>
      </c>
      <c r="M201" s="81">
        <v>38.61</v>
      </c>
      <c r="N201" s="96">
        <v>38.61</v>
      </c>
      <c r="O201" s="64">
        <v>2530</v>
      </c>
      <c r="P201" s="65">
        <f>Table2245789101123456789101112131415161718192021222324252627282930313233[[#This Row],[PEMBULATAN]]*O201</f>
        <v>97683.3</v>
      </c>
    </row>
    <row r="202" spans="1:16" ht="25.5" customHeight="1" x14ac:dyDescent="0.2">
      <c r="A202" s="14"/>
      <c r="B202" s="75"/>
      <c r="C202" s="73" t="s">
        <v>3782</v>
      </c>
      <c r="D202" s="78" t="s">
        <v>127</v>
      </c>
      <c r="E202" s="13">
        <v>44554</v>
      </c>
      <c r="F202" s="76" t="s">
        <v>705</v>
      </c>
      <c r="G202" s="13">
        <v>44557</v>
      </c>
      <c r="H202" s="77" t="s">
        <v>3451</v>
      </c>
      <c r="I202" s="16">
        <v>65</v>
      </c>
      <c r="J202" s="16">
        <v>56</v>
      </c>
      <c r="K202" s="16">
        <v>21</v>
      </c>
      <c r="L202" s="16">
        <v>12</v>
      </c>
      <c r="M202" s="81">
        <v>19.11</v>
      </c>
      <c r="N202" s="96">
        <v>19.11</v>
      </c>
      <c r="O202" s="64">
        <v>2530</v>
      </c>
      <c r="P202" s="65">
        <f>Table2245789101123456789101112131415161718192021222324252627282930313233[[#This Row],[PEMBULATAN]]*O202</f>
        <v>48348.299999999996</v>
      </c>
    </row>
    <row r="203" spans="1:16" ht="25.5" customHeight="1" x14ac:dyDescent="0.2">
      <c r="A203" s="14"/>
      <c r="B203" s="75"/>
      <c r="C203" s="73" t="s">
        <v>3783</v>
      </c>
      <c r="D203" s="78" t="s">
        <v>127</v>
      </c>
      <c r="E203" s="13">
        <v>44554</v>
      </c>
      <c r="F203" s="76" t="s">
        <v>705</v>
      </c>
      <c r="G203" s="13">
        <v>44557</v>
      </c>
      <c r="H203" s="77" t="s">
        <v>3451</v>
      </c>
      <c r="I203" s="16">
        <v>96</v>
      </c>
      <c r="J203" s="16">
        <v>57</v>
      </c>
      <c r="K203" s="16">
        <v>33</v>
      </c>
      <c r="L203" s="16">
        <v>12</v>
      </c>
      <c r="M203" s="81">
        <v>45.143999999999998</v>
      </c>
      <c r="N203" s="96">
        <v>45.143999999999998</v>
      </c>
      <c r="O203" s="64">
        <v>2530</v>
      </c>
      <c r="P203" s="65">
        <f>Table2245789101123456789101112131415161718192021222324252627282930313233[[#This Row],[PEMBULATAN]]*O203</f>
        <v>114214.31999999999</v>
      </c>
    </row>
    <row r="204" spans="1:16" ht="25.5" customHeight="1" x14ac:dyDescent="0.2">
      <c r="A204" s="14"/>
      <c r="B204" s="75"/>
      <c r="C204" s="73" t="s">
        <v>3784</v>
      </c>
      <c r="D204" s="78" t="s">
        <v>127</v>
      </c>
      <c r="E204" s="13">
        <v>44554</v>
      </c>
      <c r="F204" s="76" t="s">
        <v>705</v>
      </c>
      <c r="G204" s="13">
        <v>44557</v>
      </c>
      <c r="H204" s="77" t="s">
        <v>3451</v>
      </c>
      <c r="I204" s="16">
        <v>81</v>
      </c>
      <c r="J204" s="16">
        <v>65</v>
      </c>
      <c r="K204" s="16">
        <v>17</v>
      </c>
      <c r="L204" s="16">
        <v>12</v>
      </c>
      <c r="M204" s="81">
        <v>22.376249999999999</v>
      </c>
      <c r="N204" s="96">
        <v>23</v>
      </c>
      <c r="O204" s="64">
        <v>2530</v>
      </c>
      <c r="P204" s="65">
        <f>Table2245789101123456789101112131415161718192021222324252627282930313233[[#This Row],[PEMBULATAN]]*O204</f>
        <v>58190</v>
      </c>
    </row>
    <row r="205" spans="1:16" ht="25.5" customHeight="1" x14ac:dyDescent="0.2">
      <c r="A205" s="14"/>
      <c r="B205" s="75"/>
      <c r="C205" s="73" t="s">
        <v>3785</v>
      </c>
      <c r="D205" s="78" t="s">
        <v>127</v>
      </c>
      <c r="E205" s="13">
        <v>44554</v>
      </c>
      <c r="F205" s="76" t="s">
        <v>705</v>
      </c>
      <c r="G205" s="13">
        <v>44557</v>
      </c>
      <c r="H205" s="77" t="s">
        <v>3451</v>
      </c>
      <c r="I205" s="16">
        <v>106</v>
      </c>
      <c r="J205" s="16">
        <v>62</v>
      </c>
      <c r="K205" s="16">
        <v>25</v>
      </c>
      <c r="L205" s="16">
        <v>28</v>
      </c>
      <c r="M205" s="81">
        <v>41.075000000000003</v>
      </c>
      <c r="N205" s="96">
        <v>41.075000000000003</v>
      </c>
      <c r="O205" s="64">
        <v>2530</v>
      </c>
      <c r="P205" s="65">
        <f>Table2245789101123456789101112131415161718192021222324252627282930313233[[#This Row],[PEMBULATAN]]*O205</f>
        <v>103919.75</v>
      </c>
    </row>
    <row r="206" spans="1:16" ht="25.5" customHeight="1" x14ac:dyDescent="0.2">
      <c r="A206" s="14"/>
      <c r="B206" s="75"/>
      <c r="C206" s="73" t="s">
        <v>3786</v>
      </c>
      <c r="D206" s="78" t="s">
        <v>127</v>
      </c>
      <c r="E206" s="13">
        <v>44554</v>
      </c>
      <c r="F206" s="76" t="s">
        <v>705</v>
      </c>
      <c r="G206" s="13">
        <v>44557</v>
      </c>
      <c r="H206" s="77" t="s">
        <v>3451</v>
      </c>
      <c r="I206" s="16">
        <v>100</v>
      </c>
      <c r="J206" s="16">
        <v>67</v>
      </c>
      <c r="K206" s="16">
        <v>35</v>
      </c>
      <c r="L206" s="16">
        <v>30</v>
      </c>
      <c r="M206" s="81">
        <v>58.625</v>
      </c>
      <c r="N206" s="96">
        <v>58.625</v>
      </c>
      <c r="O206" s="64">
        <v>2530</v>
      </c>
      <c r="P206" s="65">
        <f>Table2245789101123456789101112131415161718192021222324252627282930313233[[#This Row],[PEMBULATAN]]*O206</f>
        <v>148321.25</v>
      </c>
    </row>
    <row r="207" spans="1:16" ht="25.5" customHeight="1" x14ac:dyDescent="0.2">
      <c r="A207" s="14"/>
      <c r="B207" s="75"/>
      <c r="C207" s="73" t="s">
        <v>3787</v>
      </c>
      <c r="D207" s="78" t="s">
        <v>127</v>
      </c>
      <c r="E207" s="13">
        <v>44554</v>
      </c>
      <c r="F207" s="76" t="s">
        <v>705</v>
      </c>
      <c r="G207" s="13">
        <v>44557</v>
      </c>
      <c r="H207" s="77" t="s">
        <v>3451</v>
      </c>
      <c r="I207" s="16">
        <v>96</v>
      </c>
      <c r="J207" s="16">
        <v>45</v>
      </c>
      <c r="K207" s="16">
        <v>35</v>
      </c>
      <c r="L207" s="16">
        <v>22</v>
      </c>
      <c r="M207" s="81">
        <v>37.799999999999997</v>
      </c>
      <c r="N207" s="96">
        <v>37.799999999999997</v>
      </c>
      <c r="O207" s="64">
        <v>2530</v>
      </c>
      <c r="P207" s="65">
        <f>Table2245789101123456789101112131415161718192021222324252627282930313233[[#This Row],[PEMBULATAN]]*O207</f>
        <v>95634</v>
      </c>
    </row>
    <row r="208" spans="1:16" ht="25.5" customHeight="1" x14ac:dyDescent="0.2">
      <c r="A208" s="14"/>
      <c r="B208" s="75"/>
      <c r="C208" s="73" t="s">
        <v>3788</v>
      </c>
      <c r="D208" s="78" t="s">
        <v>127</v>
      </c>
      <c r="E208" s="13">
        <v>44554</v>
      </c>
      <c r="F208" s="76" t="s">
        <v>705</v>
      </c>
      <c r="G208" s="13">
        <v>44557</v>
      </c>
      <c r="H208" s="77" t="s">
        <v>3451</v>
      </c>
      <c r="I208" s="16">
        <v>90</v>
      </c>
      <c r="J208" s="16">
        <v>61</v>
      </c>
      <c r="K208" s="16">
        <v>22</v>
      </c>
      <c r="L208" s="16">
        <v>24</v>
      </c>
      <c r="M208" s="81">
        <v>30.195</v>
      </c>
      <c r="N208" s="96">
        <v>30.195</v>
      </c>
      <c r="O208" s="64">
        <v>2530</v>
      </c>
      <c r="P208" s="65">
        <f>Table2245789101123456789101112131415161718192021222324252627282930313233[[#This Row],[PEMBULATAN]]*O208</f>
        <v>76393.350000000006</v>
      </c>
    </row>
    <row r="209" spans="1:16" ht="25.5" customHeight="1" x14ac:dyDescent="0.2">
      <c r="A209" s="14"/>
      <c r="B209" s="75"/>
      <c r="C209" s="73" t="s">
        <v>3789</v>
      </c>
      <c r="D209" s="78" t="s">
        <v>127</v>
      </c>
      <c r="E209" s="13">
        <v>44554</v>
      </c>
      <c r="F209" s="76" t="s">
        <v>705</v>
      </c>
      <c r="G209" s="13">
        <v>44557</v>
      </c>
      <c r="H209" s="77" t="s">
        <v>3451</v>
      </c>
      <c r="I209" s="16">
        <v>93</v>
      </c>
      <c r="J209" s="16">
        <v>61</v>
      </c>
      <c r="K209" s="16">
        <v>32</v>
      </c>
      <c r="L209" s="16">
        <v>24</v>
      </c>
      <c r="M209" s="81">
        <v>45.384</v>
      </c>
      <c r="N209" s="96">
        <v>46</v>
      </c>
      <c r="O209" s="64">
        <v>2530</v>
      </c>
      <c r="P209" s="65">
        <f>Table2245789101123456789101112131415161718192021222324252627282930313233[[#This Row],[PEMBULATAN]]*O209</f>
        <v>116380</v>
      </c>
    </row>
    <row r="210" spans="1:16" ht="25.5" customHeight="1" x14ac:dyDescent="0.2">
      <c r="A210" s="14"/>
      <c r="B210" s="75"/>
      <c r="C210" s="73" t="s">
        <v>3790</v>
      </c>
      <c r="D210" s="78" t="s">
        <v>127</v>
      </c>
      <c r="E210" s="13">
        <v>44554</v>
      </c>
      <c r="F210" s="76" t="s">
        <v>705</v>
      </c>
      <c r="G210" s="13">
        <v>44557</v>
      </c>
      <c r="H210" s="77" t="s">
        <v>3451</v>
      </c>
      <c r="I210" s="16">
        <v>98</v>
      </c>
      <c r="J210" s="16">
        <v>67</v>
      </c>
      <c r="K210" s="16">
        <v>35</v>
      </c>
      <c r="L210" s="16">
        <v>27</v>
      </c>
      <c r="M210" s="81">
        <v>57.452500000000001</v>
      </c>
      <c r="N210" s="96">
        <v>58</v>
      </c>
      <c r="O210" s="64">
        <v>2530</v>
      </c>
      <c r="P210" s="65">
        <f>Table2245789101123456789101112131415161718192021222324252627282930313233[[#This Row],[PEMBULATAN]]*O210</f>
        <v>146740</v>
      </c>
    </row>
    <row r="211" spans="1:16" ht="25.5" customHeight="1" x14ac:dyDescent="0.2">
      <c r="A211" s="14"/>
      <c r="B211" s="75"/>
      <c r="C211" s="73" t="s">
        <v>3791</v>
      </c>
      <c r="D211" s="78" t="s">
        <v>127</v>
      </c>
      <c r="E211" s="13">
        <v>44554</v>
      </c>
      <c r="F211" s="76" t="s">
        <v>705</v>
      </c>
      <c r="G211" s="13">
        <v>44557</v>
      </c>
      <c r="H211" s="77" t="s">
        <v>3451</v>
      </c>
      <c r="I211" s="16">
        <v>81</v>
      </c>
      <c r="J211" s="16">
        <v>52</v>
      </c>
      <c r="K211" s="16">
        <v>25</v>
      </c>
      <c r="L211" s="16">
        <v>17</v>
      </c>
      <c r="M211" s="81">
        <v>26.324999999999999</v>
      </c>
      <c r="N211" s="96">
        <v>27</v>
      </c>
      <c r="O211" s="64">
        <v>2530</v>
      </c>
      <c r="P211" s="65">
        <f>Table2245789101123456789101112131415161718192021222324252627282930313233[[#This Row],[PEMBULATAN]]*O211</f>
        <v>68310</v>
      </c>
    </row>
    <row r="212" spans="1:16" ht="25.5" customHeight="1" x14ac:dyDescent="0.2">
      <c r="A212" s="14"/>
      <c r="B212" s="75"/>
      <c r="C212" s="73" t="s">
        <v>3792</v>
      </c>
      <c r="D212" s="78" t="s">
        <v>127</v>
      </c>
      <c r="E212" s="13">
        <v>44554</v>
      </c>
      <c r="F212" s="76" t="s">
        <v>705</v>
      </c>
      <c r="G212" s="13">
        <v>44557</v>
      </c>
      <c r="H212" s="77" t="s">
        <v>3451</v>
      </c>
      <c r="I212" s="16">
        <v>100</v>
      </c>
      <c r="J212" s="16">
        <v>68</v>
      </c>
      <c r="K212" s="16">
        <v>28</v>
      </c>
      <c r="L212" s="16">
        <v>15</v>
      </c>
      <c r="M212" s="81">
        <v>47.6</v>
      </c>
      <c r="N212" s="96">
        <v>47.6</v>
      </c>
      <c r="O212" s="64">
        <v>2530</v>
      </c>
      <c r="P212" s="65">
        <f>Table2245789101123456789101112131415161718192021222324252627282930313233[[#This Row],[PEMBULATAN]]*O212</f>
        <v>120428</v>
      </c>
    </row>
    <row r="213" spans="1:16" ht="25.5" customHeight="1" x14ac:dyDescent="0.2">
      <c r="A213" s="14"/>
      <c r="B213" s="75"/>
      <c r="C213" s="73" t="s">
        <v>3793</v>
      </c>
      <c r="D213" s="78" t="s">
        <v>127</v>
      </c>
      <c r="E213" s="13">
        <v>44554</v>
      </c>
      <c r="F213" s="76" t="s">
        <v>705</v>
      </c>
      <c r="G213" s="13">
        <v>44557</v>
      </c>
      <c r="H213" s="77" t="s">
        <v>3451</v>
      </c>
      <c r="I213" s="16">
        <v>81</v>
      </c>
      <c r="J213" s="16">
        <v>52</v>
      </c>
      <c r="K213" s="16">
        <v>28</v>
      </c>
      <c r="L213" s="16">
        <v>8</v>
      </c>
      <c r="M213" s="81">
        <v>29.484000000000002</v>
      </c>
      <c r="N213" s="96">
        <v>30</v>
      </c>
      <c r="O213" s="64">
        <v>2530</v>
      </c>
      <c r="P213" s="65">
        <f>Table2245789101123456789101112131415161718192021222324252627282930313233[[#This Row],[PEMBULATAN]]*O213</f>
        <v>75900</v>
      </c>
    </row>
    <row r="214" spans="1:16" ht="25.5" customHeight="1" x14ac:dyDescent="0.2">
      <c r="A214" s="14"/>
      <c r="B214" s="75"/>
      <c r="C214" s="73" t="s">
        <v>3794</v>
      </c>
      <c r="D214" s="78" t="s">
        <v>127</v>
      </c>
      <c r="E214" s="13">
        <v>44554</v>
      </c>
      <c r="F214" s="76" t="s">
        <v>705</v>
      </c>
      <c r="G214" s="13">
        <v>44557</v>
      </c>
      <c r="H214" s="77" t="s">
        <v>3451</v>
      </c>
      <c r="I214" s="16">
        <v>80</v>
      </c>
      <c r="J214" s="16">
        <v>55</v>
      </c>
      <c r="K214" s="16">
        <v>22</v>
      </c>
      <c r="L214" s="16">
        <v>9</v>
      </c>
      <c r="M214" s="81">
        <v>24.2</v>
      </c>
      <c r="N214" s="96">
        <v>24.2</v>
      </c>
      <c r="O214" s="64">
        <v>2530</v>
      </c>
      <c r="P214" s="65">
        <f>Table2245789101123456789101112131415161718192021222324252627282930313233[[#This Row],[PEMBULATAN]]*O214</f>
        <v>61226</v>
      </c>
    </row>
    <row r="215" spans="1:16" ht="25.5" customHeight="1" x14ac:dyDescent="0.2">
      <c r="A215" s="14"/>
      <c r="B215" s="75"/>
      <c r="C215" s="73" t="s">
        <v>3795</v>
      </c>
      <c r="D215" s="78" t="s">
        <v>127</v>
      </c>
      <c r="E215" s="13">
        <v>44554</v>
      </c>
      <c r="F215" s="76" t="s">
        <v>705</v>
      </c>
      <c r="G215" s="13">
        <v>44557</v>
      </c>
      <c r="H215" s="77" t="s">
        <v>3451</v>
      </c>
      <c r="I215" s="16">
        <v>69</v>
      </c>
      <c r="J215" s="16">
        <v>55</v>
      </c>
      <c r="K215" s="16">
        <v>22</v>
      </c>
      <c r="L215" s="16">
        <v>8</v>
      </c>
      <c r="M215" s="81">
        <v>20.872499999999999</v>
      </c>
      <c r="N215" s="96">
        <v>20.872499999999999</v>
      </c>
      <c r="O215" s="64">
        <v>2530</v>
      </c>
      <c r="P215" s="65">
        <f>Table2245789101123456789101112131415161718192021222324252627282930313233[[#This Row],[PEMBULATAN]]*O215</f>
        <v>52807.424999999996</v>
      </c>
    </row>
    <row r="216" spans="1:16" ht="25.5" customHeight="1" x14ac:dyDescent="0.2">
      <c r="A216" s="14"/>
      <c r="B216" s="75"/>
      <c r="C216" s="73" t="s">
        <v>3796</v>
      </c>
      <c r="D216" s="78" t="s">
        <v>127</v>
      </c>
      <c r="E216" s="13">
        <v>44554</v>
      </c>
      <c r="F216" s="76" t="s">
        <v>705</v>
      </c>
      <c r="G216" s="13">
        <v>44557</v>
      </c>
      <c r="H216" s="77" t="s">
        <v>3451</v>
      </c>
      <c r="I216" s="16">
        <v>62</v>
      </c>
      <c r="J216" s="16">
        <v>31</v>
      </c>
      <c r="K216" s="16">
        <v>16</v>
      </c>
      <c r="L216" s="16">
        <v>3</v>
      </c>
      <c r="M216" s="81">
        <v>7.6879999999999997</v>
      </c>
      <c r="N216" s="96">
        <v>7.6879999999999997</v>
      </c>
      <c r="O216" s="64">
        <v>2530</v>
      </c>
      <c r="P216" s="65">
        <f>Table2245789101123456789101112131415161718192021222324252627282930313233[[#This Row],[PEMBULATAN]]*O216</f>
        <v>19450.64</v>
      </c>
    </row>
    <row r="217" spans="1:16" ht="25.5" customHeight="1" x14ac:dyDescent="0.2">
      <c r="A217" s="14"/>
      <c r="B217" s="75"/>
      <c r="C217" s="73" t="s">
        <v>3797</v>
      </c>
      <c r="D217" s="78" t="s">
        <v>127</v>
      </c>
      <c r="E217" s="13">
        <v>44554</v>
      </c>
      <c r="F217" s="76" t="s">
        <v>705</v>
      </c>
      <c r="G217" s="13">
        <v>44557</v>
      </c>
      <c r="H217" s="77" t="s">
        <v>3451</v>
      </c>
      <c r="I217" s="16">
        <v>80</v>
      </c>
      <c r="J217" s="16">
        <v>50</v>
      </c>
      <c r="K217" s="16">
        <v>20</v>
      </c>
      <c r="L217" s="16">
        <v>7</v>
      </c>
      <c r="M217" s="81">
        <v>20</v>
      </c>
      <c r="N217" s="96">
        <v>20</v>
      </c>
      <c r="O217" s="64">
        <v>2530</v>
      </c>
      <c r="P217" s="65">
        <f>Table2245789101123456789101112131415161718192021222324252627282930313233[[#This Row],[PEMBULATAN]]*O217</f>
        <v>50600</v>
      </c>
    </row>
    <row r="218" spans="1:16" ht="25.5" customHeight="1" x14ac:dyDescent="0.2">
      <c r="A218" s="14"/>
      <c r="B218" s="75"/>
      <c r="C218" s="73" t="s">
        <v>3798</v>
      </c>
      <c r="D218" s="78" t="s">
        <v>127</v>
      </c>
      <c r="E218" s="13">
        <v>44554</v>
      </c>
      <c r="F218" s="76" t="s">
        <v>705</v>
      </c>
      <c r="G218" s="13">
        <v>44557</v>
      </c>
      <c r="H218" s="77" t="s">
        <v>3451</v>
      </c>
      <c r="I218" s="16">
        <v>93</v>
      </c>
      <c r="J218" s="16">
        <v>52</v>
      </c>
      <c r="K218" s="16">
        <v>30</v>
      </c>
      <c r="L218" s="16">
        <v>14</v>
      </c>
      <c r="M218" s="81">
        <v>36.270000000000003</v>
      </c>
      <c r="N218" s="96">
        <v>36.270000000000003</v>
      </c>
      <c r="O218" s="64">
        <v>2530</v>
      </c>
      <c r="P218" s="65">
        <f>Table2245789101123456789101112131415161718192021222324252627282930313233[[#This Row],[PEMBULATAN]]*O218</f>
        <v>91763.1</v>
      </c>
    </row>
    <row r="219" spans="1:16" ht="25.5" customHeight="1" x14ac:dyDescent="0.2">
      <c r="A219" s="14"/>
      <c r="B219" s="75"/>
      <c r="C219" s="73" t="s">
        <v>3799</v>
      </c>
      <c r="D219" s="78" t="s">
        <v>127</v>
      </c>
      <c r="E219" s="13">
        <v>44554</v>
      </c>
      <c r="F219" s="76" t="s">
        <v>705</v>
      </c>
      <c r="G219" s="13">
        <v>44557</v>
      </c>
      <c r="H219" s="77" t="s">
        <v>3451</v>
      </c>
      <c r="I219" s="16">
        <v>95</v>
      </c>
      <c r="J219" s="16">
        <v>59</v>
      </c>
      <c r="K219" s="16">
        <v>32</v>
      </c>
      <c r="L219" s="16">
        <v>19</v>
      </c>
      <c r="M219" s="81">
        <v>44.84</v>
      </c>
      <c r="N219" s="96">
        <v>44.84</v>
      </c>
      <c r="O219" s="64">
        <v>2530</v>
      </c>
      <c r="P219" s="65">
        <f>Table2245789101123456789101112131415161718192021222324252627282930313233[[#This Row],[PEMBULATAN]]*O219</f>
        <v>113445.20000000001</v>
      </c>
    </row>
    <row r="220" spans="1:16" ht="25.5" customHeight="1" x14ac:dyDescent="0.2">
      <c r="A220" s="14"/>
      <c r="B220" s="75"/>
      <c r="C220" s="73" t="s">
        <v>3800</v>
      </c>
      <c r="D220" s="78" t="s">
        <v>127</v>
      </c>
      <c r="E220" s="13">
        <v>44554</v>
      </c>
      <c r="F220" s="76" t="s">
        <v>705</v>
      </c>
      <c r="G220" s="13">
        <v>44557</v>
      </c>
      <c r="H220" s="77" t="s">
        <v>3451</v>
      </c>
      <c r="I220" s="16">
        <v>95</v>
      </c>
      <c r="J220" s="16">
        <v>62</v>
      </c>
      <c r="K220" s="16">
        <v>28</v>
      </c>
      <c r="L220" s="16">
        <v>19</v>
      </c>
      <c r="M220" s="81">
        <v>41.23</v>
      </c>
      <c r="N220" s="96">
        <v>41.23</v>
      </c>
      <c r="O220" s="64">
        <v>2530</v>
      </c>
      <c r="P220" s="65">
        <f>Table2245789101123456789101112131415161718192021222324252627282930313233[[#This Row],[PEMBULATAN]]*O220</f>
        <v>104311.9</v>
      </c>
    </row>
    <row r="221" spans="1:16" ht="25.5" customHeight="1" x14ac:dyDescent="0.2">
      <c r="A221" s="14"/>
      <c r="B221" s="75"/>
      <c r="C221" s="73" t="s">
        <v>3801</v>
      </c>
      <c r="D221" s="78" t="s">
        <v>127</v>
      </c>
      <c r="E221" s="13">
        <v>44554</v>
      </c>
      <c r="F221" s="76" t="s">
        <v>705</v>
      </c>
      <c r="G221" s="13">
        <v>44557</v>
      </c>
      <c r="H221" s="77" t="s">
        <v>3451</v>
      </c>
      <c r="I221" s="16">
        <v>65</v>
      </c>
      <c r="J221" s="16">
        <v>54</v>
      </c>
      <c r="K221" s="16">
        <v>25</v>
      </c>
      <c r="L221" s="16">
        <v>5</v>
      </c>
      <c r="M221" s="81">
        <v>21.9375</v>
      </c>
      <c r="N221" s="96">
        <v>21.9375</v>
      </c>
      <c r="O221" s="64">
        <v>2530</v>
      </c>
      <c r="P221" s="65">
        <f>Table2245789101123456789101112131415161718192021222324252627282930313233[[#This Row],[PEMBULATAN]]*O221</f>
        <v>55501.875</v>
      </c>
    </row>
    <row r="222" spans="1:16" ht="25.5" customHeight="1" x14ac:dyDescent="0.2">
      <c r="A222" s="14"/>
      <c r="B222" s="75"/>
      <c r="C222" s="73" t="s">
        <v>3802</v>
      </c>
      <c r="D222" s="78" t="s">
        <v>127</v>
      </c>
      <c r="E222" s="13">
        <v>44554</v>
      </c>
      <c r="F222" s="76" t="s">
        <v>705</v>
      </c>
      <c r="G222" s="13">
        <v>44557</v>
      </c>
      <c r="H222" s="77" t="s">
        <v>3451</v>
      </c>
      <c r="I222" s="16">
        <v>76</v>
      </c>
      <c r="J222" s="16">
        <v>25</v>
      </c>
      <c r="K222" s="16">
        <v>15</v>
      </c>
      <c r="L222" s="16">
        <v>8</v>
      </c>
      <c r="M222" s="81">
        <v>7.125</v>
      </c>
      <c r="N222" s="96">
        <v>8</v>
      </c>
      <c r="O222" s="64">
        <v>2530</v>
      </c>
      <c r="P222" s="65">
        <f>Table2245789101123456789101112131415161718192021222324252627282930313233[[#This Row],[PEMBULATAN]]*O222</f>
        <v>20240</v>
      </c>
    </row>
    <row r="223" spans="1:16" ht="25.5" customHeight="1" x14ac:dyDescent="0.2">
      <c r="A223" s="14"/>
      <c r="B223" s="75"/>
      <c r="C223" s="73" t="s">
        <v>3803</v>
      </c>
      <c r="D223" s="78" t="s">
        <v>127</v>
      </c>
      <c r="E223" s="13">
        <v>44554</v>
      </c>
      <c r="F223" s="76" t="s">
        <v>705</v>
      </c>
      <c r="G223" s="13">
        <v>44557</v>
      </c>
      <c r="H223" s="77" t="s">
        <v>3451</v>
      </c>
      <c r="I223" s="16">
        <v>45</v>
      </c>
      <c r="J223" s="16">
        <v>35</v>
      </c>
      <c r="K223" s="16">
        <v>16</v>
      </c>
      <c r="L223" s="16">
        <v>6</v>
      </c>
      <c r="M223" s="81">
        <v>6.3</v>
      </c>
      <c r="N223" s="96">
        <v>7</v>
      </c>
      <c r="O223" s="64">
        <v>2530</v>
      </c>
      <c r="P223" s="65">
        <f>Table2245789101123456789101112131415161718192021222324252627282930313233[[#This Row],[PEMBULATAN]]*O223</f>
        <v>17710</v>
      </c>
    </row>
    <row r="224" spans="1:16" ht="25.5" customHeight="1" x14ac:dyDescent="0.2">
      <c r="A224" s="14"/>
      <c r="B224" s="75"/>
      <c r="C224" s="73" t="s">
        <v>3804</v>
      </c>
      <c r="D224" s="78" t="s">
        <v>127</v>
      </c>
      <c r="E224" s="13">
        <v>44554</v>
      </c>
      <c r="F224" s="76" t="s">
        <v>705</v>
      </c>
      <c r="G224" s="13">
        <v>44557</v>
      </c>
      <c r="H224" s="77" t="s">
        <v>3451</v>
      </c>
      <c r="I224" s="16">
        <v>52</v>
      </c>
      <c r="J224" s="16">
        <v>52</v>
      </c>
      <c r="K224" s="16">
        <v>16</v>
      </c>
      <c r="L224" s="16">
        <v>19</v>
      </c>
      <c r="M224" s="81">
        <v>10.816000000000001</v>
      </c>
      <c r="N224" s="96">
        <v>19</v>
      </c>
      <c r="O224" s="64">
        <v>2530</v>
      </c>
      <c r="P224" s="65">
        <f>Table2245789101123456789101112131415161718192021222324252627282930313233[[#This Row],[PEMBULATAN]]*O224</f>
        <v>48070</v>
      </c>
    </row>
    <row r="225" spans="1:16" ht="25.5" customHeight="1" x14ac:dyDescent="0.2">
      <c r="A225" s="14"/>
      <c r="B225" s="75"/>
      <c r="C225" s="73" t="s">
        <v>3805</v>
      </c>
      <c r="D225" s="78" t="s">
        <v>127</v>
      </c>
      <c r="E225" s="13">
        <v>44554</v>
      </c>
      <c r="F225" s="76" t="s">
        <v>705</v>
      </c>
      <c r="G225" s="13">
        <v>44557</v>
      </c>
      <c r="H225" s="77" t="s">
        <v>3451</v>
      </c>
      <c r="I225" s="16">
        <v>95</v>
      </c>
      <c r="J225" s="16">
        <v>60</v>
      </c>
      <c r="K225" s="16">
        <v>35</v>
      </c>
      <c r="L225" s="16">
        <v>30</v>
      </c>
      <c r="M225" s="81">
        <v>49.875</v>
      </c>
      <c r="N225" s="96">
        <v>49.875</v>
      </c>
      <c r="O225" s="64">
        <v>2530</v>
      </c>
      <c r="P225" s="65">
        <f>Table2245789101123456789101112131415161718192021222324252627282930313233[[#This Row],[PEMBULATAN]]*O225</f>
        <v>126183.75</v>
      </c>
    </row>
    <row r="226" spans="1:16" ht="25.5" customHeight="1" x14ac:dyDescent="0.2">
      <c r="A226" s="14"/>
      <c r="B226" s="75"/>
      <c r="C226" s="73" t="s">
        <v>3806</v>
      </c>
      <c r="D226" s="78" t="s">
        <v>127</v>
      </c>
      <c r="E226" s="13">
        <v>44554</v>
      </c>
      <c r="F226" s="76" t="s">
        <v>705</v>
      </c>
      <c r="G226" s="13">
        <v>44557</v>
      </c>
      <c r="H226" s="77" t="s">
        <v>3451</v>
      </c>
      <c r="I226" s="16">
        <v>25</v>
      </c>
      <c r="J226" s="16">
        <v>25</v>
      </c>
      <c r="K226" s="16">
        <v>56</v>
      </c>
      <c r="L226" s="16">
        <v>1</v>
      </c>
      <c r="M226" s="81">
        <v>8.75</v>
      </c>
      <c r="N226" s="96">
        <v>8.75</v>
      </c>
      <c r="O226" s="64">
        <v>2530</v>
      </c>
      <c r="P226" s="65">
        <f>Table2245789101123456789101112131415161718192021222324252627282930313233[[#This Row],[PEMBULATAN]]*O226</f>
        <v>22137.5</v>
      </c>
    </row>
    <row r="227" spans="1:16" ht="25.5" customHeight="1" x14ac:dyDescent="0.2">
      <c r="A227" s="14"/>
      <c r="B227" s="75"/>
      <c r="C227" s="73" t="s">
        <v>3807</v>
      </c>
      <c r="D227" s="78" t="s">
        <v>127</v>
      </c>
      <c r="E227" s="13">
        <v>44554</v>
      </c>
      <c r="F227" s="76" t="s">
        <v>705</v>
      </c>
      <c r="G227" s="13">
        <v>44557</v>
      </c>
      <c r="H227" s="77" t="s">
        <v>3451</v>
      </c>
      <c r="I227" s="16">
        <v>34</v>
      </c>
      <c r="J227" s="16">
        <v>31</v>
      </c>
      <c r="K227" s="16">
        <v>30</v>
      </c>
      <c r="L227" s="16">
        <v>2</v>
      </c>
      <c r="M227" s="81">
        <v>7.9050000000000002</v>
      </c>
      <c r="N227" s="96">
        <v>7.9050000000000002</v>
      </c>
      <c r="O227" s="64">
        <v>2530</v>
      </c>
      <c r="P227" s="65">
        <f>Table2245789101123456789101112131415161718192021222324252627282930313233[[#This Row],[PEMBULATAN]]*O227</f>
        <v>19999.650000000001</v>
      </c>
    </row>
    <row r="228" spans="1:16" ht="25.5" customHeight="1" x14ac:dyDescent="0.2">
      <c r="A228" s="14"/>
      <c r="B228" s="75"/>
      <c r="C228" s="73" t="s">
        <v>3808</v>
      </c>
      <c r="D228" s="78" t="s">
        <v>127</v>
      </c>
      <c r="E228" s="13">
        <v>44554</v>
      </c>
      <c r="F228" s="76" t="s">
        <v>705</v>
      </c>
      <c r="G228" s="13">
        <v>44557</v>
      </c>
      <c r="H228" s="77" t="s">
        <v>3451</v>
      </c>
      <c r="I228" s="16">
        <v>49</v>
      </c>
      <c r="J228" s="16">
        <v>32</v>
      </c>
      <c r="K228" s="16">
        <v>18</v>
      </c>
      <c r="L228" s="16">
        <v>6</v>
      </c>
      <c r="M228" s="81">
        <v>7.056</v>
      </c>
      <c r="N228" s="96">
        <v>7.056</v>
      </c>
      <c r="O228" s="64">
        <v>2530</v>
      </c>
      <c r="P228" s="65">
        <f>Table2245789101123456789101112131415161718192021222324252627282930313233[[#This Row],[PEMBULATAN]]*O228</f>
        <v>17851.68</v>
      </c>
    </row>
    <row r="229" spans="1:16" ht="25.5" customHeight="1" x14ac:dyDescent="0.2">
      <c r="A229" s="14"/>
      <c r="B229" s="75"/>
      <c r="C229" s="73" t="s">
        <v>3809</v>
      </c>
      <c r="D229" s="78" t="s">
        <v>127</v>
      </c>
      <c r="E229" s="13">
        <v>44554</v>
      </c>
      <c r="F229" s="76" t="s">
        <v>705</v>
      </c>
      <c r="G229" s="13">
        <v>44557</v>
      </c>
      <c r="H229" s="77" t="s">
        <v>3451</v>
      </c>
      <c r="I229" s="16">
        <v>40</v>
      </c>
      <c r="J229" s="16">
        <v>36</v>
      </c>
      <c r="K229" s="16">
        <v>21</v>
      </c>
      <c r="L229" s="16">
        <v>7</v>
      </c>
      <c r="M229" s="81">
        <v>7.56</v>
      </c>
      <c r="N229" s="96">
        <v>7.56</v>
      </c>
      <c r="O229" s="64">
        <v>2530</v>
      </c>
      <c r="P229" s="65">
        <f>Table2245789101123456789101112131415161718192021222324252627282930313233[[#This Row],[PEMBULATAN]]*O229</f>
        <v>19126.8</v>
      </c>
    </row>
    <row r="230" spans="1:16" ht="25.5" customHeight="1" x14ac:dyDescent="0.2">
      <c r="A230" s="14"/>
      <c r="B230" s="75"/>
      <c r="C230" s="73" t="s">
        <v>3810</v>
      </c>
      <c r="D230" s="78" t="s">
        <v>127</v>
      </c>
      <c r="E230" s="13">
        <v>44554</v>
      </c>
      <c r="F230" s="76" t="s">
        <v>705</v>
      </c>
      <c r="G230" s="13">
        <v>44557</v>
      </c>
      <c r="H230" s="77" t="s">
        <v>3451</v>
      </c>
      <c r="I230" s="16">
        <v>100</v>
      </c>
      <c r="J230" s="16">
        <v>53</v>
      </c>
      <c r="K230" s="16">
        <v>26</v>
      </c>
      <c r="L230" s="16">
        <v>30</v>
      </c>
      <c r="M230" s="81">
        <v>34.450000000000003</v>
      </c>
      <c r="N230" s="96">
        <v>35</v>
      </c>
      <c r="O230" s="64">
        <v>2530</v>
      </c>
      <c r="P230" s="65">
        <f>Table2245789101123456789101112131415161718192021222324252627282930313233[[#This Row],[PEMBULATAN]]*O230</f>
        <v>88550</v>
      </c>
    </row>
    <row r="231" spans="1:16" ht="25.5" customHeight="1" x14ac:dyDescent="0.2">
      <c r="A231" s="14"/>
      <c r="B231" s="75"/>
      <c r="C231" s="73" t="s">
        <v>3811</v>
      </c>
      <c r="D231" s="78" t="s">
        <v>127</v>
      </c>
      <c r="E231" s="13">
        <v>44554</v>
      </c>
      <c r="F231" s="76" t="s">
        <v>705</v>
      </c>
      <c r="G231" s="13">
        <v>44557</v>
      </c>
      <c r="H231" s="77" t="s">
        <v>3451</v>
      </c>
      <c r="I231" s="16">
        <v>90</v>
      </c>
      <c r="J231" s="16">
        <v>60</v>
      </c>
      <c r="K231" s="16">
        <v>25</v>
      </c>
      <c r="L231" s="16">
        <v>18</v>
      </c>
      <c r="M231" s="81">
        <v>33.75</v>
      </c>
      <c r="N231" s="96">
        <v>33.75</v>
      </c>
      <c r="O231" s="64">
        <v>2530</v>
      </c>
      <c r="P231" s="65">
        <f>Table2245789101123456789101112131415161718192021222324252627282930313233[[#This Row],[PEMBULATAN]]*O231</f>
        <v>85387.5</v>
      </c>
    </row>
    <row r="232" spans="1:16" ht="25.5" customHeight="1" x14ac:dyDescent="0.2">
      <c r="A232" s="14"/>
      <c r="B232" s="98"/>
      <c r="C232" s="73" t="s">
        <v>3812</v>
      </c>
      <c r="D232" s="78" t="s">
        <v>127</v>
      </c>
      <c r="E232" s="13">
        <v>44554</v>
      </c>
      <c r="F232" s="76" t="s">
        <v>705</v>
      </c>
      <c r="G232" s="13">
        <v>44557</v>
      </c>
      <c r="H232" s="77" t="s">
        <v>3451</v>
      </c>
      <c r="I232" s="16">
        <v>107</v>
      </c>
      <c r="J232" s="16">
        <v>60</v>
      </c>
      <c r="K232" s="16">
        <v>24</v>
      </c>
      <c r="L232" s="16">
        <v>26</v>
      </c>
      <c r="M232" s="81">
        <v>38.520000000000003</v>
      </c>
      <c r="N232" s="96">
        <v>38.520000000000003</v>
      </c>
      <c r="O232" s="64">
        <v>2530</v>
      </c>
      <c r="P232" s="65">
        <f>Table2245789101123456789101112131415161718192021222324252627282930313233[[#This Row],[PEMBULATAN]]*O232</f>
        <v>97455.6</v>
      </c>
    </row>
    <row r="233" spans="1:16" ht="25.5" customHeight="1" x14ac:dyDescent="0.2">
      <c r="A233" s="14"/>
      <c r="B233" s="75" t="s">
        <v>3813</v>
      </c>
      <c r="C233" s="73" t="s">
        <v>3814</v>
      </c>
      <c r="D233" s="78" t="s">
        <v>127</v>
      </c>
      <c r="E233" s="13">
        <v>44554</v>
      </c>
      <c r="F233" s="76" t="s">
        <v>705</v>
      </c>
      <c r="G233" s="13">
        <v>44557</v>
      </c>
      <c r="H233" s="77" t="s">
        <v>3451</v>
      </c>
      <c r="I233" s="16">
        <v>42</v>
      </c>
      <c r="J233" s="16">
        <v>31</v>
      </c>
      <c r="K233" s="16">
        <v>26</v>
      </c>
      <c r="L233" s="16">
        <v>21</v>
      </c>
      <c r="M233" s="81">
        <v>8.4629999999999992</v>
      </c>
      <c r="N233" s="96">
        <v>22</v>
      </c>
      <c r="O233" s="64">
        <v>2530</v>
      </c>
      <c r="P233" s="65">
        <f>Table2245789101123456789101112131415161718192021222324252627282930313233[[#This Row],[PEMBULATAN]]*O233</f>
        <v>55660</v>
      </c>
    </row>
    <row r="234" spans="1:16" ht="25.5" customHeight="1" x14ac:dyDescent="0.2">
      <c r="A234" s="14"/>
      <c r="B234" s="75"/>
      <c r="C234" s="73" t="s">
        <v>3815</v>
      </c>
      <c r="D234" s="78" t="s">
        <v>127</v>
      </c>
      <c r="E234" s="13">
        <v>44554</v>
      </c>
      <c r="F234" s="76" t="s">
        <v>705</v>
      </c>
      <c r="G234" s="13">
        <v>44557</v>
      </c>
      <c r="H234" s="77" t="s">
        <v>3451</v>
      </c>
      <c r="I234" s="16">
        <v>54</v>
      </c>
      <c r="J234" s="16">
        <v>35</v>
      </c>
      <c r="K234" s="16">
        <v>31</v>
      </c>
      <c r="L234" s="16">
        <v>17</v>
      </c>
      <c r="M234" s="81">
        <v>14.647500000000001</v>
      </c>
      <c r="N234" s="96">
        <v>17</v>
      </c>
      <c r="O234" s="64">
        <v>2530</v>
      </c>
      <c r="P234" s="65">
        <f>Table2245789101123456789101112131415161718192021222324252627282930313233[[#This Row],[PEMBULATAN]]*O234</f>
        <v>43010</v>
      </c>
    </row>
    <row r="235" spans="1:16" ht="25.5" customHeight="1" x14ac:dyDescent="0.2">
      <c r="A235" s="14"/>
      <c r="B235" s="75"/>
      <c r="C235" s="73" t="s">
        <v>3816</v>
      </c>
      <c r="D235" s="78" t="s">
        <v>127</v>
      </c>
      <c r="E235" s="13">
        <v>44554</v>
      </c>
      <c r="F235" s="76" t="s">
        <v>705</v>
      </c>
      <c r="G235" s="13">
        <v>44557</v>
      </c>
      <c r="H235" s="77" t="s">
        <v>3451</v>
      </c>
      <c r="I235" s="16">
        <v>66</v>
      </c>
      <c r="J235" s="16">
        <v>50</v>
      </c>
      <c r="K235" s="16">
        <v>37</v>
      </c>
      <c r="L235" s="16">
        <v>12</v>
      </c>
      <c r="M235" s="81">
        <v>30.524999999999999</v>
      </c>
      <c r="N235" s="96">
        <v>30.524999999999999</v>
      </c>
      <c r="O235" s="64">
        <v>2530</v>
      </c>
      <c r="P235" s="65">
        <f>Table2245789101123456789101112131415161718192021222324252627282930313233[[#This Row],[PEMBULATAN]]*O235</f>
        <v>77228.25</v>
      </c>
    </row>
    <row r="236" spans="1:16" ht="25.5" customHeight="1" x14ac:dyDescent="0.2">
      <c r="A236" s="14"/>
      <c r="B236" s="75"/>
      <c r="C236" s="73" t="s">
        <v>3817</v>
      </c>
      <c r="D236" s="78" t="s">
        <v>127</v>
      </c>
      <c r="E236" s="13">
        <v>44554</v>
      </c>
      <c r="F236" s="76" t="s">
        <v>705</v>
      </c>
      <c r="G236" s="13">
        <v>44557</v>
      </c>
      <c r="H236" s="77" t="s">
        <v>3451</v>
      </c>
      <c r="I236" s="16">
        <v>48</v>
      </c>
      <c r="J236" s="16">
        <v>43</v>
      </c>
      <c r="K236" s="16">
        <v>17</v>
      </c>
      <c r="L236" s="16">
        <v>4</v>
      </c>
      <c r="M236" s="81">
        <v>8.7720000000000002</v>
      </c>
      <c r="N236" s="96">
        <v>8.7720000000000002</v>
      </c>
      <c r="O236" s="64">
        <v>2530</v>
      </c>
      <c r="P236" s="65">
        <f>Table2245789101123456789101112131415161718192021222324252627282930313233[[#This Row],[PEMBULATAN]]*O236</f>
        <v>22193.16</v>
      </c>
    </row>
    <row r="237" spans="1:16" ht="25.5" customHeight="1" x14ac:dyDescent="0.2">
      <c r="A237" s="14"/>
      <c r="B237" s="75"/>
      <c r="C237" s="73" t="s">
        <v>3818</v>
      </c>
      <c r="D237" s="78" t="s">
        <v>127</v>
      </c>
      <c r="E237" s="13">
        <v>44554</v>
      </c>
      <c r="F237" s="76" t="s">
        <v>705</v>
      </c>
      <c r="G237" s="13">
        <v>44557</v>
      </c>
      <c r="H237" s="77" t="s">
        <v>3451</v>
      </c>
      <c r="I237" s="16">
        <v>78</v>
      </c>
      <c r="J237" s="16">
        <v>45</v>
      </c>
      <c r="K237" s="16">
        <v>35</v>
      </c>
      <c r="L237" s="16">
        <v>13</v>
      </c>
      <c r="M237" s="81">
        <v>30.712499999999999</v>
      </c>
      <c r="N237" s="96">
        <v>30.712499999999999</v>
      </c>
      <c r="O237" s="64">
        <v>2530</v>
      </c>
      <c r="P237" s="65">
        <f>Table2245789101123456789101112131415161718192021222324252627282930313233[[#This Row],[PEMBULATAN]]*O237</f>
        <v>77702.625</v>
      </c>
    </row>
    <row r="238" spans="1:16" ht="25.5" customHeight="1" x14ac:dyDescent="0.2">
      <c r="A238" s="14"/>
      <c r="B238" s="75"/>
      <c r="C238" s="73" t="s">
        <v>3819</v>
      </c>
      <c r="D238" s="78" t="s">
        <v>127</v>
      </c>
      <c r="E238" s="13">
        <v>44554</v>
      </c>
      <c r="F238" s="76" t="s">
        <v>705</v>
      </c>
      <c r="G238" s="13">
        <v>44557</v>
      </c>
      <c r="H238" s="77" t="s">
        <v>3451</v>
      </c>
      <c r="I238" s="16">
        <v>97</v>
      </c>
      <c r="J238" s="16">
        <v>44</v>
      </c>
      <c r="K238" s="16">
        <v>18</v>
      </c>
      <c r="L238" s="16">
        <v>9</v>
      </c>
      <c r="M238" s="81">
        <v>19.206</v>
      </c>
      <c r="N238" s="96">
        <v>19.206</v>
      </c>
      <c r="O238" s="64">
        <v>2530</v>
      </c>
      <c r="P238" s="65">
        <f>Table2245789101123456789101112131415161718192021222324252627282930313233[[#This Row],[PEMBULATAN]]*O238</f>
        <v>48591.18</v>
      </c>
    </row>
    <row r="239" spans="1:16" ht="25.5" customHeight="1" x14ac:dyDescent="0.2">
      <c r="A239" s="14"/>
      <c r="B239" s="75"/>
      <c r="C239" s="73" t="s">
        <v>3820</v>
      </c>
      <c r="D239" s="78" t="s">
        <v>127</v>
      </c>
      <c r="E239" s="13">
        <v>44554</v>
      </c>
      <c r="F239" s="76" t="s">
        <v>705</v>
      </c>
      <c r="G239" s="13">
        <v>44557</v>
      </c>
      <c r="H239" s="77" t="s">
        <v>3451</v>
      </c>
      <c r="I239" s="16">
        <v>50</v>
      </c>
      <c r="J239" s="16">
        <v>35</v>
      </c>
      <c r="K239" s="16">
        <v>13</v>
      </c>
      <c r="L239" s="16">
        <v>8</v>
      </c>
      <c r="M239" s="81">
        <v>5.6875</v>
      </c>
      <c r="N239" s="96">
        <v>8</v>
      </c>
      <c r="O239" s="64">
        <v>2530</v>
      </c>
      <c r="P239" s="65">
        <f>Table2245789101123456789101112131415161718192021222324252627282930313233[[#This Row],[PEMBULATAN]]*O239</f>
        <v>20240</v>
      </c>
    </row>
    <row r="240" spans="1:16" ht="25.5" customHeight="1" x14ac:dyDescent="0.2">
      <c r="A240" s="14"/>
      <c r="B240" s="75"/>
      <c r="C240" s="73" t="s">
        <v>3821</v>
      </c>
      <c r="D240" s="78" t="s">
        <v>127</v>
      </c>
      <c r="E240" s="13">
        <v>44554</v>
      </c>
      <c r="F240" s="76" t="s">
        <v>705</v>
      </c>
      <c r="G240" s="13">
        <v>44557</v>
      </c>
      <c r="H240" s="77" t="s">
        <v>3451</v>
      </c>
      <c r="I240" s="16">
        <v>60</v>
      </c>
      <c r="J240" s="16">
        <v>35</v>
      </c>
      <c r="K240" s="16">
        <v>8</v>
      </c>
      <c r="L240" s="16">
        <v>3</v>
      </c>
      <c r="M240" s="81">
        <v>4.2</v>
      </c>
      <c r="N240" s="96">
        <v>4.2</v>
      </c>
      <c r="O240" s="64">
        <v>2530</v>
      </c>
      <c r="P240" s="65">
        <f>Table2245789101123456789101112131415161718192021222324252627282930313233[[#This Row],[PEMBULATAN]]*O240</f>
        <v>10626</v>
      </c>
    </row>
    <row r="241" spans="1:16" ht="25.5" customHeight="1" x14ac:dyDescent="0.2">
      <c r="A241" s="14"/>
      <c r="B241" s="75"/>
      <c r="C241" s="73" t="s">
        <v>3822</v>
      </c>
      <c r="D241" s="78" t="s">
        <v>127</v>
      </c>
      <c r="E241" s="13">
        <v>44554</v>
      </c>
      <c r="F241" s="76" t="s">
        <v>705</v>
      </c>
      <c r="G241" s="13">
        <v>44557</v>
      </c>
      <c r="H241" s="77" t="s">
        <v>3451</v>
      </c>
      <c r="I241" s="16">
        <v>66</v>
      </c>
      <c r="J241" s="16">
        <v>56</v>
      </c>
      <c r="K241" s="16">
        <v>22</v>
      </c>
      <c r="L241" s="16">
        <v>5</v>
      </c>
      <c r="M241" s="81">
        <v>20.327999999999999</v>
      </c>
      <c r="N241" s="96">
        <v>21</v>
      </c>
      <c r="O241" s="64">
        <v>2530</v>
      </c>
      <c r="P241" s="65">
        <f>Table2245789101123456789101112131415161718192021222324252627282930313233[[#This Row],[PEMBULATAN]]*O241</f>
        <v>53130</v>
      </c>
    </row>
    <row r="242" spans="1:16" ht="25.5" customHeight="1" x14ac:dyDescent="0.2">
      <c r="A242" s="14"/>
      <c r="B242" s="75"/>
      <c r="C242" s="73" t="s">
        <v>3823</v>
      </c>
      <c r="D242" s="78" t="s">
        <v>127</v>
      </c>
      <c r="E242" s="13">
        <v>44554</v>
      </c>
      <c r="F242" s="76" t="s">
        <v>705</v>
      </c>
      <c r="G242" s="13">
        <v>44557</v>
      </c>
      <c r="H242" s="77" t="s">
        <v>3451</v>
      </c>
      <c r="I242" s="16">
        <v>80</v>
      </c>
      <c r="J242" s="16">
        <v>54</v>
      </c>
      <c r="K242" s="16">
        <v>27</v>
      </c>
      <c r="L242" s="16">
        <v>14</v>
      </c>
      <c r="M242" s="81">
        <v>29.16</v>
      </c>
      <c r="N242" s="96">
        <v>29.16</v>
      </c>
      <c r="O242" s="64">
        <v>2530</v>
      </c>
      <c r="P242" s="65">
        <f>Table2245789101123456789101112131415161718192021222324252627282930313233[[#This Row],[PEMBULATAN]]*O242</f>
        <v>73774.8</v>
      </c>
    </row>
    <row r="243" spans="1:16" ht="25.5" customHeight="1" x14ac:dyDescent="0.2">
      <c r="A243" s="14"/>
      <c r="B243" s="75"/>
      <c r="C243" s="73" t="s">
        <v>3824</v>
      </c>
      <c r="D243" s="78" t="s">
        <v>127</v>
      </c>
      <c r="E243" s="13">
        <v>44554</v>
      </c>
      <c r="F243" s="76" t="s">
        <v>705</v>
      </c>
      <c r="G243" s="13">
        <v>44557</v>
      </c>
      <c r="H243" s="77" t="s">
        <v>3451</v>
      </c>
      <c r="I243" s="16">
        <v>51</v>
      </c>
      <c r="J243" s="16">
        <v>34</v>
      </c>
      <c r="K243" s="16">
        <v>28</v>
      </c>
      <c r="L243" s="16">
        <v>12</v>
      </c>
      <c r="M243" s="81">
        <v>12.138</v>
      </c>
      <c r="N243" s="96">
        <v>12.138</v>
      </c>
      <c r="O243" s="64">
        <v>2530</v>
      </c>
      <c r="P243" s="65">
        <f>Table2245789101123456789101112131415161718192021222324252627282930313233[[#This Row],[PEMBULATAN]]*O243</f>
        <v>30709.14</v>
      </c>
    </row>
    <row r="244" spans="1:16" ht="25.5" customHeight="1" x14ac:dyDescent="0.2">
      <c r="A244" s="14"/>
      <c r="B244" s="75"/>
      <c r="C244" s="73" t="s">
        <v>3825</v>
      </c>
      <c r="D244" s="78" t="s">
        <v>127</v>
      </c>
      <c r="E244" s="13">
        <v>44554</v>
      </c>
      <c r="F244" s="76" t="s">
        <v>705</v>
      </c>
      <c r="G244" s="13">
        <v>44557</v>
      </c>
      <c r="H244" s="77" t="s">
        <v>3451</v>
      </c>
      <c r="I244" s="16">
        <v>25</v>
      </c>
      <c r="J244" s="16">
        <v>8</v>
      </c>
      <c r="K244" s="16">
        <v>5</v>
      </c>
      <c r="L244" s="16">
        <v>1</v>
      </c>
      <c r="M244" s="81">
        <v>0.25</v>
      </c>
      <c r="N244" s="96">
        <v>1</v>
      </c>
      <c r="O244" s="64">
        <v>2530</v>
      </c>
      <c r="P244" s="65">
        <f>Table2245789101123456789101112131415161718192021222324252627282930313233[[#This Row],[PEMBULATAN]]*O244</f>
        <v>2530</v>
      </c>
    </row>
    <row r="245" spans="1:16" ht="25.5" customHeight="1" x14ac:dyDescent="0.2">
      <c r="A245" s="14"/>
      <c r="B245" s="75"/>
      <c r="C245" s="73" t="s">
        <v>3826</v>
      </c>
      <c r="D245" s="78" t="s">
        <v>127</v>
      </c>
      <c r="E245" s="13">
        <v>44554</v>
      </c>
      <c r="F245" s="76" t="s">
        <v>705</v>
      </c>
      <c r="G245" s="13">
        <v>44557</v>
      </c>
      <c r="H245" s="77" t="s">
        <v>3451</v>
      </c>
      <c r="I245" s="16">
        <v>66</v>
      </c>
      <c r="J245" s="16">
        <v>50</v>
      </c>
      <c r="K245" s="16">
        <v>28</v>
      </c>
      <c r="L245" s="16">
        <v>9</v>
      </c>
      <c r="M245" s="81">
        <v>23.1</v>
      </c>
      <c r="N245" s="96">
        <v>23.1</v>
      </c>
      <c r="O245" s="64">
        <v>2530</v>
      </c>
      <c r="P245" s="65">
        <f>Table2245789101123456789101112131415161718192021222324252627282930313233[[#This Row],[PEMBULATAN]]*O245</f>
        <v>58443</v>
      </c>
    </row>
    <row r="246" spans="1:16" ht="25.5" customHeight="1" x14ac:dyDescent="0.2">
      <c r="A246" s="14"/>
      <c r="B246" s="75"/>
      <c r="C246" s="73" t="s">
        <v>3827</v>
      </c>
      <c r="D246" s="78" t="s">
        <v>127</v>
      </c>
      <c r="E246" s="13">
        <v>44554</v>
      </c>
      <c r="F246" s="76" t="s">
        <v>705</v>
      </c>
      <c r="G246" s="13">
        <v>44557</v>
      </c>
      <c r="H246" s="77" t="s">
        <v>3451</v>
      </c>
      <c r="I246" s="16">
        <v>45</v>
      </c>
      <c r="J246" s="16">
        <v>25</v>
      </c>
      <c r="K246" s="16">
        <v>15</v>
      </c>
      <c r="L246" s="16">
        <v>2</v>
      </c>
      <c r="M246" s="81">
        <v>4.21875</v>
      </c>
      <c r="N246" s="96">
        <v>4.21875</v>
      </c>
      <c r="O246" s="64">
        <v>2530</v>
      </c>
      <c r="P246" s="65">
        <f>Table2245789101123456789101112131415161718192021222324252627282930313233[[#This Row],[PEMBULATAN]]*O246</f>
        <v>10673.4375</v>
      </c>
    </row>
    <row r="247" spans="1:16" ht="25.5" customHeight="1" x14ac:dyDescent="0.2">
      <c r="A247" s="14"/>
      <c r="B247" s="98"/>
      <c r="C247" s="73" t="s">
        <v>3828</v>
      </c>
      <c r="D247" s="78" t="s">
        <v>127</v>
      </c>
      <c r="E247" s="13">
        <v>44554</v>
      </c>
      <c r="F247" s="76" t="s">
        <v>705</v>
      </c>
      <c r="G247" s="13">
        <v>44557</v>
      </c>
      <c r="H247" s="77" t="s">
        <v>3451</v>
      </c>
      <c r="I247" s="16">
        <v>35</v>
      </c>
      <c r="J247" s="16">
        <v>25</v>
      </c>
      <c r="K247" s="16">
        <v>15</v>
      </c>
      <c r="L247" s="16">
        <v>1</v>
      </c>
      <c r="M247" s="81">
        <v>3.28125</v>
      </c>
      <c r="N247" s="96">
        <v>3.28125</v>
      </c>
      <c r="O247" s="64">
        <v>2530</v>
      </c>
      <c r="P247" s="65">
        <f>Table2245789101123456789101112131415161718192021222324252627282930313233[[#This Row],[PEMBULATAN]]*O247</f>
        <v>8301.5625</v>
      </c>
    </row>
    <row r="248" spans="1:16" ht="25.5" customHeight="1" x14ac:dyDescent="0.2">
      <c r="A248" s="14"/>
      <c r="B248" s="75" t="s">
        <v>3829</v>
      </c>
      <c r="C248" s="73" t="s">
        <v>3830</v>
      </c>
      <c r="D248" s="78" t="s">
        <v>127</v>
      </c>
      <c r="E248" s="13">
        <v>44554</v>
      </c>
      <c r="F248" s="76" t="s">
        <v>705</v>
      </c>
      <c r="G248" s="13">
        <v>44557</v>
      </c>
      <c r="H248" s="77" t="s">
        <v>3451</v>
      </c>
      <c r="I248" s="16">
        <v>51</v>
      </c>
      <c r="J248" s="16">
        <v>45</v>
      </c>
      <c r="K248" s="16">
        <v>14</v>
      </c>
      <c r="L248" s="16">
        <v>11</v>
      </c>
      <c r="M248" s="81">
        <v>8.0325000000000006</v>
      </c>
      <c r="N248" s="72">
        <v>11</v>
      </c>
      <c r="O248" s="64">
        <v>2530</v>
      </c>
      <c r="P248" s="65">
        <f>Table2245789101123456789101112131415161718192021222324252627282930313233[[#This Row],[PEMBULATAN]]*O248</f>
        <v>27830</v>
      </c>
    </row>
    <row r="249" spans="1:16" ht="25.5" customHeight="1" x14ac:dyDescent="0.2">
      <c r="A249" s="14"/>
      <c r="B249" s="75"/>
      <c r="C249" s="73" t="s">
        <v>3831</v>
      </c>
      <c r="D249" s="78" t="s">
        <v>127</v>
      </c>
      <c r="E249" s="13">
        <v>44554</v>
      </c>
      <c r="F249" s="76" t="s">
        <v>705</v>
      </c>
      <c r="G249" s="13">
        <v>44557</v>
      </c>
      <c r="H249" s="77" t="s">
        <v>3451</v>
      </c>
      <c r="I249" s="16">
        <v>51</v>
      </c>
      <c r="J249" s="16">
        <v>45</v>
      </c>
      <c r="K249" s="16">
        <v>14</v>
      </c>
      <c r="L249" s="16">
        <v>11</v>
      </c>
      <c r="M249" s="81">
        <v>8.0325000000000006</v>
      </c>
      <c r="N249" s="72">
        <v>11</v>
      </c>
      <c r="O249" s="64">
        <v>2530</v>
      </c>
      <c r="P249" s="65">
        <f>Table2245789101123456789101112131415161718192021222324252627282930313233[[#This Row],[PEMBULATAN]]*O249</f>
        <v>27830</v>
      </c>
    </row>
    <row r="250" spans="1:16" ht="25.5" customHeight="1" x14ac:dyDescent="0.2">
      <c r="A250" s="14"/>
      <c r="B250" s="75"/>
      <c r="C250" s="73" t="s">
        <v>3832</v>
      </c>
      <c r="D250" s="78" t="s">
        <v>127</v>
      </c>
      <c r="E250" s="13">
        <v>44554</v>
      </c>
      <c r="F250" s="76" t="s">
        <v>705</v>
      </c>
      <c r="G250" s="13">
        <v>44557</v>
      </c>
      <c r="H250" s="77" t="s">
        <v>3451</v>
      </c>
      <c r="I250" s="16">
        <v>51</v>
      </c>
      <c r="J250" s="16">
        <v>45</v>
      </c>
      <c r="K250" s="16">
        <v>14</v>
      </c>
      <c r="L250" s="16">
        <v>11</v>
      </c>
      <c r="M250" s="81">
        <v>8.0325000000000006</v>
      </c>
      <c r="N250" s="72">
        <v>11</v>
      </c>
      <c r="O250" s="64">
        <v>2530</v>
      </c>
      <c r="P250" s="65">
        <f>Table2245789101123456789101112131415161718192021222324252627282930313233[[#This Row],[PEMBULATAN]]*O250</f>
        <v>27830</v>
      </c>
    </row>
    <row r="251" spans="1:16" ht="25.5" customHeight="1" x14ac:dyDescent="0.2">
      <c r="A251" s="14"/>
      <c r="B251" s="75"/>
      <c r="C251" s="73" t="s">
        <v>3833</v>
      </c>
      <c r="D251" s="78" t="s">
        <v>127</v>
      </c>
      <c r="E251" s="13">
        <v>44554</v>
      </c>
      <c r="F251" s="76" t="s">
        <v>705</v>
      </c>
      <c r="G251" s="13">
        <v>44557</v>
      </c>
      <c r="H251" s="77" t="s">
        <v>3451</v>
      </c>
      <c r="I251" s="16">
        <v>51</v>
      </c>
      <c r="J251" s="16">
        <v>45</v>
      </c>
      <c r="K251" s="16">
        <v>14</v>
      </c>
      <c r="L251" s="16">
        <v>11</v>
      </c>
      <c r="M251" s="81">
        <v>8.0325000000000006</v>
      </c>
      <c r="N251" s="72">
        <v>11</v>
      </c>
      <c r="O251" s="64">
        <v>2530</v>
      </c>
      <c r="P251" s="65">
        <f>Table2245789101123456789101112131415161718192021222324252627282930313233[[#This Row],[PEMBULATAN]]*O251</f>
        <v>27830</v>
      </c>
    </row>
    <row r="252" spans="1:16" ht="25.5" customHeight="1" x14ac:dyDescent="0.2">
      <c r="A252" s="14"/>
      <c r="B252" s="98"/>
      <c r="C252" s="73" t="s">
        <v>3834</v>
      </c>
      <c r="D252" s="78" t="s">
        <v>127</v>
      </c>
      <c r="E252" s="13">
        <v>44554</v>
      </c>
      <c r="F252" s="76" t="s">
        <v>705</v>
      </c>
      <c r="G252" s="13">
        <v>44557</v>
      </c>
      <c r="H252" s="77" t="s">
        <v>3451</v>
      </c>
      <c r="I252" s="16">
        <v>26</v>
      </c>
      <c r="J252" s="16">
        <v>22</v>
      </c>
      <c r="K252" s="16">
        <v>10</v>
      </c>
      <c r="L252" s="16">
        <v>11</v>
      </c>
      <c r="M252" s="81">
        <v>1.43</v>
      </c>
      <c r="N252" s="72">
        <v>12</v>
      </c>
      <c r="O252" s="64">
        <v>2530</v>
      </c>
      <c r="P252" s="65">
        <f>Table2245789101123456789101112131415161718192021222324252627282930313233[[#This Row],[PEMBULATAN]]*O252</f>
        <v>30360</v>
      </c>
    </row>
    <row r="253" spans="1:16" ht="25.5" customHeight="1" x14ac:dyDescent="0.2">
      <c r="A253" s="14"/>
      <c r="B253" s="75" t="s">
        <v>3835</v>
      </c>
      <c r="C253" s="73" t="s">
        <v>3836</v>
      </c>
      <c r="D253" s="78" t="s">
        <v>127</v>
      </c>
      <c r="E253" s="13">
        <v>44553</v>
      </c>
      <c r="F253" s="76" t="s">
        <v>705</v>
      </c>
      <c r="G253" s="13">
        <v>44557</v>
      </c>
      <c r="H253" s="77" t="s">
        <v>3451</v>
      </c>
      <c r="I253" s="16">
        <v>45</v>
      </c>
      <c r="J253" s="16">
        <v>34</v>
      </c>
      <c r="K253" s="16">
        <v>30</v>
      </c>
      <c r="L253" s="16">
        <v>9</v>
      </c>
      <c r="M253" s="81">
        <v>11.475</v>
      </c>
      <c r="N253" s="72">
        <v>12</v>
      </c>
      <c r="O253" s="64">
        <v>2530</v>
      </c>
      <c r="P253" s="65">
        <f>Table2245789101123456789101112131415161718192021222324252627282930313233[[#This Row],[PEMBULATAN]]*O253</f>
        <v>30360</v>
      </c>
    </row>
    <row r="254" spans="1:16" ht="22.5" customHeight="1" x14ac:dyDescent="0.2">
      <c r="A254" s="123" t="s">
        <v>30</v>
      </c>
      <c r="B254" s="124"/>
      <c r="C254" s="124"/>
      <c r="D254" s="124"/>
      <c r="E254" s="124"/>
      <c r="F254" s="124"/>
      <c r="G254" s="124"/>
      <c r="H254" s="124"/>
      <c r="I254" s="124"/>
      <c r="J254" s="124"/>
      <c r="K254" s="124"/>
      <c r="L254" s="125"/>
      <c r="M254" s="79">
        <f>SUBTOTAL(109,Table2245789101123456789101112131415161718192021222324252627282930313233[KG VOLUME])</f>
        <v>5434.7885000000015</v>
      </c>
      <c r="N254" s="68">
        <f>SUM(N3:N253)</f>
        <v>5591.2474999999986</v>
      </c>
      <c r="O254" s="126">
        <f>SUM(P3:P253)</f>
        <v>14145856.17500001</v>
      </c>
      <c r="P254" s="127"/>
    </row>
    <row r="255" spans="1:16" ht="18" customHeight="1" x14ac:dyDescent="0.2">
      <c r="A255" s="86"/>
      <c r="B255" s="56" t="s">
        <v>42</v>
      </c>
      <c r="C255" s="55"/>
      <c r="D255" s="57" t="s">
        <v>43</v>
      </c>
      <c r="E255" s="86"/>
      <c r="F255" s="86"/>
      <c r="G255" s="86"/>
      <c r="H255" s="86"/>
      <c r="I255" s="86"/>
      <c r="J255" s="86"/>
      <c r="K255" s="86"/>
      <c r="L255" s="86"/>
      <c r="M255" s="87"/>
      <c r="N255" s="88" t="s">
        <v>51</v>
      </c>
      <c r="O255" s="89"/>
      <c r="P255" s="89">
        <f>O254*10%</f>
        <v>1414585.6175000011</v>
      </c>
    </row>
    <row r="256" spans="1:16" ht="18" customHeight="1" thickBot="1" x14ac:dyDescent="0.25">
      <c r="A256" s="86"/>
      <c r="B256" s="56"/>
      <c r="C256" s="55"/>
      <c r="D256" s="57"/>
      <c r="E256" s="86"/>
      <c r="F256" s="86"/>
      <c r="G256" s="86"/>
      <c r="H256" s="86"/>
      <c r="I256" s="86"/>
      <c r="J256" s="86"/>
      <c r="K256" s="86"/>
      <c r="L256" s="86"/>
      <c r="M256" s="87"/>
      <c r="N256" s="90" t="s">
        <v>52</v>
      </c>
      <c r="O256" s="91"/>
      <c r="P256" s="91">
        <f>O254-P255</f>
        <v>12731270.557500008</v>
      </c>
    </row>
    <row r="257" spans="1:16" ht="18" customHeight="1" x14ac:dyDescent="0.2">
      <c r="A257" s="11"/>
      <c r="H257" s="63"/>
      <c r="N257" s="62" t="s">
        <v>31</v>
      </c>
      <c r="P257" s="69">
        <f>P256*1%</f>
        <v>127312.70557500009</v>
      </c>
    </row>
    <row r="258" spans="1:16" ht="18" customHeight="1" thickBot="1" x14ac:dyDescent="0.25">
      <c r="A258" s="11"/>
      <c r="H258" s="63"/>
      <c r="N258" s="62" t="s">
        <v>53</v>
      </c>
      <c r="P258" s="71">
        <f>P256*2%</f>
        <v>254625.41115000017</v>
      </c>
    </row>
    <row r="259" spans="1:16" ht="18" customHeight="1" x14ac:dyDescent="0.2">
      <c r="A259" s="11"/>
      <c r="H259" s="63"/>
      <c r="N259" s="66" t="s">
        <v>32</v>
      </c>
      <c r="O259" s="67"/>
      <c r="P259" s="70">
        <f>P256+P257-P258</f>
        <v>12603957.851925008</v>
      </c>
    </row>
    <row r="261" spans="1:16" x14ac:dyDescent="0.2">
      <c r="A261" s="11"/>
      <c r="H261" s="63"/>
      <c r="P261" s="71"/>
    </row>
    <row r="262" spans="1:16" x14ac:dyDescent="0.2">
      <c r="A262" s="11"/>
      <c r="H262" s="63"/>
      <c r="O262" s="58"/>
      <c r="P262" s="71"/>
    </row>
    <row r="263" spans="1:16" s="3" customFormat="1" x14ac:dyDescent="0.25">
      <c r="A263" s="11"/>
      <c r="B263" s="2"/>
      <c r="C263" s="2"/>
      <c r="E263" s="12"/>
      <c r="H263" s="63"/>
      <c r="N263" s="15"/>
      <c r="O263" s="15"/>
      <c r="P263" s="15"/>
    </row>
    <row r="264" spans="1:16" s="3" customFormat="1" x14ac:dyDescent="0.25">
      <c r="A264" s="11"/>
      <c r="B264" s="2"/>
      <c r="C264" s="2"/>
      <c r="E264" s="12"/>
      <c r="H264" s="63"/>
      <c r="N264" s="15"/>
      <c r="O264" s="15"/>
      <c r="P264" s="15"/>
    </row>
    <row r="265" spans="1:16" s="3" customFormat="1" x14ac:dyDescent="0.25">
      <c r="A265" s="11"/>
      <c r="B265" s="2"/>
      <c r="C265" s="2"/>
      <c r="E265" s="12"/>
      <c r="H265" s="63"/>
      <c r="N265" s="15"/>
      <c r="O265" s="15"/>
      <c r="P265" s="15"/>
    </row>
    <row r="266" spans="1:16" s="3" customFormat="1" x14ac:dyDescent="0.25">
      <c r="A266" s="11"/>
      <c r="B266" s="2"/>
      <c r="C266" s="2"/>
      <c r="E266" s="12"/>
      <c r="H266" s="63"/>
      <c r="N266" s="15"/>
      <c r="O266" s="15"/>
      <c r="P266" s="15"/>
    </row>
    <row r="267" spans="1:16" s="3" customFormat="1" x14ac:dyDescent="0.25">
      <c r="A267" s="11"/>
      <c r="B267" s="2"/>
      <c r="C267" s="2"/>
      <c r="E267" s="12"/>
      <c r="H267" s="63"/>
      <c r="N267" s="15"/>
      <c r="O267" s="15"/>
      <c r="P267" s="15"/>
    </row>
    <row r="268" spans="1:16" s="3" customFormat="1" x14ac:dyDescent="0.25">
      <c r="A268" s="11"/>
      <c r="B268" s="2"/>
      <c r="C268" s="2"/>
      <c r="E268" s="12"/>
      <c r="H268" s="63"/>
      <c r="N268" s="15"/>
      <c r="O268" s="15"/>
      <c r="P268" s="15"/>
    </row>
    <row r="269" spans="1:16" s="3" customFormat="1" x14ac:dyDescent="0.25">
      <c r="A269" s="11"/>
      <c r="B269" s="2"/>
      <c r="C269" s="2"/>
      <c r="E269" s="12"/>
      <c r="H269" s="63"/>
      <c r="N269" s="15"/>
      <c r="O269" s="15"/>
      <c r="P269" s="15"/>
    </row>
    <row r="270" spans="1:16" s="3" customFormat="1" x14ac:dyDescent="0.25">
      <c r="A270" s="11"/>
      <c r="B270" s="2"/>
      <c r="C270" s="2"/>
      <c r="E270" s="12"/>
      <c r="H270" s="63"/>
      <c r="N270" s="15"/>
      <c r="O270" s="15"/>
      <c r="P270" s="15"/>
    </row>
    <row r="271" spans="1:16" s="3" customFormat="1" x14ac:dyDescent="0.25">
      <c r="A271" s="11"/>
      <c r="B271" s="2"/>
      <c r="C271" s="2"/>
      <c r="E271" s="12"/>
      <c r="H271" s="63"/>
      <c r="N271" s="15"/>
      <c r="O271" s="15"/>
      <c r="P271" s="15"/>
    </row>
    <row r="272" spans="1:16" s="3" customFormat="1" x14ac:dyDescent="0.25">
      <c r="A272" s="11"/>
      <c r="B272" s="2"/>
      <c r="C272" s="2"/>
      <c r="E272" s="12"/>
      <c r="H272" s="63"/>
      <c r="N272" s="15"/>
      <c r="O272" s="15"/>
      <c r="P272" s="15"/>
    </row>
    <row r="273" spans="1:16" s="3" customFormat="1" x14ac:dyDescent="0.25">
      <c r="A273" s="11"/>
      <c r="B273" s="2"/>
      <c r="C273" s="2"/>
      <c r="E273" s="12"/>
      <c r="H273" s="63"/>
      <c r="N273" s="15"/>
      <c r="O273" s="15"/>
      <c r="P273" s="15"/>
    </row>
    <row r="274" spans="1:16" s="3" customFormat="1" x14ac:dyDescent="0.25">
      <c r="A274" s="11"/>
      <c r="B274" s="2"/>
      <c r="C274" s="2"/>
      <c r="E274" s="12"/>
      <c r="H274" s="63"/>
      <c r="N274" s="15"/>
      <c r="O274" s="15"/>
      <c r="P274" s="15"/>
    </row>
  </sheetData>
  <mergeCells count="2">
    <mergeCell ref="A254:L254"/>
    <mergeCell ref="O254:P254"/>
  </mergeCells>
  <conditionalFormatting sqref="B3:B253">
    <cfRule type="duplicateValues" dxfId="399" priority="60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tabColor rgb="FF92D050"/>
  </sheetPr>
  <dimension ref="A1:P80"/>
  <sheetViews>
    <sheetView zoomScale="110" zoomScaleNormal="110" workbookViewId="0">
      <pane xSplit="3" ySplit="2" topLeftCell="D54" activePane="bottomRight" state="frozen"/>
      <selection pane="topRight" activeCell="B1" sqref="B1"/>
      <selection pane="bottomLeft" activeCell="A3" sqref="A3"/>
      <selection pane="bottomRight" activeCell="I63" sqref="I63"/>
    </sheetView>
  </sheetViews>
  <sheetFormatPr defaultRowHeight="15" x14ac:dyDescent="0.2"/>
  <cols>
    <col min="1" max="1" width="8" style="4" customWidth="1"/>
    <col min="2" max="2" width="19.5703125" style="2" customWidth="1"/>
    <col min="3" max="3" width="14.5703125" style="2" customWidth="1"/>
    <col min="4" max="4" width="10.42578125" style="3" customWidth="1"/>
    <col min="5" max="5" width="8" style="12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5" customWidth="1"/>
    <col min="15" max="15" width="8.140625" style="15" customWidth="1"/>
    <col min="16" max="16" width="12.28515625" style="15" customWidth="1"/>
    <col min="17" max="16384" width="9.140625" style="4"/>
  </cols>
  <sheetData>
    <row r="1" spans="1:16" x14ac:dyDescent="0.2">
      <c r="H1" s="5"/>
    </row>
    <row r="2" spans="1:16" ht="25.5" x14ac:dyDescent="0.2">
      <c r="A2" s="59" t="s">
        <v>44</v>
      </c>
      <c r="B2" s="7" t="s">
        <v>7</v>
      </c>
      <c r="C2" s="7" t="s">
        <v>0</v>
      </c>
      <c r="D2" s="7" t="s">
        <v>1</v>
      </c>
      <c r="E2" s="60" t="s">
        <v>4</v>
      </c>
      <c r="F2" s="7" t="s">
        <v>3</v>
      </c>
      <c r="G2" s="7" t="s">
        <v>5</v>
      </c>
      <c r="H2" s="60" t="s">
        <v>2</v>
      </c>
      <c r="I2" s="7" t="s">
        <v>39</v>
      </c>
      <c r="J2" s="7" t="s">
        <v>40</v>
      </c>
      <c r="K2" s="7" t="s">
        <v>41</v>
      </c>
      <c r="L2" s="61" t="s">
        <v>45</v>
      </c>
      <c r="M2" s="61" t="s">
        <v>46</v>
      </c>
      <c r="N2" s="61" t="s">
        <v>6</v>
      </c>
      <c r="O2" s="61" t="s">
        <v>47</v>
      </c>
      <c r="P2" s="61" t="s">
        <v>48</v>
      </c>
    </row>
    <row r="3" spans="1:16" ht="26.25" customHeight="1" x14ac:dyDescent="0.2">
      <c r="A3" s="83">
        <v>403988</v>
      </c>
      <c r="B3" s="74" t="s">
        <v>3838</v>
      </c>
      <c r="C3" s="9" t="s">
        <v>3839</v>
      </c>
      <c r="D3" s="76" t="s">
        <v>127</v>
      </c>
      <c r="E3" s="13">
        <v>44555</v>
      </c>
      <c r="F3" s="76" t="s">
        <v>3897</v>
      </c>
      <c r="G3" s="13">
        <v>44560</v>
      </c>
      <c r="H3" s="10" t="s">
        <v>3898</v>
      </c>
      <c r="I3" s="1">
        <v>53</v>
      </c>
      <c r="J3" s="1">
        <v>44</v>
      </c>
      <c r="K3" s="1">
        <v>53</v>
      </c>
      <c r="L3" s="1">
        <v>42</v>
      </c>
      <c r="M3" s="80">
        <v>30.899000000000001</v>
      </c>
      <c r="N3" s="8">
        <v>42</v>
      </c>
      <c r="O3" s="64">
        <v>2530</v>
      </c>
      <c r="P3" s="65">
        <f>Table224578910112345678910111213141516171819202122232425262728293031323334[[#This Row],[PEMBULATAN]]*O3</f>
        <v>106260</v>
      </c>
    </row>
    <row r="4" spans="1:16" ht="26.25" customHeight="1" x14ac:dyDescent="0.2">
      <c r="A4" s="14"/>
      <c r="B4" s="75"/>
      <c r="C4" s="73" t="s">
        <v>3840</v>
      </c>
      <c r="D4" s="78" t="s">
        <v>127</v>
      </c>
      <c r="E4" s="13">
        <v>44555</v>
      </c>
      <c r="F4" s="76" t="s">
        <v>3897</v>
      </c>
      <c r="G4" s="13">
        <v>44560</v>
      </c>
      <c r="H4" s="77" t="s">
        <v>3898</v>
      </c>
      <c r="I4" s="16">
        <v>52</v>
      </c>
      <c r="J4" s="16">
        <v>43</v>
      </c>
      <c r="K4" s="16">
        <v>52</v>
      </c>
      <c r="L4" s="16">
        <v>42</v>
      </c>
      <c r="M4" s="81">
        <v>29.068000000000001</v>
      </c>
      <c r="N4" s="72">
        <v>42</v>
      </c>
      <c r="O4" s="64">
        <v>2530</v>
      </c>
      <c r="P4" s="65">
        <f>Table224578910112345678910111213141516171819202122232425262728293031323334[[#This Row],[PEMBULATAN]]*O4</f>
        <v>106260</v>
      </c>
    </row>
    <row r="5" spans="1:16" ht="26.25" customHeight="1" x14ac:dyDescent="0.2">
      <c r="A5" s="14"/>
      <c r="B5" s="75"/>
      <c r="C5" s="73" t="s">
        <v>3841</v>
      </c>
      <c r="D5" s="78" t="s">
        <v>127</v>
      </c>
      <c r="E5" s="13">
        <v>44555</v>
      </c>
      <c r="F5" s="76" t="s">
        <v>3897</v>
      </c>
      <c r="G5" s="13">
        <v>44560</v>
      </c>
      <c r="H5" s="77" t="s">
        <v>3898</v>
      </c>
      <c r="I5" s="16">
        <v>95</v>
      </c>
      <c r="J5" s="16">
        <v>62</v>
      </c>
      <c r="K5" s="16">
        <v>31</v>
      </c>
      <c r="L5" s="16">
        <v>5</v>
      </c>
      <c r="M5" s="81">
        <v>45.647500000000001</v>
      </c>
      <c r="N5" s="96">
        <v>45.647500000000001</v>
      </c>
      <c r="O5" s="64">
        <v>2530</v>
      </c>
      <c r="P5" s="65">
        <f>Table224578910112345678910111213141516171819202122232425262728293031323334[[#This Row],[PEMBULATAN]]*O5</f>
        <v>115488.175</v>
      </c>
    </row>
    <row r="6" spans="1:16" ht="26.25" customHeight="1" x14ac:dyDescent="0.2">
      <c r="A6" s="14"/>
      <c r="B6" s="75"/>
      <c r="C6" s="73" t="s">
        <v>3842</v>
      </c>
      <c r="D6" s="78" t="s">
        <v>127</v>
      </c>
      <c r="E6" s="13">
        <v>44555</v>
      </c>
      <c r="F6" s="76" t="s">
        <v>3897</v>
      </c>
      <c r="G6" s="13">
        <v>44560</v>
      </c>
      <c r="H6" s="77" t="s">
        <v>3898</v>
      </c>
      <c r="I6" s="16">
        <v>30</v>
      </c>
      <c r="J6" s="16">
        <v>20</v>
      </c>
      <c r="K6" s="16">
        <v>10</v>
      </c>
      <c r="L6" s="16">
        <v>2</v>
      </c>
      <c r="M6" s="81">
        <v>1.5</v>
      </c>
      <c r="N6" s="96">
        <v>3</v>
      </c>
      <c r="O6" s="64">
        <v>2530</v>
      </c>
      <c r="P6" s="65">
        <f>Table224578910112345678910111213141516171819202122232425262728293031323334[[#This Row],[PEMBULATAN]]*O6</f>
        <v>7590</v>
      </c>
    </row>
    <row r="7" spans="1:16" ht="26.25" customHeight="1" x14ac:dyDescent="0.2">
      <c r="A7" s="14"/>
      <c r="B7" s="75"/>
      <c r="C7" s="73" t="s">
        <v>3843</v>
      </c>
      <c r="D7" s="78" t="s">
        <v>127</v>
      </c>
      <c r="E7" s="13">
        <v>44555</v>
      </c>
      <c r="F7" s="76" t="s">
        <v>3897</v>
      </c>
      <c r="G7" s="13">
        <v>44560</v>
      </c>
      <c r="H7" s="77" t="s">
        <v>3898</v>
      </c>
      <c r="I7" s="16">
        <v>75</v>
      </c>
      <c r="J7" s="16">
        <v>50</v>
      </c>
      <c r="K7" s="16">
        <v>18</v>
      </c>
      <c r="L7" s="16">
        <v>7</v>
      </c>
      <c r="M7" s="81">
        <v>16.875</v>
      </c>
      <c r="N7" s="96">
        <v>16.875</v>
      </c>
      <c r="O7" s="64">
        <v>2530</v>
      </c>
      <c r="P7" s="65">
        <f>Table224578910112345678910111213141516171819202122232425262728293031323334[[#This Row],[PEMBULATAN]]*O7</f>
        <v>42693.75</v>
      </c>
    </row>
    <row r="8" spans="1:16" ht="26.25" customHeight="1" x14ac:dyDescent="0.2">
      <c r="A8" s="14"/>
      <c r="B8" s="75"/>
      <c r="C8" s="73" t="s">
        <v>3844</v>
      </c>
      <c r="D8" s="78" t="s">
        <v>127</v>
      </c>
      <c r="E8" s="13">
        <v>44555</v>
      </c>
      <c r="F8" s="76" t="s">
        <v>3897</v>
      </c>
      <c r="G8" s="13">
        <v>44560</v>
      </c>
      <c r="H8" s="77" t="s">
        <v>3898</v>
      </c>
      <c r="I8" s="16">
        <v>67</v>
      </c>
      <c r="J8" s="16">
        <v>55</v>
      </c>
      <c r="K8" s="16">
        <v>21</v>
      </c>
      <c r="L8" s="16">
        <v>17</v>
      </c>
      <c r="M8" s="81">
        <v>19.346250000000001</v>
      </c>
      <c r="N8" s="96">
        <v>20</v>
      </c>
      <c r="O8" s="64">
        <v>2530</v>
      </c>
      <c r="P8" s="65">
        <f>Table224578910112345678910111213141516171819202122232425262728293031323334[[#This Row],[PEMBULATAN]]*O8</f>
        <v>50600</v>
      </c>
    </row>
    <row r="9" spans="1:16" ht="26.25" customHeight="1" x14ac:dyDescent="0.2">
      <c r="A9" s="14"/>
      <c r="B9" s="75"/>
      <c r="C9" s="73" t="s">
        <v>3845</v>
      </c>
      <c r="D9" s="78" t="s">
        <v>127</v>
      </c>
      <c r="E9" s="13">
        <v>44555</v>
      </c>
      <c r="F9" s="76" t="s">
        <v>3897</v>
      </c>
      <c r="G9" s="13">
        <v>44560</v>
      </c>
      <c r="H9" s="77" t="s">
        <v>3898</v>
      </c>
      <c r="I9" s="16">
        <v>97</v>
      </c>
      <c r="J9" s="16">
        <v>53</v>
      </c>
      <c r="K9" s="16">
        <v>29</v>
      </c>
      <c r="L9" s="16">
        <v>21</v>
      </c>
      <c r="M9" s="81">
        <v>37.27225</v>
      </c>
      <c r="N9" s="96">
        <v>37.27225</v>
      </c>
      <c r="O9" s="64">
        <v>2530</v>
      </c>
      <c r="P9" s="65">
        <f>Table224578910112345678910111213141516171819202122232425262728293031323334[[#This Row],[PEMBULATAN]]*O9</f>
        <v>94298.792499999996</v>
      </c>
    </row>
    <row r="10" spans="1:16" ht="26.25" customHeight="1" x14ac:dyDescent="0.2">
      <c r="A10" s="14"/>
      <c r="B10" s="75"/>
      <c r="C10" s="73" t="s">
        <v>3846</v>
      </c>
      <c r="D10" s="78" t="s">
        <v>127</v>
      </c>
      <c r="E10" s="13">
        <v>44555</v>
      </c>
      <c r="F10" s="76" t="s">
        <v>3897</v>
      </c>
      <c r="G10" s="13">
        <v>44560</v>
      </c>
      <c r="H10" s="77" t="s">
        <v>3898</v>
      </c>
      <c r="I10" s="16">
        <v>100</v>
      </c>
      <c r="J10" s="16">
        <v>50</v>
      </c>
      <c r="K10" s="16">
        <v>27</v>
      </c>
      <c r="L10" s="16">
        <v>12</v>
      </c>
      <c r="M10" s="81">
        <v>33.75</v>
      </c>
      <c r="N10" s="96">
        <v>33.75</v>
      </c>
      <c r="O10" s="64">
        <v>2530</v>
      </c>
      <c r="P10" s="65">
        <f>Table224578910112345678910111213141516171819202122232425262728293031323334[[#This Row],[PEMBULATAN]]*O10</f>
        <v>85387.5</v>
      </c>
    </row>
    <row r="11" spans="1:16" ht="26.25" customHeight="1" x14ac:dyDescent="0.2">
      <c r="A11" s="14"/>
      <c r="B11" s="75"/>
      <c r="C11" s="73" t="s">
        <v>3847</v>
      </c>
      <c r="D11" s="78" t="s">
        <v>127</v>
      </c>
      <c r="E11" s="13">
        <v>44555</v>
      </c>
      <c r="F11" s="76" t="s">
        <v>3897</v>
      </c>
      <c r="G11" s="13">
        <v>44560</v>
      </c>
      <c r="H11" s="77" t="s">
        <v>3898</v>
      </c>
      <c r="I11" s="16">
        <v>50</v>
      </c>
      <c r="J11" s="16">
        <v>20</v>
      </c>
      <c r="K11" s="16">
        <v>10</v>
      </c>
      <c r="L11" s="16">
        <v>3</v>
      </c>
      <c r="M11" s="81">
        <v>2.5</v>
      </c>
      <c r="N11" s="96">
        <v>4</v>
      </c>
      <c r="O11" s="64">
        <v>2530</v>
      </c>
      <c r="P11" s="65">
        <f>Table224578910112345678910111213141516171819202122232425262728293031323334[[#This Row],[PEMBULATAN]]*O11</f>
        <v>10120</v>
      </c>
    </row>
    <row r="12" spans="1:16" ht="26.25" customHeight="1" x14ac:dyDescent="0.2">
      <c r="A12" s="14"/>
      <c r="B12" s="75"/>
      <c r="C12" s="73" t="s">
        <v>3848</v>
      </c>
      <c r="D12" s="78" t="s">
        <v>127</v>
      </c>
      <c r="E12" s="13">
        <v>44555</v>
      </c>
      <c r="F12" s="76" t="s">
        <v>3897</v>
      </c>
      <c r="G12" s="13">
        <v>44560</v>
      </c>
      <c r="H12" s="77" t="s">
        <v>3898</v>
      </c>
      <c r="I12" s="16">
        <v>57</v>
      </c>
      <c r="J12" s="16">
        <v>40</v>
      </c>
      <c r="K12" s="16">
        <v>10</v>
      </c>
      <c r="L12" s="16">
        <v>4</v>
      </c>
      <c r="M12" s="81">
        <v>5.7</v>
      </c>
      <c r="N12" s="96">
        <v>5.7</v>
      </c>
      <c r="O12" s="64">
        <v>2530</v>
      </c>
      <c r="P12" s="65">
        <f>Table224578910112345678910111213141516171819202122232425262728293031323334[[#This Row],[PEMBULATAN]]*O12</f>
        <v>14421</v>
      </c>
    </row>
    <row r="13" spans="1:16" ht="26.25" customHeight="1" x14ac:dyDescent="0.2">
      <c r="A13" s="14"/>
      <c r="B13" s="75"/>
      <c r="C13" s="73" t="s">
        <v>3849</v>
      </c>
      <c r="D13" s="78" t="s">
        <v>127</v>
      </c>
      <c r="E13" s="13">
        <v>44555</v>
      </c>
      <c r="F13" s="76" t="s">
        <v>3897</v>
      </c>
      <c r="G13" s="13">
        <v>44560</v>
      </c>
      <c r="H13" s="77" t="s">
        <v>3898</v>
      </c>
      <c r="I13" s="16">
        <v>82</v>
      </c>
      <c r="J13" s="16">
        <v>62</v>
      </c>
      <c r="K13" s="16">
        <v>26</v>
      </c>
      <c r="L13" s="16">
        <v>8</v>
      </c>
      <c r="M13" s="81">
        <v>33.045999999999999</v>
      </c>
      <c r="N13" s="96">
        <v>33.045999999999999</v>
      </c>
      <c r="O13" s="64">
        <v>2530</v>
      </c>
      <c r="P13" s="65">
        <f>Table224578910112345678910111213141516171819202122232425262728293031323334[[#This Row],[PEMBULATAN]]*O13</f>
        <v>83606.38</v>
      </c>
    </row>
    <row r="14" spans="1:16" ht="26.25" customHeight="1" x14ac:dyDescent="0.2">
      <c r="A14" s="14"/>
      <c r="B14" s="75"/>
      <c r="C14" s="73" t="s">
        <v>3850</v>
      </c>
      <c r="D14" s="78" t="s">
        <v>127</v>
      </c>
      <c r="E14" s="13">
        <v>44555</v>
      </c>
      <c r="F14" s="76" t="s">
        <v>3897</v>
      </c>
      <c r="G14" s="13">
        <v>44560</v>
      </c>
      <c r="H14" s="77" t="s">
        <v>3898</v>
      </c>
      <c r="I14" s="16">
        <v>90</v>
      </c>
      <c r="J14" s="16">
        <v>53</v>
      </c>
      <c r="K14" s="16">
        <v>15</v>
      </c>
      <c r="L14" s="16">
        <v>7</v>
      </c>
      <c r="M14" s="81">
        <v>17.887499999999999</v>
      </c>
      <c r="N14" s="96">
        <v>17.887499999999999</v>
      </c>
      <c r="O14" s="64">
        <v>2530</v>
      </c>
      <c r="P14" s="65">
        <f>Table224578910112345678910111213141516171819202122232425262728293031323334[[#This Row],[PEMBULATAN]]*O14</f>
        <v>45255.375</v>
      </c>
    </row>
    <row r="15" spans="1:16" ht="26.25" customHeight="1" x14ac:dyDescent="0.2">
      <c r="A15" s="14"/>
      <c r="B15" s="75"/>
      <c r="C15" s="73" t="s">
        <v>3851</v>
      </c>
      <c r="D15" s="78" t="s">
        <v>127</v>
      </c>
      <c r="E15" s="13">
        <v>44555</v>
      </c>
      <c r="F15" s="76" t="s">
        <v>3897</v>
      </c>
      <c r="G15" s="13">
        <v>44560</v>
      </c>
      <c r="H15" s="77" t="s">
        <v>3898</v>
      </c>
      <c r="I15" s="16">
        <v>78</v>
      </c>
      <c r="J15" s="16">
        <v>58</v>
      </c>
      <c r="K15" s="16">
        <v>25</v>
      </c>
      <c r="L15" s="16">
        <v>16</v>
      </c>
      <c r="M15" s="81">
        <v>28.274999999999999</v>
      </c>
      <c r="N15" s="96">
        <v>28.274999999999999</v>
      </c>
      <c r="O15" s="64">
        <v>2530</v>
      </c>
      <c r="P15" s="65">
        <f>Table224578910112345678910111213141516171819202122232425262728293031323334[[#This Row],[PEMBULATAN]]*O15</f>
        <v>71535.75</v>
      </c>
    </row>
    <row r="16" spans="1:16" ht="26.25" customHeight="1" x14ac:dyDescent="0.2">
      <c r="A16" s="14"/>
      <c r="B16" s="75"/>
      <c r="C16" s="73" t="s">
        <v>3852</v>
      </c>
      <c r="D16" s="78" t="s">
        <v>127</v>
      </c>
      <c r="E16" s="13">
        <v>44555</v>
      </c>
      <c r="F16" s="76" t="s">
        <v>3897</v>
      </c>
      <c r="G16" s="13">
        <v>44560</v>
      </c>
      <c r="H16" s="77" t="s">
        <v>3898</v>
      </c>
      <c r="I16" s="16">
        <v>65</v>
      </c>
      <c r="J16" s="16">
        <v>41</v>
      </c>
      <c r="K16" s="16">
        <v>23</v>
      </c>
      <c r="L16" s="16">
        <v>4</v>
      </c>
      <c r="M16" s="81">
        <v>15.32375</v>
      </c>
      <c r="N16" s="96">
        <v>16</v>
      </c>
      <c r="O16" s="64">
        <v>2530</v>
      </c>
      <c r="P16" s="65">
        <f>Table224578910112345678910111213141516171819202122232425262728293031323334[[#This Row],[PEMBULATAN]]*O16</f>
        <v>40480</v>
      </c>
    </row>
    <row r="17" spans="1:16" ht="26.25" customHeight="1" x14ac:dyDescent="0.2">
      <c r="A17" s="14"/>
      <c r="B17" s="75"/>
      <c r="C17" s="73" t="s">
        <v>3853</v>
      </c>
      <c r="D17" s="78" t="s">
        <v>127</v>
      </c>
      <c r="E17" s="13">
        <v>44555</v>
      </c>
      <c r="F17" s="76" t="s">
        <v>3897</v>
      </c>
      <c r="G17" s="13">
        <v>44560</v>
      </c>
      <c r="H17" s="77" t="s">
        <v>3898</v>
      </c>
      <c r="I17" s="16">
        <v>61</v>
      </c>
      <c r="J17" s="16">
        <v>42</v>
      </c>
      <c r="K17" s="16">
        <v>20</v>
      </c>
      <c r="L17" s="16">
        <v>6</v>
      </c>
      <c r="M17" s="81">
        <v>12.81</v>
      </c>
      <c r="N17" s="96">
        <v>12.81</v>
      </c>
      <c r="O17" s="64">
        <v>2530</v>
      </c>
      <c r="P17" s="65">
        <f>Table224578910112345678910111213141516171819202122232425262728293031323334[[#This Row],[PEMBULATAN]]*O17</f>
        <v>32409.300000000003</v>
      </c>
    </row>
    <row r="18" spans="1:16" ht="26.25" customHeight="1" x14ac:dyDescent="0.2">
      <c r="A18" s="14"/>
      <c r="B18" s="75"/>
      <c r="C18" s="73" t="s">
        <v>3854</v>
      </c>
      <c r="D18" s="78" t="s">
        <v>127</v>
      </c>
      <c r="E18" s="13">
        <v>44555</v>
      </c>
      <c r="F18" s="76" t="s">
        <v>3897</v>
      </c>
      <c r="G18" s="13">
        <v>44560</v>
      </c>
      <c r="H18" s="77" t="s">
        <v>3898</v>
      </c>
      <c r="I18" s="16">
        <v>122</v>
      </c>
      <c r="J18" s="16">
        <v>21</v>
      </c>
      <c r="K18" s="16">
        <v>20</v>
      </c>
      <c r="L18" s="16">
        <v>4</v>
      </c>
      <c r="M18" s="81">
        <v>12.81</v>
      </c>
      <c r="N18" s="96">
        <v>12.81</v>
      </c>
      <c r="O18" s="64">
        <v>2530</v>
      </c>
      <c r="P18" s="65">
        <f>Table224578910112345678910111213141516171819202122232425262728293031323334[[#This Row],[PEMBULATAN]]*O18</f>
        <v>32409.300000000003</v>
      </c>
    </row>
    <row r="19" spans="1:16" ht="26.25" customHeight="1" x14ac:dyDescent="0.2">
      <c r="A19" s="14"/>
      <c r="B19" s="75"/>
      <c r="C19" s="73" t="s">
        <v>3855</v>
      </c>
      <c r="D19" s="78" t="s">
        <v>127</v>
      </c>
      <c r="E19" s="13">
        <v>44555</v>
      </c>
      <c r="F19" s="76" t="s">
        <v>3897</v>
      </c>
      <c r="G19" s="13">
        <v>44560</v>
      </c>
      <c r="H19" s="77" t="s">
        <v>3898</v>
      </c>
      <c r="I19" s="16">
        <v>91</v>
      </c>
      <c r="J19" s="16">
        <v>51</v>
      </c>
      <c r="K19" s="16">
        <v>31</v>
      </c>
      <c r="L19" s="16">
        <v>5</v>
      </c>
      <c r="M19" s="81">
        <v>35.967750000000002</v>
      </c>
      <c r="N19" s="96">
        <v>35.967750000000002</v>
      </c>
      <c r="O19" s="64">
        <v>2530</v>
      </c>
      <c r="P19" s="65">
        <f>Table224578910112345678910111213141516171819202122232425262728293031323334[[#This Row],[PEMBULATAN]]*O19</f>
        <v>90998.407500000001</v>
      </c>
    </row>
    <row r="20" spans="1:16" ht="26.25" customHeight="1" x14ac:dyDescent="0.2">
      <c r="A20" s="14"/>
      <c r="B20" s="75"/>
      <c r="C20" s="73" t="s">
        <v>3856</v>
      </c>
      <c r="D20" s="78" t="s">
        <v>127</v>
      </c>
      <c r="E20" s="13">
        <v>44555</v>
      </c>
      <c r="F20" s="76" t="s">
        <v>3897</v>
      </c>
      <c r="G20" s="13">
        <v>44560</v>
      </c>
      <c r="H20" s="77" t="s">
        <v>3898</v>
      </c>
      <c r="I20" s="16">
        <v>61</v>
      </c>
      <c r="J20" s="16">
        <v>61</v>
      </c>
      <c r="K20" s="16">
        <v>21</v>
      </c>
      <c r="L20" s="16">
        <v>6</v>
      </c>
      <c r="M20" s="81">
        <v>19.535250000000001</v>
      </c>
      <c r="N20" s="96">
        <v>19.535250000000001</v>
      </c>
      <c r="O20" s="64">
        <v>2530</v>
      </c>
      <c r="P20" s="65">
        <f>Table224578910112345678910111213141516171819202122232425262728293031323334[[#This Row],[PEMBULATAN]]*O20</f>
        <v>49424.182500000003</v>
      </c>
    </row>
    <row r="21" spans="1:16" ht="26.25" customHeight="1" x14ac:dyDescent="0.2">
      <c r="A21" s="14"/>
      <c r="B21" s="75"/>
      <c r="C21" s="73" t="s">
        <v>3857</v>
      </c>
      <c r="D21" s="78" t="s">
        <v>127</v>
      </c>
      <c r="E21" s="13">
        <v>44555</v>
      </c>
      <c r="F21" s="76" t="s">
        <v>3897</v>
      </c>
      <c r="G21" s="13">
        <v>44560</v>
      </c>
      <c r="H21" s="77" t="s">
        <v>3898</v>
      </c>
      <c r="I21" s="16">
        <v>60</v>
      </c>
      <c r="J21" s="16">
        <v>56</v>
      </c>
      <c r="K21" s="16">
        <v>22</v>
      </c>
      <c r="L21" s="16">
        <v>4</v>
      </c>
      <c r="M21" s="81">
        <v>18.48</v>
      </c>
      <c r="N21" s="96">
        <v>19</v>
      </c>
      <c r="O21" s="64">
        <v>2530</v>
      </c>
      <c r="P21" s="65">
        <f>Table224578910112345678910111213141516171819202122232425262728293031323334[[#This Row],[PEMBULATAN]]*O21</f>
        <v>48070</v>
      </c>
    </row>
    <row r="22" spans="1:16" ht="26.25" customHeight="1" x14ac:dyDescent="0.2">
      <c r="A22" s="14"/>
      <c r="B22" s="75"/>
      <c r="C22" s="73" t="s">
        <v>3858</v>
      </c>
      <c r="D22" s="78" t="s">
        <v>127</v>
      </c>
      <c r="E22" s="13">
        <v>44555</v>
      </c>
      <c r="F22" s="76" t="s">
        <v>3897</v>
      </c>
      <c r="G22" s="13">
        <v>44560</v>
      </c>
      <c r="H22" s="77" t="s">
        <v>3898</v>
      </c>
      <c r="I22" s="16">
        <v>58</v>
      </c>
      <c r="J22" s="16">
        <v>40</v>
      </c>
      <c r="K22" s="16">
        <v>22</v>
      </c>
      <c r="L22" s="16">
        <v>2</v>
      </c>
      <c r="M22" s="81">
        <v>12.76</v>
      </c>
      <c r="N22" s="96">
        <v>12.76</v>
      </c>
      <c r="O22" s="64">
        <v>2530</v>
      </c>
      <c r="P22" s="65">
        <f>Table224578910112345678910111213141516171819202122232425262728293031323334[[#This Row],[PEMBULATAN]]*O22</f>
        <v>32282.799999999999</v>
      </c>
    </row>
    <row r="23" spans="1:16" ht="26.25" customHeight="1" x14ac:dyDescent="0.2">
      <c r="A23" s="14"/>
      <c r="B23" s="75"/>
      <c r="C23" s="73" t="s">
        <v>3859</v>
      </c>
      <c r="D23" s="78" t="s">
        <v>127</v>
      </c>
      <c r="E23" s="13">
        <v>44555</v>
      </c>
      <c r="F23" s="76" t="s">
        <v>3897</v>
      </c>
      <c r="G23" s="13">
        <v>44560</v>
      </c>
      <c r="H23" s="77" t="s">
        <v>3898</v>
      </c>
      <c r="I23" s="16">
        <v>61</v>
      </c>
      <c r="J23" s="16">
        <v>50</v>
      </c>
      <c r="K23" s="16">
        <v>21</v>
      </c>
      <c r="L23" s="16">
        <v>3</v>
      </c>
      <c r="M23" s="81">
        <v>16.012499999999999</v>
      </c>
      <c r="N23" s="96">
        <v>16.012499999999999</v>
      </c>
      <c r="O23" s="64">
        <v>2530</v>
      </c>
      <c r="P23" s="65">
        <f>Table224578910112345678910111213141516171819202122232425262728293031323334[[#This Row],[PEMBULATAN]]*O23</f>
        <v>40511.625</v>
      </c>
    </row>
    <row r="24" spans="1:16" ht="26.25" customHeight="1" x14ac:dyDescent="0.2">
      <c r="A24" s="14"/>
      <c r="B24" s="75"/>
      <c r="C24" s="73" t="s">
        <v>3860</v>
      </c>
      <c r="D24" s="78" t="s">
        <v>127</v>
      </c>
      <c r="E24" s="13">
        <v>44555</v>
      </c>
      <c r="F24" s="76" t="s">
        <v>3897</v>
      </c>
      <c r="G24" s="13">
        <v>44560</v>
      </c>
      <c r="H24" s="77" t="s">
        <v>3898</v>
      </c>
      <c r="I24" s="16">
        <v>60</v>
      </c>
      <c r="J24" s="16">
        <v>32</v>
      </c>
      <c r="K24" s="16">
        <v>20</v>
      </c>
      <c r="L24" s="16">
        <v>1</v>
      </c>
      <c r="M24" s="81">
        <v>9.6</v>
      </c>
      <c r="N24" s="96">
        <v>9.6</v>
      </c>
      <c r="O24" s="64">
        <v>2530</v>
      </c>
      <c r="P24" s="65">
        <f>Table224578910112345678910111213141516171819202122232425262728293031323334[[#This Row],[PEMBULATAN]]*O24</f>
        <v>24288</v>
      </c>
    </row>
    <row r="25" spans="1:16" ht="26.25" customHeight="1" x14ac:dyDescent="0.2">
      <c r="A25" s="14"/>
      <c r="B25" s="75"/>
      <c r="C25" s="73" t="s">
        <v>3861</v>
      </c>
      <c r="D25" s="78" t="s">
        <v>127</v>
      </c>
      <c r="E25" s="13">
        <v>44555</v>
      </c>
      <c r="F25" s="76" t="s">
        <v>3897</v>
      </c>
      <c r="G25" s="13">
        <v>44560</v>
      </c>
      <c r="H25" s="77" t="s">
        <v>3898</v>
      </c>
      <c r="I25" s="16">
        <v>52</v>
      </c>
      <c r="J25" s="16">
        <v>43</v>
      </c>
      <c r="K25" s="16">
        <v>7</v>
      </c>
      <c r="L25" s="16">
        <v>2</v>
      </c>
      <c r="M25" s="81">
        <v>3.9129999999999998</v>
      </c>
      <c r="N25" s="96">
        <v>3.9129999999999998</v>
      </c>
      <c r="O25" s="64">
        <v>2530</v>
      </c>
      <c r="P25" s="65">
        <f>Table224578910112345678910111213141516171819202122232425262728293031323334[[#This Row],[PEMBULATAN]]*O25</f>
        <v>9899.89</v>
      </c>
    </row>
    <row r="26" spans="1:16" ht="26.25" customHeight="1" x14ac:dyDescent="0.2">
      <c r="A26" s="14"/>
      <c r="B26" s="75"/>
      <c r="C26" s="73" t="s">
        <v>3862</v>
      </c>
      <c r="D26" s="78" t="s">
        <v>127</v>
      </c>
      <c r="E26" s="13">
        <v>44555</v>
      </c>
      <c r="F26" s="76" t="s">
        <v>3897</v>
      </c>
      <c r="G26" s="13">
        <v>44560</v>
      </c>
      <c r="H26" s="77" t="s">
        <v>3898</v>
      </c>
      <c r="I26" s="16">
        <v>76</v>
      </c>
      <c r="J26" s="16">
        <v>51</v>
      </c>
      <c r="K26" s="16">
        <v>26</v>
      </c>
      <c r="L26" s="16">
        <v>9</v>
      </c>
      <c r="M26" s="81">
        <v>25.193999999999999</v>
      </c>
      <c r="N26" s="96">
        <v>25.193999999999999</v>
      </c>
      <c r="O26" s="64">
        <v>2530</v>
      </c>
      <c r="P26" s="65">
        <f>Table224578910112345678910111213141516171819202122232425262728293031323334[[#This Row],[PEMBULATAN]]*O26</f>
        <v>63740.82</v>
      </c>
    </row>
    <row r="27" spans="1:16" ht="26.25" customHeight="1" x14ac:dyDescent="0.2">
      <c r="A27" s="14"/>
      <c r="B27" s="75"/>
      <c r="C27" s="73" t="s">
        <v>3863</v>
      </c>
      <c r="D27" s="78" t="s">
        <v>127</v>
      </c>
      <c r="E27" s="13">
        <v>44555</v>
      </c>
      <c r="F27" s="76" t="s">
        <v>3897</v>
      </c>
      <c r="G27" s="13">
        <v>44560</v>
      </c>
      <c r="H27" s="77" t="s">
        <v>3898</v>
      </c>
      <c r="I27" s="16">
        <v>65</v>
      </c>
      <c r="J27" s="16">
        <v>37</v>
      </c>
      <c r="K27" s="16">
        <v>20</v>
      </c>
      <c r="L27" s="16">
        <v>5</v>
      </c>
      <c r="M27" s="81">
        <v>12.025</v>
      </c>
      <c r="N27" s="96">
        <v>12.025</v>
      </c>
      <c r="O27" s="64">
        <v>2530</v>
      </c>
      <c r="P27" s="65">
        <f>Table224578910112345678910111213141516171819202122232425262728293031323334[[#This Row],[PEMBULATAN]]*O27</f>
        <v>30423.25</v>
      </c>
    </row>
    <row r="28" spans="1:16" ht="26.25" customHeight="1" x14ac:dyDescent="0.2">
      <c r="A28" s="14"/>
      <c r="B28" s="75"/>
      <c r="C28" s="73" t="s">
        <v>3864</v>
      </c>
      <c r="D28" s="78" t="s">
        <v>127</v>
      </c>
      <c r="E28" s="13">
        <v>44555</v>
      </c>
      <c r="F28" s="76" t="s">
        <v>3897</v>
      </c>
      <c r="G28" s="13">
        <v>44560</v>
      </c>
      <c r="H28" s="77" t="s">
        <v>3898</v>
      </c>
      <c r="I28" s="16">
        <v>100</v>
      </c>
      <c r="J28" s="16">
        <v>60</v>
      </c>
      <c r="K28" s="16">
        <v>21</v>
      </c>
      <c r="L28" s="16">
        <v>14</v>
      </c>
      <c r="M28" s="81">
        <v>31.5</v>
      </c>
      <c r="N28" s="96">
        <v>32</v>
      </c>
      <c r="O28" s="64">
        <v>2530</v>
      </c>
      <c r="P28" s="65">
        <f>Table224578910112345678910111213141516171819202122232425262728293031323334[[#This Row],[PEMBULATAN]]*O28</f>
        <v>80960</v>
      </c>
    </row>
    <row r="29" spans="1:16" ht="26.25" customHeight="1" x14ac:dyDescent="0.2">
      <c r="A29" s="14"/>
      <c r="B29" s="75"/>
      <c r="C29" s="73" t="s">
        <v>3865</v>
      </c>
      <c r="D29" s="78" t="s">
        <v>127</v>
      </c>
      <c r="E29" s="13">
        <v>44555</v>
      </c>
      <c r="F29" s="76" t="s">
        <v>3897</v>
      </c>
      <c r="G29" s="13">
        <v>44560</v>
      </c>
      <c r="H29" s="77" t="s">
        <v>3898</v>
      </c>
      <c r="I29" s="16">
        <v>94</v>
      </c>
      <c r="J29" s="16">
        <v>51</v>
      </c>
      <c r="K29" s="16">
        <v>30</v>
      </c>
      <c r="L29" s="16">
        <v>9</v>
      </c>
      <c r="M29" s="81">
        <v>35.954999999999998</v>
      </c>
      <c r="N29" s="96">
        <v>35.954999999999998</v>
      </c>
      <c r="O29" s="64">
        <v>2530</v>
      </c>
      <c r="P29" s="65">
        <f>Table224578910112345678910111213141516171819202122232425262728293031323334[[#This Row],[PEMBULATAN]]*O29</f>
        <v>90966.15</v>
      </c>
    </row>
    <row r="30" spans="1:16" ht="26.25" customHeight="1" x14ac:dyDescent="0.2">
      <c r="A30" s="14"/>
      <c r="B30" s="75"/>
      <c r="C30" s="73" t="s">
        <v>3866</v>
      </c>
      <c r="D30" s="78" t="s">
        <v>127</v>
      </c>
      <c r="E30" s="13">
        <v>44555</v>
      </c>
      <c r="F30" s="76" t="s">
        <v>3897</v>
      </c>
      <c r="G30" s="13">
        <v>44560</v>
      </c>
      <c r="H30" s="77" t="s">
        <v>3898</v>
      </c>
      <c r="I30" s="16">
        <v>91</v>
      </c>
      <c r="J30" s="16">
        <v>8</v>
      </c>
      <c r="K30" s="16">
        <v>8</v>
      </c>
      <c r="L30" s="16">
        <v>1</v>
      </c>
      <c r="M30" s="81">
        <v>1.456</v>
      </c>
      <c r="N30" s="96">
        <v>2</v>
      </c>
      <c r="O30" s="64">
        <v>2530</v>
      </c>
      <c r="P30" s="65">
        <f>Table224578910112345678910111213141516171819202122232425262728293031323334[[#This Row],[PEMBULATAN]]*O30</f>
        <v>5060</v>
      </c>
    </row>
    <row r="31" spans="1:16" ht="26.25" customHeight="1" x14ac:dyDescent="0.2">
      <c r="A31" s="14"/>
      <c r="B31" s="75"/>
      <c r="C31" s="73" t="s">
        <v>3867</v>
      </c>
      <c r="D31" s="78" t="s">
        <v>127</v>
      </c>
      <c r="E31" s="13">
        <v>44555</v>
      </c>
      <c r="F31" s="76" t="s">
        <v>3897</v>
      </c>
      <c r="G31" s="13">
        <v>44560</v>
      </c>
      <c r="H31" s="77" t="s">
        <v>3898</v>
      </c>
      <c r="I31" s="16">
        <v>150</v>
      </c>
      <c r="J31" s="16">
        <v>18</v>
      </c>
      <c r="K31" s="16">
        <v>10</v>
      </c>
      <c r="L31" s="16">
        <v>1</v>
      </c>
      <c r="M31" s="81">
        <v>6.75</v>
      </c>
      <c r="N31" s="96">
        <v>6.75</v>
      </c>
      <c r="O31" s="64">
        <v>2530</v>
      </c>
      <c r="P31" s="65">
        <f>Table224578910112345678910111213141516171819202122232425262728293031323334[[#This Row],[PEMBULATAN]]*O31</f>
        <v>17077.5</v>
      </c>
    </row>
    <row r="32" spans="1:16" ht="26.25" customHeight="1" x14ac:dyDescent="0.2">
      <c r="A32" s="14"/>
      <c r="B32" s="75"/>
      <c r="C32" s="73" t="s">
        <v>3868</v>
      </c>
      <c r="D32" s="78" t="s">
        <v>127</v>
      </c>
      <c r="E32" s="13">
        <v>44555</v>
      </c>
      <c r="F32" s="76" t="s">
        <v>3897</v>
      </c>
      <c r="G32" s="13">
        <v>44560</v>
      </c>
      <c r="H32" s="77" t="s">
        <v>3898</v>
      </c>
      <c r="I32" s="16">
        <v>58</v>
      </c>
      <c r="J32" s="16">
        <v>44</v>
      </c>
      <c r="K32" s="16">
        <v>20</v>
      </c>
      <c r="L32" s="16">
        <v>4</v>
      </c>
      <c r="M32" s="81">
        <v>12.76</v>
      </c>
      <c r="N32" s="96">
        <v>12.76</v>
      </c>
      <c r="O32" s="64">
        <v>2530</v>
      </c>
      <c r="P32" s="65">
        <f>Table224578910112345678910111213141516171819202122232425262728293031323334[[#This Row],[PEMBULATAN]]*O32</f>
        <v>32282.799999999999</v>
      </c>
    </row>
    <row r="33" spans="1:16" ht="26.25" customHeight="1" x14ac:dyDescent="0.2">
      <c r="A33" s="14"/>
      <c r="B33" s="75"/>
      <c r="C33" s="73" t="s">
        <v>3869</v>
      </c>
      <c r="D33" s="78" t="s">
        <v>127</v>
      </c>
      <c r="E33" s="13">
        <v>44555</v>
      </c>
      <c r="F33" s="76" t="s">
        <v>3897</v>
      </c>
      <c r="G33" s="13">
        <v>44560</v>
      </c>
      <c r="H33" s="77" t="s">
        <v>3898</v>
      </c>
      <c r="I33" s="16">
        <v>91</v>
      </c>
      <c r="J33" s="16">
        <v>51</v>
      </c>
      <c r="K33" s="16">
        <v>35</v>
      </c>
      <c r="L33" s="16">
        <v>25</v>
      </c>
      <c r="M33" s="81">
        <v>40.608750000000001</v>
      </c>
      <c r="N33" s="96">
        <v>40.608750000000001</v>
      </c>
      <c r="O33" s="64">
        <v>2530</v>
      </c>
      <c r="P33" s="65">
        <f>Table224578910112345678910111213141516171819202122232425262728293031323334[[#This Row],[PEMBULATAN]]*O33</f>
        <v>102740.1375</v>
      </c>
    </row>
    <row r="34" spans="1:16" ht="26.25" customHeight="1" x14ac:dyDescent="0.2">
      <c r="A34" s="14"/>
      <c r="B34" s="75"/>
      <c r="C34" s="73" t="s">
        <v>3870</v>
      </c>
      <c r="D34" s="78" t="s">
        <v>127</v>
      </c>
      <c r="E34" s="13">
        <v>44555</v>
      </c>
      <c r="F34" s="76" t="s">
        <v>3897</v>
      </c>
      <c r="G34" s="13">
        <v>44560</v>
      </c>
      <c r="H34" s="77" t="s">
        <v>3898</v>
      </c>
      <c r="I34" s="16">
        <v>56</v>
      </c>
      <c r="J34" s="16">
        <v>40</v>
      </c>
      <c r="K34" s="16">
        <v>14</v>
      </c>
      <c r="L34" s="16">
        <v>3</v>
      </c>
      <c r="M34" s="81">
        <v>7.84</v>
      </c>
      <c r="N34" s="96">
        <v>7.84</v>
      </c>
      <c r="O34" s="64">
        <v>2530</v>
      </c>
      <c r="P34" s="65">
        <f>Table224578910112345678910111213141516171819202122232425262728293031323334[[#This Row],[PEMBULATAN]]*O34</f>
        <v>19835.2</v>
      </c>
    </row>
    <row r="35" spans="1:16" ht="26.25" customHeight="1" x14ac:dyDescent="0.2">
      <c r="A35" s="14"/>
      <c r="B35" s="75"/>
      <c r="C35" s="73" t="s">
        <v>3871</v>
      </c>
      <c r="D35" s="78" t="s">
        <v>127</v>
      </c>
      <c r="E35" s="13">
        <v>44555</v>
      </c>
      <c r="F35" s="76" t="s">
        <v>3897</v>
      </c>
      <c r="G35" s="13">
        <v>44560</v>
      </c>
      <c r="H35" s="77" t="s">
        <v>3898</v>
      </c>
      <c r="I35" s="16">
        <v>60</v>
      </c>
      <c r="J35" s="16">
        <v>60</v>
      </c>
      <c r="K35" s="16">
        <v>14</v>
      </c>
      <c r="L35" s="16">
        <v>3</v>
      </c>
      <c r="M35" s="81">
        <v>12.6</v>
      </c>
      <c r="N35" s="96">
        <v>12.6</v>
      </c>
      <c r="O35" s="64">
        <v>2530</v>
      </c>
      <c r="P35" s="65">
        <f>Table224578910112345678910111213141516171819202122232425262728293031323334[[#This Row],[PEMBULATAN]]*O35</f>
        <v>31878</v>
      </c>
    </row>
    <row r="36" spans="1:16" ht="26.25" customHeight="1" x14ac:dyDescent="0.2">
      <c r="A36" s="14"/>
      <c r="B36" s="75"/>
      <c r="C36" s="73" t="s">
        <v>3872</v>
      </c>
      <c r="D36" s="78" t="s">
        <v>127</v>
      </c>
      <c r="E36" s="13">
        <v>44555</v>
      </c>
      <c r="F36" s="76" t="s">
        <v>3897</v>
      </c>
      <c r="G36" s="13">
        <v>44560</v>
      </c>
      <c r="H36" s="77" t="s">
        <v>3898</v>
      </c>
      <c r="I36" s="16">
        <v>80</v>
      </c>
      <c r="J36" s="16">
        <v>52</v>
      </c>
      <c r="K36" s="16">
        <v>42</v>
      </c>
      <c r="L36" s="16">
        <v>8</v>
      </c>
      <c r="M36" s="81">
        <v>43.68</v>
      </c>
      <c r="N36" s="96">
        <v>43.68</v>
      </c>
      <c r="O36" s="64">
        <v>2530</v>
      </c>
      <c r="P36" s="65">
        <f>Table224578910112345678910111213141516171819202122232425262728293031323334[[#This Row],[PEMBULATAN]]*O36</f>
        <v>110510.39999999999</v>
      </c>
    </row>
    <row r="37" spans="1:16" ht="26.25" customHeight="1" x14ac:dyDescent="0.2">
      <c r="A37" s="14"/>
      <c r="B37" s="75"/>
      <c r="C37" s="73" t="s">
        <v>3873</v>
      </c>
      <c r="D37" s="78" t="s">
        <v>127</v>
      </c>
      <c r="E37" s="13">
        <v>44555</v>
      </c>
      <c r="F37" s="76" t="s">
        <v>3897</v>
      </c>
      <c r="G37" s="13">
        <v>44560</v>
      </c>
      <c r="H37" s="77" t="s">
        <v>3898</v>
      </c>
      <c r="I37" s="16">
        <v>91</v>
      </c>
      <c r="J37" s="16">
        <v>81</v>
      </c>
      <c r="K37" s="16">
        <v>34</v>
      </c>
      <c r="L37" s="16">
        <v>23</v>
      </c>
      <c r="M37" s="81">
        <v>62.653500000000001</v>
      </c>
      <c r="N37" s="96">
        <v>62.653500000000001</v>
      </c>
      <c r="O37" s="64">
        <v>2530</v>
      </c>
      <c r="P37" s="65">
        <f>Table224578910112345678910111213141516171819202122232425262728293031323334[[#This Row],[PEMBULATAN]]*O37</f>
        <v>158513.35500000001</v>
      </c>
    </row>
    <row r="38" spans="1:16" ht="26.25" customHeight="1" x14ac:dyDescent="0.2">
      <c r="A38" s="14"/>
      <c r="B38" s="75"/>
      <c r="C38" s="73" t="s">
        <v>3874</v>
      </c>
      <c r="D38" s="78" t="s">
        <v>127</v>
      </c>
      <c r="E38" s="13">
        <v>44555</v>
      </c>
      <c r="F38" s="76" t="s">
        <v>3897</v>
      </c>
      <c r="G38" s="13">
        <v>44560</v>
      </c>
      <c r="H38" s="77" t="s">
        <v>3898</v>
      </c>
      <c r="I38" s="16">
        <v>50</v>
      </c>
      <c r="J38" s="16">
        <v>32</v>
      </c>
      <c r="K38" s="16">
        <v>12</v>
      </c>
      <c r="L38" s="16">
        <v>2</v>
      </c>
      <c r="M38" s="81">
        <v>4.8</v>
      </c>
      <c r="N38" s="96">
        <v>4.8</v>
      </c>
      <c r="O38" s="64">
        <v>2530</v>
      </c>
      <c r="P38" s="65">
        <f>Table224578910112345678910111213141516171819202122232425262728293031323334[[#This Row],[PEMBULATAN]]*O38</f>
        <v>12144</v>
      </c>
    </row>
    <row r="39" spans="1:16" ht="26.25" customHeight="1" x14ac:dyDescent="0.2">
      <c r="A39" s="14"/>
      <c r="B39" s="75"/>
      <c r="C39" s="73" t="s">
        <v>3875</v>
      </c>
      <c r="D39" s="78" t="s">
        <v>127</v>
      </c>
      <c r="E39" s="13">
        <v>44555</v>
      </c>
      <c r="F39" s="76" t="s">
        <v>3897</v>
      </c>
      <c r="G39" s="13">
        <v>44560</v>
      </c>
      <c r="H39" s="77" t="s">
        <v>3898</v>
      </c>
      <c r="I39" s="16">
        <v>80</v>
      </c>
      <c r="J39" s="16">
        <v>50</v>
      </c>
      <c r="K39" s="16">
        <v>27</v>
      </c>
      <c r="L39" s="16">
        <v>18</v>
      </c>
      <c r="M39" s="81">
        <v>27</v>
      </c>
      <c r="N39" s="96">
        <v>27</v>
      </c>
      <c r="O39" s="64">
        <v>2530</v>
      </c>
      <c r="P39" s="65">
        <f>Table224578910112345678910111213141516171819202122232425262728293031323334[[#This Row],[PEMBULATAN]]*O39</f>
        <v>68310</v>
      </c>
    </row>
    <row r="40" spans="1:16" ht="26.25" customHeight="1" x14ac:dyDescent="0.2">
      <c r="A40" s="14"/>
      <c r="B40" s="75"/>
      <c r="C40" s="73" t="s">
        <v>3876</v>
      </c>
      <c r="D40" s="78" t="s">
        <v>127</v>
      </c>
      <c r="E40" s="13">
        <v>44555</v>
      </c>
      <c r="F40" s="76" t="s">
        <v>3897</v>
      </c>
      <c r="G40" s="13">
        <v>44560</v>
      </c>
      <c r="H40" s="77" t="s">
        <v>3898</v>
      </c>
      <c r="I40" s="16">
        <v>60</v>
      </c>
      <c r="J40" s="16">
        <v>60</v>
      </c>
      <c r="K40" s="16">
        <v>14</v>
      </c>
      <c r="L40" s="16">
        <v>3</v>
      </c>
      <c r="M40" s="81">
        <v>12.6</v>
      </c>
      <c r="N40" s="96">
        <v>12.6</v>
      </c>
      <c r="O40" s="64">
        <v>2530</v>
      </c>
      <c r="P40" s="65">
        <f>Table224578910112345678910111213141516171819202122232425262728293031323334[[#This Row],[PEMBULATAN]]*O40</f>
        <v>31878</v>
      </c>
    </row>
    <row r="41" spans="1:16" ht="26.25" customHeight="1" x14ac:dyDescent="0.2">
      <c r="A41" s="14"/>
      <c r="B41" s="75"/>
      <c r="C41" s="73" t="s">
        <v>3877</v>
      </c>
      <c r="D41" s="78" t="s">
        <v>127</v>
      </c>
      <c r="E41" s="13">
        <v>44555</v>
      </c>
      <c r="F41" s="76" t="s">
        <v>3897</v>
      </c>
      <c r="G41" s="13">
        <v>44560</v>
      </c>
      <c r="H41" s="77" t="s">
        <v>3898</v>
      </c>
      <c r="I41" s="16">
        <v>40</v>
      </c>
      <c r="J41" s="16">
        <v>15</v>
      </c>
      <c r="K41" s="16">
        <v>12</v>
      </c>
      <c r="L41" s="16">
        <v>1</v>
      </c>
      <c r="M41" s="81">
        <v>1.8</v>
      </c>
      <c r="N41" s="96">
        <v>1.8</v>
      </c>
      <c r="O41" s="64">
        <v>2530</v>
      </c>
      <c r="P41" s="65">
        <f>Table224578910112345678910111213141516171819202122232425262728293031323334[[#This Row],[PEMBULATAN]]*O41</f>
        <v>4554</v>
      </c>
    </row>
    <row r="42" spans="1:16" ht="26.25" customHeight="1" x14ac:dyDescent="0.2">
      <c r="A42" s="14"/>
      <c r="B42" s="75"/>
      <c r="C42" s="73" t="s">
        <v>3878</v>
      </c>
      <c r="D42" s="78" t="s">
        <v>127</v>
      </c>
      <c r="E42" s="13">
        <v>44555</v>
      </c>
      <c r="F42" s="76" t="s">
        <v>3897</v>
      </c>
      <c r="G42" s="13">
        <v>44560</v>
      </c>
      <c r="H42" s="77" t="s">
        <v>3898</v>
      </c>
      <c r="I42" s="16">
        <v>81</v>
      </c>
      <c r="J42" s="16">
        <v>53</v>
      </c>
      <c r="K42" s="16">
        <v>24</v>
      </c>
      <c r="L42" s="16">
        <v>13</v>
      </c>
      <c r="M42" s="81">
        <v>25.757999999999999</v>
      </c>
      <c r="N42" s="96">
        <v>25.757999999999999</v>
      </c>
      <c r="O42" s="64">
        <v>2530</v>
      </c>
      <c r="P42" s="65">
        <f>Table224578910112345678910111213141516171819202122232425262728293031323334[[#This Row],[PEMBULATAN]]*O42</f>
        <v>65167.74</v>
      </c>
    </row>
    <row r="43" spans="1:16" ht="26.25" customHeight="1" x14ac:dyDescent="0.2">
      <c r="A43" s="14"/>
      <c r="B43" s="75"/>
      <c r="C43" s="73" t="s">
        <v>3879</v>
      </c>
      <c r="D43" s="78" t="s">
        <v>127</v>
      </c>
      <c r="E43" s="13">
        <v>44555</v>
      </c>
      <c r="F43" s="76" t="s">
        <v>3897</v>
      </c>
      <c r="G43" s="13">
        <v>44560</v>
      </c>
      <c r="H43" s="77" t="s">
        <v>3898</v>
      </c>
      <c r="I43" s="16">
        <v>83</v>
      </c>
      <c r="J43" s="16">
        <v>31</v>
      </c>
      <c r="K43" s="16">
        <v>23</v>
      </c>
      <c r="L43" s="16">
        <v>4</v>
      </c>
      <c r="M43" s="81">
        <v>14.794750000000001</v>
      </c>
      <c r="N43" s="96">
        <v>14.794750000000001</v>
      </c>
      <c r="O43" s="64">
        <v>2530</v>
      </c>
      <c r="P43" s="65">
        <f>Table224578910112345678910111213141516171819202122232425262728293031323334[[#This Row],[PEMBULATAN]]*O43</f>
        <v>37430.717499999999</v>
      </c>
    </row>
    <row r="44" spans="1:16" ht="26.25" customHeight="1" x14ac:dyDescent="0.2">
      <c r="A44" s="14"/>
      <c r="B44" s="75"/>
      <c r="C44" s="73" t="s">
        <v>3880</v>
      </c>
      <c r="D44" s="78" t="s">
        <v>127</v>
      </c>
      <c r="E44" s="13">
        <v>44555</v>
      </c>
      <c r="F44" s="76" t="s">
        <v>3897</v>
      </c>
      <c r="G44" s="13">
        <v>44560</v>
      </c>
      <c r="H44" s="77" t="s">
        <v>3898</v>
      </c>
      <c r="I44" s="16">
        <v>88</v>
      </c>
      <c r="J44" s="16">
        <v>40</v>
      </c>
      <c r="K44" s="16">
        <v>26</v>
      </c>
      <c r="L44" s="16">
        <v>7</v>
      </c>
      <c r="M44" s="81">
        <v>22.88</v>
      </c>
      <c r="N44" s="96">
        <v>22.88</v>
      </c>
      <c r="O44" s="64">
        <v>2530</v>
      </c>
      <c r="P44" s="65">
        <f>Table224578910112345678910111213141516171819202122232425262728293031323334[[#This Row],[PEMBULATAN]]*O44</f>
        <v>57886.399999999994</v>
      </c>
    </row>
    <row r="45" spans="1:16" ht="26.25" customHeight="1" x14ac:dyDescent="0.2">
      <c r="A45" s="14"/>
      <c r="B45" s="75"/>
      <c r="C45" s="73" t="s">
        <v>3881</v>
      </c>
      <c r="D45" s="78" t="s">
        <v>127</v>
      </c>
      <c r="E45" s="13">
        <v>44555</v>
      </c>
      <c r="F45" s="76" t="s">
        <v>3897</v>
      </c>
      <c r="G45" s="13">
        <v>44560</v>
      </c>
      <c r="H45" s="77" t="s">
        <v>3898</v>
      </c>
      <c r="I45" s="16">
        <v>81</v>
      </c>
      <c r="J45" s="16">
        <v>62</v>
      </c>
      <c r="K45" s="16">
        <v>21</v>
      </c>
      <c r="L45" s="16">
        <v>8</v>
      </c>
      <c r="M45" s="81">
        <v>26.365500000000001</v>
      </c>
      <c r="N45" s="96">
        <v>27</v>
      </c>
      <c r="O45" s="64">
        <v>2530</v>
      </c>
      <c r="P45" s="65">
        <f>Table224578910112345678910111213141516171819202122232425262728293031323334[[#This Row],[PEMBULATAN]]*O45</f>
        <v>68310</v>
      </c>
    </row>
    <row r="46" spans="1:16" ht="26.25" customHeight="1" x14ac:dyDescent="0.2">
      <c r="A46" s="14"/>
      <c r="B46" s="75"/>
      <c r="C46" s="73" t="s">
        <v>3882</v>
      </c>
      <c r="D46" s="78" t="s">
        <v>127</v>
      </c>
      <c r="E46" s="13">
        <v>44555</v>
      </c>
      <c r="F46" s="76" t="s">
        <v>3897</v>
      </c>
      <c r="G46" s="13">
        <v>44560</v>
      </c>
      <c r="H46" s="77" t="s">
        <v>3898</v>
      </c>
      <c r="I46" s="16">
        <v>81</v>
      </c>
      <c r="J46" s="16">
        <v>46</v>
      </c>
      <c r="K46" s="16">
        <v>42</v>
      </c>
      <c r="L46" s="16">
        <v>12</v>
      </c>
      <c r="M46" s="81">
        <v>39.122999999999998</v>
      </c>
      <c r="N46" s="96">
        <v>39.122999999999998</v>
      </c>
      <c r="O46" s="64">
        <v>2530</v>
      </c>
      <c r="P46" s="65">
        <f>Table224578910112345678910111213141516171819202122232425262728293031323334[[#This Row],[PEMBULATAN]]*O46</f>
        <v>98981.189999999988</v>
      </c>
    </row>
    <row r="47" spans="1:16" ht="26.25" customHeight="1" x14ac:dyDescent="0.2">
      <c r="A47" s="14"/>
      <c r="B47" s="75"/>
      <c r="C47" s="73" t="s">
        <v>3883</v>
      </c>
      <c r="D47" s="78" t="s">
        <v>127</v>
      </c>
      <c r="E47" s="13">
        <v>44555</v>
      </c>
      <c r="F47" s="76" t="s">
        <v>3897</v>
      </c>
      <c r="G47" s="13">
        <v>44560</v>
      </c>
      <c r="H47" s="77" t="s">
        <v>3898</v>
      </c>
      <c r="I47" s="16">
        <v>90</v>
      </c>
      <c r="J47" s="16">
        <v>61</v>
      </c>
      <c r="K47" s="16">
        <v>30</v>
      </c>
      <c r="L47" s="16">
        <v>15</v>
      </c>
      <c r="M47" s="81">
        <v>41.174999999999997</v>
      </c>
      <c r="N47" s="96">
        <v>41.174999999999997</v>
      </c>
      <c r="O47" s="64">
        <v>2530</v>
      </c>
      <c r="P47" s="65">
        <f>Table224578910112345678910111213141516171819202122232425262728293031323334[[#This Row],[PEMBULATAN]]*O47</f>
        <v>104172.75</v>
      </c>
    </row>
    <row r="48" spans="1:16" ht="26.25" customHeight="1" x14ac:dyDescent="0.2">
      <c r="A48" s="14"/>
      <c r="B48" s="75"/>
      <c r="C48" s="73" t="s">
        <v>3884</v>
      </c>
      <c r="D48" s="78" t="s">
        <v>127</v>
      </c>
      <c r="E48" s="13">
        <v>44555</v>
      </c>
      <c r="F48" s="76" t="s">
        <v>3897</v>
      </c>
      <c r="G48" s="13">
        <v>44560</v>
      </c>
      <c r="H48" s="77" t="s">
        <v>3898</v>
      </c>
      <c r="I48" s="16">
        <v>71</v>
      </c>
      <c r="J48" s="16">
        <v>51</v>
      </c>
      <c r="K48" s="16">
        <v>14</v>
      </c>
      <c r="L48" s="16">
        <v>5</v>
      </c>
      <c r="M48" s="81">
        <v>12.673500000000001</v>
      </c>
      <c r="N48" s="96">
        <v>12.673500000000001</v>
      </c>
      <c r="O48" s="64">
        <v>2530</v>
      </c>
      <c r="P48" s="65">
        <f>Table224578910112345678910111213141516171819202122232425262728293031323334[[#This Row],[PEMBULATAN]]*O48</f>
        <v>32063.955000000002</v>
      </c>
    </row>
    <row r="49" spans="1:16" ht="26.25" customHeight="1" x14ac:dyDescent="0.2">
      <c r="A49" s="14"/>
      <c r="B49" s="75"/>
      <c r="C49" s="73" t="s">
        <v>3885</v>
      </c>
      <c r="D49" s="78" t="s">
        <v>127</v>
      </c>
      <c r="E49" s="13">
        <v>44555</v>
      </c>
      <c r="F49" s="76" t="s">
        <v>3897</v>
      </c>
      <c r="G49" s="13">
        <v>44560</v>
      </c>
      <c r="H49" s="77" t="s">
        <v>3898</v>
      </c>
      <c r="I49" s="16">
        <v>60</v>
      </c>
      <c r="J49" s="16">
        <v>31</v>
      </c>
      <c r="K49" s="16">
        <v>20</v>
      </c>
      <c r="L49" s="16">
        <v>5</v>
      </c>
      <c r="M49" s="81">
        <v>9.3000000000000007</v>
      </c>
      <c r="N49" s="96">
        <v>10</v>
      </c>
      <c r="O49" s="64">
        <v>2530</v>
      </c>
      <c r="P49" s="65">
        <f>Table224578910112345678910111213141516171819202122232425262728293031323334[[#This Row],[PEMBULATAN]]*O49</f>
        <v>25300</v>
      </c>
    </row>
    <row r="50" spans="1:16" ht="26.25" customHeight="1" x14ac:dyDescent="0.2">
      <c r="A50" s="14"/>
      <c r="B50" s="75"/>
      <c r="C50" s="73" t="s">
        <v>3886</v>
      </c>
      <c r="D50" s="78" t="s">
        <v>127</v>
      </c>
      <c r="E50" s="13">
        <v>44555</v>
      </c>
      <c r="F50" s="76" t="s">
        <v>3897</v>
      </c>
      <c r="G50" s="13">
        <v>44560</v>
      </c>
      <c r="H50" s="77" t="s">
        <v>3898</v>
      </c>
      <c r="I50" s="16">
        <v>50</v>
      </c>
      <c r="J50" s="16">
        <v>42</v>
      </c>
      <c r="K50" s="16">
        <v>13</v>
      </c>
      <c r="L50" s="16">
        <v>2</v>
      </c>
      <c r="M50" s="81">
        <v>6.8250000000000002</v>
      </c>
      <c r="N50" s="96">
        <v>6.8250000000000002</v>
      </c>
      <c r="O50" s="64">
        <v>2530</v>
      </c>
      <c r="P50" s="65">
        <f>Table224578910112345678910111213141516171819202122232425262728293031323334[[#This Row],[PEMBULATAN]]*O50</f>
        <v>17267.25</v>
      </c>
    </row>
    <row r="51" spans="1:16" ht="26.25" customHeight="1" x14ac:dyDescent="0.2">
      <c r="A51" s="14"/>
      <c r="B51" s="75"/>
      <c r="C51" s="73" t="s">
        <v>3887</v>
      </c>
      <c r="D51" s="78" t="s">
        <v>127</v>
      </c>
      <c r="E51" s="13">
        <v>44555</v>
      </c>
      <c r="F51" s="76" t="s">
        <v>3897</v>
      </c>
      <c r="G51" s="13">
        <v>44560</v>
      </c>
      <c r="H51" s="77" t="s">
        <v>3898</v>
      </c>
      <c r="I51" s="16">
        <v>105</v>
      </c>
      <c r="J51" s="16">
        <v>60</v>
      </c>
      <c r="K51" s="16">
        <v>33</v>
      </c>
      <c r="L51" s="16">
        <v>24</v>
      </c>
      <c r="M51" s="81">
        <v>51.975000000000001</v>
      </c>
      <c r="N51" s="96">
        <v>51.975000000000001</v>
      </c>
      <c r="O51" s="64">
        <v>2530</v>
      </c>
      <c r="P51" s="65">
        <f>Table224578910112345678910111213141516171819202122232425262728293031323334[[#This Row],[PEMBULATAN]]*O51</f>
        <v>131496.75</v>
      </c>
    </row>
    <row r="52" spans="1:16" ht="26.25" customHeight="1" x14ac:dyDescent="0.2">
      <c r="A52" s="14"/>
      <c r="B52" s="75"/>
      <c r="C52" s="73" t="s">
        <v>3888</v>
      </c>
      <c r="D52" s="78" t="s">
        <v>127</v>
      </c>
      <c r="E52" s="13">
        <v>44555</v>
      </c>
      <c r="F52" s="76" t="s">
        <v>3897</v>
      </c>
      <c r="G52" s="13">
        <v>44560</v>
      </c>
      <c r="H52" s="77" t="s">
        <v>3898</v>
      </c>
      <c r="I52" s="16">
        <v>100</v>
      </c>
      <c r="J52" s="16">
        <v>47</v>
      </c>
      <c r="K52" s="16">
        <v>25</v>
      </c>
      <c r="L52" s="16">
        <v>12</v>
      </c>
      <c r="M52" s="81">
        <v>29.375</v>
      </c>
      <c r="N52" s="96">
        <v>30</v>
      </c>
      <c r="O52" s="64">
        <v>2530</v>
      </c>
      <c r="P52" s="65">
        <f>Table224578910112345678910111213141516171819202122232425262728293031323334[[#This Row],[PEMBULATAN]]*O52</f>
        <v>75900</v>
      </c>
    </row>
    <row r="53" spans="1:16" ht="26.25" customHeight="1" x14ac:dyDescent="0.2">
      <c r="A53" s="14"/>
      <c r="B53" s="75"/>
      <c r="C53" s="73" t="s">
        <v>3889</v>
      </c>
      <c r="D53" s="78" t="s">
        <v>127</v>
      </c>
      <c r="E53" s="13">
        <v>44555</v>
      </c>
      <c r="F53" s="76" t="s">
        <v>3897</v>
      </c>
      <c r="G53" s="13">
        <v>44560</v>
      </c>
      <c r="H53" s="77" t="s">
        <v>3898</v>
      </c>
      <c r="I53" s="16">
        <v>81</v>
      </c>
      <c r="J53" s="16">
        <v>46</v>
      </c>
      <c r="K53" s="16">
        <v>34</v>
      </c>
      <c r="L53" s="16">
        <v>9</v>
      </c>
      <c r="M53" s="81">
        <v>31.670999999999999</v>
      </c>
      <c r="N53" s="96">
        <v>31.670999999999999</v>
      </c>
      <c r="O53" s="64">
        <v>2530</v>
      </c>
      <c r="P53" s="65">
        <f>Table224578910112345678910111213141516171819202122232425262728293031323334[[#This Row],[PEMBULATAN]]*O53</f>
        <v>80127.63</v>
      </c>
    </row>
    <row r="54" spans="1:16" ht="26.25" customHeight="1" x14ac:dyDescent="0.2">
      <c r="A54" s="14"/>
      <c r="B54" s="75"/>
      <c r="C54" s="73" t="s">
        <v>3890</v>
      </c>
      <c r="D54" s="78" t="s">
        <v>127</v>
      </c>
      <c r="E54" s="13">
        <v>44555</v>
      </c>
      <c r="F54" s="76" t="s">
        <v>3897</v>
      </c>
      <c r="G54" s="13">
        <v>44560</v>
      </c>
      <c r="H54" s="77" t="s">
        <v>3898</v>
      </c>
      <c r="I54" s="16">
        <v>82</v>
      </c>
      <c r="J54" s="16">
        <v>53</v>
      </c>
      <c r="K54" s="16">
        <v>29</v>
      </c>
      <c r="L54" s="16">
        <v>4</v>
      </c>
      <c r="M54" s="81">
        <v>31.508500000000002</v>
      </c>
      <c r="N54" s="96">
        <v>31.508500000000002</v>
      </c>
      <c r="O54" s="64">
        <v>2530</v>
      </c>
      <c r="P54" s="65">
        <f>Table224578910112345678910111213141516171819202122232425262728293031323334[[#This Row],[PEMBULATAN]]*O54</f>
        <v>79716.505000000005</v>
      </c>
    </row>
    <row r="55" spans="1:16" ht="26.25" customHeight="1" x14ac:dyDescent="0.2">
      <c r="A55" s="14"/>
      <c r="B55" s="75"/>
      <c r="C55" s="73" t="s">
        <v>3891</v>
      </c>
      <c r="D55" s="78" t="s">
        <v>127</v>
      </c>
      <c r="E55" s="13">
        <v>44555</v>
      </c>
      <c r="F55" s="76" t="s">
        <v>3897</v>
      </c>
      <c r="G55" s="13">
        <v>44560</v>
      </c>
      <c r="H55" s="77" t="s">
        <v>3898</v>
      </c>
      <c r="I55" s="16">
        <v>74</v>
      </c>
      <c r="J55" s="16">
        <v>32</v>
      </c>
      <c r="K55" s="16">
        <v>2</v>
      </c>
      <c r="L55" s="16">
        <v>1</v>
      </c>
      <c r="M55" s="81">
        <v>1.1839999999999999</v>
      </c>
      <c r="N55" s="96">
        <v>1.1839999999999999</v>
      </c>
      <c r="O55" s="64">
        <v>2530</v>
      </c>
      <c r="P55" s="65">
        <f>Table224578910112345678910111213141516171819202122232425262728293031323334[[#This Row],[PEMBULATAN]]*O55</f>
        <v>2995.52</v>
      </c>
    </row>
    <row r="56" spans="1:16" ht="26.25" customHeight="1" x14ac:dyDescent="0.2">
      <c r="A56" s="14"/>
      <c r="B56" s="75"/>
      <c r="C56" s="73" t="s">
        <v>3892</v>
      </c>
      <c r="D56" s="78" t="s">
        <v>127</v>
      </c>
      <c r="E56" s="13">
        <v>44555</v>
      </c>
      <c r="F56" s="76" t="s">
        <v>3897</v>
      </c>
      <c r="G56" s="13">
        <v>44560</v>
      </c>
      <c r="H56" s="77" t="s">
        <v>3898</v>
      </c>
      <c r="I56" s="16">
        <v>80</v>
      </c>
      <c r="J56" s="16">
        <v>56</v>
      </c>
      <c r="K56" s="16">
        <v>34</v>
      </c>
      <c r="L56" s="16">
        <v>16</v>
      </c>
      <c r="M56" s="81">
        <v>38.08</v>
      </c>
      <c r="N56" s="96">
        <v>38.08</v>
      </c>
      <c r="O56" s="64">
        <v>2530</v>
      </c>
      <c r="P56" s="65">
        <f>Table224578910112345678910111213141516171819202122232425262728293031323334[[#This Row],[PEMBULATAN]]*O56</f>
        <v>96342.399999999994</v>
      </c>
    </row>
    <row r="57" spans="1:16" ht="26.25" customHeight="1" x14ac:dyDescent="0.2">
      <c r="A57" s="14"/>
      <c r="B57" s="98"/>
      <c r="C57" s="73" t="s">
        <v>3893</v>
      </c>
      <c r="D57" s="78" t="s">
        <v>127</v>
      </c>
      <c r="E57" s="13">
        <v>44555</v>
      </c>
      <c r="F57" s="76" t="s">
        <v>3897</v>
      </c>
      <c r="G57" s="13">
        <v>44560</v>
      </c>
      <c r="H57" s="77" t="s">
        <v>3898</v>
      </c>
      <c r="I57" s="16">
        <v>44</v>
      </c>
      <c r="J57" s="16">
        <v>44</v>
      </c>
      <c r="K57" s="16">
        <v>40</v>
      </c>
      <c r="L57" s="16">
        <v>14</v>
      </c>
      <c r="M57" s="81">
        <v>19.36</v>
      </c>
      <c r="N57" s="96">
        <v>20</v>
      </c>
      <c r="O57" s="64">
        <v>2530</v>
      </c>
      <c r="P57" s="65">
        <f>Table224578910112345678910111213141516171819202122232425262728293031323334[[#This Row],[PEMBULATAN]]*O57</f>
        <v>50600</v>
      </c>
    </row>
    <row r="58" spans="1:16" ht="26.25" customHeight="1" x14ac:dyDescent="0.2">
      <c r="A58" s="14"/>
      <c r="B58" s="75" t="s">
        <v>3894</v>
      </c>
      <c r="C58" s="73" t="s">
        <v>3895</v>
      </c>
      <c r="D58" s="78" t="s">
        <v>127</v>
      </c>
      <c r="E58" s="13">
        <v>44555</v>
      </c>
      <c r="F58" s="76" t="s">
        <v>3897</v>
      </c>
      <c r="G58" s="13">
        <v>44560</v>
      </c>
      <c r="H58" s="77" t="s">
        <v>3898</v>
      </c>
      <c r="I58" s="16">
        <v>70</v>
      </c>
      <c r="J58" s="16">
        <v>51</v>
      </c>
      <c r="K58" s="16">
        <v>22</v>
      </c>
      <c r="L58" s="16">
        <v>8</v>
      </c>
      <c r="M58" s="81">
        <v>19.635000000000002</v>
      </c>
      <c r="N58" s="96">
        <v>19.635000000000002</v>
      </c>
      <c r="O58" s="64">
        <v>2530</v>
      </c>
      <c r="P58" s="65">
        <f>Table224578910112345678910111213141516171819202122232425262728293031323334[[#This Row],[PEMBULATAN]]*O58</f>
        <v>49676.55</v>
      </c>
    </row>
    <row r="59" spans="1:16" ht="26.25" customHeight="1" x14ac:dyDescent="0.2">
      <c r="A59" s="14"/>
      <c r="B59" s="75"/>
      <c r="C59" s="73" t="s">
        <v>3896</v>
      </c>
      <c r="D59" s="78" t="s">
        <v>127</v>
      </c>
      <c r="E59" s="13">
        <v>44555</v>
      </c>
      <c r="F59" s="76" t="s">
        <v>3897</v>
      </c>
      <c r="G59" s="13">
        <v>44560</v>
      </c>
      <c r="H59" s="77" t="s">
        <v>3898</v>
      </c>
      <c r="I59" s="16">
        <v>83</v>
      </c>
      <c r="J59" s="16">
        <v>54</v>
      </c>
      <c r="K59" s="16">
        <v>23</v>
      </c>
      <c r="L59" s="16">
        <v>5</v>
      </c>
      <c r="M59" s="81">
        <v>25.7715</v>
      </c>
      <c r="N59" s="96">
        <v>25.7715</v>
      </c>
      <c r="O59" s="64">
        <v>2530</v>
      </c>
      <c r="P59" s="65">
        <f>Table224578910112345678910111213141516171819202122232425262728293031323334[[#This Row],[PEMBULATAN]]*O59</f>
        <v>65201.894999999997</v>
      </c>
    </row>
    <row r="60" spans="1:16" ht="22.5" customHeight="1" x14ac:dyDescent="0.2">
      <c r="A60" s="123" t="s">
        <v>30</v>
      </c>
      <c r="B60" s="124"/>
      <c r="C60" s="124"/>
      <c r="D60" s="124"/>
      <c r="E60" s="124"/>
      <c r="F60" s="124"/>
      <c r="G60" s="124"/>
      <c r="H60" s="124"/>
      <c r="I60" s="124"/>
      <c r="J60" s="124"/>
      <c r="K60" s="124"/>
      <c r="L60" s="125"/>
      <c r="M60" s="79">
        <f>SUBTOTAL(109,Table224578910112345678910111213141516171819202122232425262728293031323334[KG VOLUME])</f>
        <v>1245.6557499999999</v>
      </c>
      <c r="N60" s="68">
        <f>SUM(N3:N59)</f>
        <v>1278.1822499999998</v>
      </c>
      <c r="O60" s="126">
        <f>SUM(P3:P59)</f>
        <v>3233801.0924999993</v>
      </c>
      <c r="P60" s="127"/>
    </row>
    <row r="61" spans="1:16" ht="18" customHeight="1" x14ac:dyDescent="0.2">
      <c r="A61" s="86"/>
      <c r="B61" s="56" t="s">
        <v>42</v>
      </c>
      <c r="C61" s="55"/>
      <c r="D61" s="57" t="s">
        <v>43</v>
      </c>
      <c r="E61" s="86"/>
      <c r="F61" s="86"/>
      <c r="G61" s="86"/>
      <c r="H61" s="86"/>
      <c r="I61" s="86"/>
      <c r="J61" s="86"/>
      <c r="K61" s="86"/>
      <c r="L61" s="86"/>
      <c r="M61" s="87"/>
      <c r="N61" s="88" t="s">
        <v>51</v>
      </c>
      <c r="O61" s="89"/>
      <c r="P61" s="89">
        <f>O60*10%</f>
        <v>323380.10924999998</v>
      </c>
    </row>
    <row r="62" spans="1:16" ht="18" customHeight="1" thickBot="1" x14ac:dyDescent="0.25">
      <c r="A62" s="86"/>
      <c r="B62" s="56"/>
      <c r="C62" s="55"/>
      <c r="D62" s="57"/>
      <c r="E62" s="86"/>
      <c r="F62" s="86"/>
      <c r="G62" s="86"/>
      <c r="H62" s="86"/>
      <c r="I62" s="86"/>
      <c r="J62" s="86"/>
      <c r="K62" s="86"/>
      <c r="L62" s="86"/>
      <c r="M62" s="87"/>
      <c r="N62" s="90" t="s">
        <v>52</v>
      </c>
      <c r="O62" s="91"/>
      <c r="P62" s="91">
        <f>O60-P61</f>
        <v>2910420.9832499996</v>
      </c>
    </row>
    <row r="63" spans="1:16" ht="18" customHeight="1" x14ac:dyDescent="0.2">
      <c r="A63" s="11"/>
      <c r="H63" s="63"/>
      <c r="N63" s="62" t="s">
        <v>31</v>
      </c>
      <c r="P63" s="69">
        <f>P62*1%</f>
        <v>29104.209832499997</v>
      </c>
    </row>
    <row r="64" spans="1:16" ht="18" customHeight="1" thickBot="1" x14ac:dyDescent="0.25">
      <c r="A64" s="11"/>
      <c r="H64" s="63"/>
      <c r="N64" s="62" t="s">
        <v>53</v>
      </c>
      <c r="P64" s="71">
        <f>P62*2%</f>
        <v>58208.419664999994</v>
      </c>
    </row>
    <row r="65" spans="1:16" ht="18" customHeight="1" x14ac:dyDescent="0.2">
      <c r="A65" s="11"/>
      <c r="H65" s="63"/>
      <c r="N65" s="66" t="s">
        <v>32</v>
      </c>
      <c r="O65" s="67"/>
      <c r="P65" s="70">
        <f>P62+P63-P64</f>
        <v>2881316.7734174998</v>
      </c>
    </row>
    <row r="67" spans="1:16" x14ac:dyDescent="0.2">
      <c r="A67" s="11"/>
      <c r="H67" s="63"/>
      <c r="P67" s="71"/>
    </row>
    <row r="68" spans="1:16" x14ac:dyDescent="0.2">
      <c r="A68" s="11"/>
      <c r="H68" s="63"/>
      <c r="O68" s="58"/>
      <c r="P68" s="71"/>
    </row>
    <row r="69" spans="1:16" s="3" customFormat="1" x14ac:dyDescent="0.25">
      <c r="A69" s="11"/>
      <c r="B69" s="2"/>
      <c r="C69" s="2"/>
      <c r="E69" s="12"/>
      <c r="H69" s="63"/>
      <c r="N69" s="15"/>
      <c r="O69" s="15"/>
      <c r="P69" s="15"/>
    </row>
    <row r="70" spans="1:16" s="3" customFormat="1" x14ac:dyDescent="0.25">
      <c r="A70" s="11"/>
      <c r="B70" s="2"/>
      <c r="C70" s="2"/>
      <c r="E70" s="12"/>
      <c r="H70" s="63"/>
      <c r="N70" s="15"/>
      <c r="O70" s="15"/>
      <c r="P70" s="15"/>
    </row>
    <row r="71" spans="1:16" s="3" customFormat="1" x14ac:dyDescent="0.25">
      <c r="A71" s="11"/>
      <c r="B71" s="2"/>
      <c r="C71" s="2"/>
      <c r="E71" s="12"/>
      <c r="H71" s="63"/>
      <c r="N71" s="15"/>
      <c r="O71" s="15"/>
      <c r="P71" s="15"/>
    </row>
    <row r="72" spans="1:16" s="3" customFormat="1" x14ac:dyDescent="0.25">
      <c r="A72" s="11"/>
      <c r="B72" s="2"/>
      <c r="C72" s="2"/>
      <c r="E72" s="12"/>
      <c r="H72" s="63"/>
      <c r="N72" s="15"/>
      <c r="O72" s="15"/>
      <c r="P72" s="15"/>
    </row>
    <row r="73" spans="1:16" s="3" customFormat="1" x14ac:dyDescent="0.25">
      <c r="A73" s="11"/>
      <c r="B73" s="2"/>
      <c r="C73" s="2"/>
      <c r="E73" s="12"/>
      <c r="H73" s="63"/>
      <c r="N73" s="15"/>
      <c r="O73" s="15"/>
      <c r="P73" s="15"/>
    </row>
    <row r="74" spans="1:16" s="3" customFormat="1" x14ac:dyDescent="0.25">
      <c r="A74" s="11"/>
      <c r="B74" s="2"/>
      <c r="C74" s="2"/>
      <c r="E74" s="12"/>
      <c r="H74" s="63"/>
      <c r="N74" s="15"/>
      <c r="O74" s="15"/>
      <c r="P74" s="15"/>
    </row>
    <row r="75" spans="1:16" s="3" customFormat="1" x14ac:dyDescent="0.25">
      <c r="A75" s="11"/>
      <c r="B75" s="2"/>
      <c r="C75" s="2"/>
      <c r="E75" s="12"/>
      <c r="H75" s="63"/>
      <c r="N75" s="15"/>
      <c r="O75" s="15"/>
      <c r="P75" s="15"/>
    </row>
    <row r="76" spans="1:16" s="3" customFormat="1" x14ac:dyDescent="0.25">
      <c r="A76" s="11"/>
      <c r="B76" s="2"/>
      <c r="C76" s="2"/>
      <c r="E76" s="12"/>
      <c r="H76" s="63"/>
      <c r="N76" s="15"/>
      <c r="O76" s="15"/>
      <c r="P76" s="15"/>
    </row>
    <row r="77" spans="1:16" s="3" customFormat="1" x14ac:dyDescent="0.25">
      <c r="A77" s="11"/>
      <c r="B77" s="2"/>
      <c r="C77" s="2"/>
      <c r="E77" s="12"/>
      <c r="H77" s="63"/>
      <c r="N77" s="15"/>
      <c r="O77" s="15"/>
      <c r="P77" s="15"/>
    </row>
    <row r="78" spans="1:16" s="3" customFormat="1" x14ac:dyDescent="0.25">
      <c r="A78" s="11"/>
      <c r="B78" s="2"/>
      <c r="C78" s="2"/>
      <c r="E78" s="12"/>
      <c r="H78" s="63"/>
      <c r="N78" s="15"/>
      <c r="O78" s="15"/>
      <c r="P78" s="15"/>
    </row>
    <row r="79" spans="1:16" s="3" customFormat="1" x14ac:dyDescent="0.25">
      <c r="A79" s="11"/>
      <c r="B79" s="2"/>
      <c r="C79" s="2"/>
      <c r="E79" s="12"/>
      <c r="H79" s="63"/>
      <c r="N79" s="15"/>
      <c r="O79" s="15"/>
      <c r="P79" s="15"/>
    </row>
    <row r="80" spans="1:16" s="3" customFormat="1" x14ac:dyDescent="0.25">
      <c r="A80" s="11"/>
      <c r="B80" s="2"/>
      <c r="C80" s="2"/>
      <c r="E80" s="12"/>
      <c r="H80" s="63"/>
      <c r="N80" s="15"/>
      <c r="O80" s="15"/>
      <c r="P80" s="15"/>
    </row>
  </sheetData>
  <mergeCells count="2">
    <mergeCell ref="A60:L60"/>
    <mergeCell ref="O60:P60"/>
  </mergeCells>
  <conditionalFormatting sqref="B3:B59">
    <cfRule type="duplicateValues" dxfId="383" priority="61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tabColor rgb="FF92D050"/>
  </sheetPr>
  <dimension ref="A1:P67"/>
  <sheetViews>
    <sheetView zoomScale="110" zoomScaleNormal="110" workbookViewId="0">
      <pane xSplit="3" ySplit="2" topLeftCell="D42" activePane="bottomRight" state="frozen"/>
      <selection pane="topRight" activeCell="B1" sqref="B1"/>
      <selection pane="bottomLeft" activeCell="A3" sqref="A3"/>
      <selection pane="bottomRight" activeCell="P49" sqref="P49"/>
    </sheetView>
  </sheetViews>
  <sheetFormatPr defaultRowHeight="15" x14ac:dyDescent="0.2"/>
  <cols>
    <col min="1" max="1" width="8" style="4" customWidth="1"/>
    <col min="2" max="2" width="19.5703125" style="2" customWidth="1"/>
    <col min="3" max="3" width="14.5703125" style="2" customWidth="1"/>
    <col min="4" max="4" width="10.42578125" style="3" customWidth="1"/>
    <col min="5" max="5" width="8" style="12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5" customWidth="1"/>
    <col min="15" max="15" width="8.140625" style="15" customWidth="1"/>
    <col min="16" max="16" width="12.28515625" style="15" customWidth="1"/>
    <col min="17" max="16384" width="9.140625" style="4"/>
  </cols>
  <sheetData>
    <row r="1" spans="1:16" x14ac:dyDescent="0.2">
      <c r="H1" s="5"/>
    </row>
    <row r="2" spans="1:16" ht="25.5" x14ac:dyDescent="0.2">
      <c r="A2" s="59" t="s">
        <v>44</v>
      </c>
      <c r="B2" s="7" t="s">
        <v>7</v>
      </c>
      <c r="C2" s="7" t="s">
        <v>0</v>
      </c>
      <c r="D2" s="7" t="s">
        <v>1</v>
      </c>
      <c r="E2" s="60" t="s">
        <v>4</v>
      </c>
      <c r="F2" s="7" t="s">
        <v>3</v>
      </c>
      <c r="G2" s="7" t="s">
        <v>5</v>
      </c>
      <c r="H2" s="60" t="s">
        <v>2</v>
      </c>
      <c r="I2" s="7" t="s">
        <v>39</v>
      </c>
      <c r="J2" s="7" t="s">
        <v>40</v>
      </c>
      <c r="K2" s="7" t="s">
        <v>41</v>
      </c>
      <c r="L2" s="61" t="s">
        <v>45</v>
      </c>
      <c r="M2" s="61" t="s">
        <v>46</v>
      </c>
      <c r="N2" s="61" t="s">
        <v>6</v>
      </c>
      <c r="O2" s="61" t="s">
        <v>47</v>
      </c>
      <c r="P2" s="61" t="s">
        <v>48</v>
      </c>
    </row>
    <row r="3" spans="1:16" ht="26.25" customHeight="1" x14ac:dyDescent="0.2">
      <c r="A3" s="83">
        <v>403932</v>
      </c>
      <c r="B3" s="74" t="s">
        <v>3899</v>
      </c>
      <c r="C3" s="9" t="s">
        <v>3900</v>
      </c>
      <c r="D3" s="76" t="s">
        <v>127</v>
      </c>
      <c r="E3" s="13">
        <v>44555</v>
      </c>
      <c r="F3" s="76" t="s">
        <v>3897</v>
      </c>
      <c r="G3" s="13">
        <v>44560</v>
      </c>
      <c r="H3" s="10" t="s">
        <v>3898</v>
      </c>
      <c r="I3" s="1">
        <v>82</v>
      </c>
      <c r="J3" s="1">
        <v>55</v>
      </c>
      <c r="K3" s="1">
        <v>26</v>
      </c>
      <c r="L3" s="1">
        <v>5</v>
      </c>
      <c r="M3" s="80">
        <v>29.315000000000001</v>
      </c>
      <c r="N3" s="8">
        <v>30</v>
      </c>
      <c r="O3" s="64">
        <v>2530</v>
      </c>
      <c r="P3" s="65">
        <f>Table22457891011234567891011121314151617181920212223242526272829303132333435[[#This Row],[PEMBULATAN]]*O3</f>
        <v>75900</v>
      </c>
    </row>
    <row r="4" spans="1:16" ht="26.25" customHeight="1" x14ac:dyDescent="0.2">
      <c r="A4" s="14"/>
      <c r="B4" s="75"/>
      <c r="C4" s="73" t="s">
        <v>3901</v>
      </c>
      <c r="D4" s="78" t="s">
        <v>127</v>
      </c>
      <c r="E4" s="13">
        <v>44555</v>
      </c>
      <c r="F4" s="76" t="s">
        <v>3897</v>
      </c>
      <c r="G4" s="13">
        <v>44560</v>
      </c>
      <c r="H4" s="77" t="s">
        <v>3898</v>
      </c>
      <c r="I4" s="16">
        <v>68</v>
      </c>
      <c r="J4" s="16">
        <v>42</v>
      </c>
      <c r="K4" s="16">
        <v>11</v>
      </c>
      <c r="L4" s="16">
        <v>3</v>
      </c>
      <c r="M4" s="81">
        <v>7.8540000000000001</v>
      </c>
      <c r="N4" s="96">
        <v>7.8540000000000001</v>
      </c>
      <c r="O4" s="64">
        <v>2530</v>
      </c>
      <c r="P4" s="65">
        <f>Table22457891011234567891011121314151617181920212223242526272829303132333435[[#This Row],[PEMBULATAN]]*O4</f>
        <v>19870.62</v>
      </c>
    </row>
    <row r="5" spans="1:16" ht="26.25" customHeight="1" x14ac:dyDescent="0.2">
      <c r="A5" s="14"/>
      <c r="B5" s="75"/>
      <c r="C5" s="73" t="s">
        <v>3902</v>
      </c>
      <c r="D5" s="78" t="s">
        <v>127</v>
      </c>
      <c r="E5" s="13">
        <v>44555</v>
      </c>
      <c r="F5" s="76" t="s">
        <v>3897</v>
      </c>
      <c r="G5" s="13">
        <v>44560</v>
      </c>
      <c r="H5" s="77" t="s">
        <v>3898</v>
      </c>
      <c r="I5" s="16">
        <v>152</v>
      </c>
      <c r="J5" s="16">
        <v>10</v>
      </c>
      <c r="K5" s="16">
        <v>7</v>
      </c>
      <c r="L5" s="16">
        <v>3</v>
      </c>
      <c r="M5" s="81">
        <v>2.66</v>
      </c>
      <c r="N5" s="96">
        <v>3</v>
      </c>
      <c r="O5" s="64">
        <v>2530</v>
      </c>
      <c r="P5" s="65">
        <f>Table22457891011234567891011121314151617181920212223242526272829303132333435[[#This Row],[PEMBULATAN]]*O5</f>
        <v>7590</v>
      </c>
    </row>
    <row r="6" spans="1:16" ht="26.25" customHeight="1" x14ac:dyDescent="0.2">
      <c r="A6" s="14"/>
      <c r="B6" s="75"/>
      <c r="C6" s="73" t="s">
        <v>3903</v>
      </c>
      <c r="D6" s="78" t="s">
        <v>127</v>
      </c>
      <c r="E6" s="13">
        <v>44555</v>
      </c>
      <c r="F6" s="76" t="s">
        <v>3897</v>
      </c>
      <c r="G6" s="13">
        <v>44560</v>
      </c>
      <c r="H6" s="77" t="s">
        <v>3898</v>
      </c>
      <c r="I6" s="16">
        <v>57</v>
      </c>
      <c r="J6" s="16">
        <v>11</v>
      </c>
      <c r="K6" s="16">
        <v>8</v>
      </c>
      <c r="L6" s="16">
        <v>1</v>
      </c>
      <c r="M6" s="81">
        <v>1.254</v>
      </c>
      <c r="N6" s="96">
        <v>1.254</v>
      </c>
      <c r="O6" s="64">
        <v>2530</v>
      </c>
      <c r="P6" s="65">
        <f>Table22457891011234567891011121314151617181920212223242526272829303132333435[[#This Row],[PEMBULATAN]]*O6</f>
        <v>3172.62</v>
      </c>
    </row>
    <row r="7" spans="1:16" ht="26.25" customHeight="1" x14ac:dyDescent="0.2">
      <c r="A7" s="14"/>
      <c r="B7" s="75"/>
      <c r="C7" s="73" t="s">
        <v>3904</v>
      </c>
      <c r="D7" s="78" t="s">
        <v>127</v>
      </c>
      <c r="E7" s="13">
        <v>44555</v>
      </c>
      <c r="F7" s="76" t="s">
        <v>3897</v>
      </c>
      <c r="G7" s="13">
        <v>44560</v>
      </c>
      <c r="H7" s="77" t="s">
        <v>3898</v>
      </c>
      <c r="I7" s="16">
        <v>35</v>
      </c>
      <c r="J7" s="16">
        <v>34</v>
      </c>
      <c r="K7" s="16">
        <v>8</v>
      </c>
      <c r="L7" s="16">
        <v>2</v>
      </c>
      <c r="M7" s="81">
        <v>2.38</v>
      </c>
      <c r="N7" s="96">
        <v>3</v>
      </c>
      <c r="O7" s="64">
        <v>2530</v>
      </c>
      <c r="P7" s="65">
        <f>Table22457891011234567891011121314151617181920212223242526272829303132333435[[#This Row],[PEMBULATAN]]*O7</f>
        <v>7590</v>
      </c>
    </row>
    <row r="8" spans="1:16" ht="26.25" customHeight="1" x14ac:dyDescent="0.2">
      <c r="A8" s="14"/>
      <c r="B8" s="75"/>
      <c r="C8" s="73" t="s">
        <v>3905</v>
      </c>
      <c r="D8" s="78" t="s">
        <v>127</v>
      </c>
      <c r="E8" s="13">
        <v>44555</v>
      </c>
      <c r="F8" s="76" t="s">
        <v>3897</v>
      </c>
      <c r="G8" s="13">
        <v>44560</v>
      </c>
      <c r="H8" s="77" t="s">
        <v>3898</v>
      </c>
      <c r="I8" s="16">
        <v>58</v>
      </c>
      <c r="J8" s="16">
        <v>40</v>
      </c>
      <c r="K8" s="16">
        <v>17</v>
      </c>
      <c r="L8" s="16">
        <v>6</v>
      </c>
      <c r="M8" s="81">
        <v>9.86</v>
      </c>
      <c r="N8" s="96">
        <v>9.86</v>
      </c>
      <c r="O8" s="64">
        <v>2530</v>
      </c>
      <c r="P8" s="65">
        <f>Table22457891011234567891011121314151617181920212223242526272829303132333435[[#This Row],[PEMBULATAN]]*O8</f>
        <v>24945.8</v>
      </c>
    </row>
    <row r="9" spans="1:16" ht="26.25" customHeight="1" x14ac:dyDescent="0.2">
      <c r="A9" s="14"/>
      <c r="B9" s="75"/>
      <c r="C9" s="73" t="s">
        <v>3906</v>
      </c>
      <c r="D9" s="78" t="s">
        <v>127</v>
      </c>
      <c r="E9" s="13">
        <v>44555</v>
      </c>
      <c r="F9" s="76" t="s">
        <v>3897</v>
      </c>
      <c r="G9" s="13">
        <v>44560</v>
      </c>
      <c r="H9" s="77" t="s">
        <v>3898</v>
      </c>
      <c r="I9" s="16">
        <v>113</v>
      </c>
      <c r="J9" s="16">
        <v>6</v>
      </c>
      <c r="K9" s="16">
        <v>6</v>
      </c>
      <c r="L9" s="16">
        <v>1</v>
      </c>
      <c r="M9" s="81">
        <v>1.0169999999999999</v>
      </c>
      <c r="N9" s="96">
        <v>1.0169999999999999</v>
      </c>
      <c r="O9" s="64">
        <v>2530</v>
      </c>
      <c r="P9" s="65">
        <f>Table22457891011234567891011121314151617181920212223242526272829303132333435[[#This Row],[PEMBULATAN]]*O9</f>
        <v>2573.0099999999998</v>
      </c>
    </row>
    <row r="10" spans="1:16" ht="26.25" customHeight="1" x14ac:dyDescent="0.2">
      <c r="A10" s="14"/>
      <c r="B10" s="75"/>
      <c r="C10" s="73" t="s">
        <v>3907</v>
      </c>
      <c r="D10" s="78" t="s">
        <v>127</v>
      </c>
      <c r="E10" s="13">
        <v>44555</v>
      </c>
      <c r="F10" s="76" t="s">
        <v>3897</v>
      </c>
      <c r="G10" s="13">
        <v>44560</v>
      </c>
      <c r="H10" s="77" t="s">
        <v>3898</v>
      </c>
      <c r="I10" s="16">
        <v>54</v>
      </c>
      <c r="J10" s="16">
        <v>31</v>
      </c>
      <c r="K10" s="16">
        <v>11</v>
      </c>
      <c r="L10" s="16">
        <v>4</v>
      </c>
      <c r="M10" s="81">
        <v>4.6035000000000004</v>
      </c>
      <c r="N10" s="96">
        <v>4.6035000000000004</v>
      </c>
      <c r="O10" s="64">
        <v>2530</v>
      </c>
      <c r="P10" s="65">
        <f>Table22457891011234567891011121314151617181920212223242526272829303132333435[[#This Row],[PEMBULATAN]]*O10</f>
        <v>11646.855000000001</v>
      </c>
    </row>
    <row r="11" spans="1:16" ht="26.25" customHeight="1" x14ac:dyDescent="0.2">
      <c r="A11" s="14"/>
      <c r="B11" s="75"/>
      <c r="C11" s="73" t="s">
        <v>3908</v>
      </c>
      <c r="D11" s="78" t="s">
        <v>127</v>
      </c>
      <c r="E11" s="13">
        <v>44555</v>
      </c>
      <c r="F11" s="76" t="s">
        <v>3897</v>
      </c>
      <c r="G11" s="13">
        <v>44560</v>
      </c>
      <c r="H11" s="77" t="s">
        <v>3898</v>
      </c>
      <c r="I11" s="16">
        <v>50</v>
      </c>
      <c r="J11" s="16">
        <v>38</v>
      </c>
      <c r="K11" s="16">
        <v>30</v>
      </c>
      <c r="L11" s="16">
        <v>3</v>
      </c>
      <c r="M11" s="81">
        <v>14.25</v>
      </c>
      <c r="N11" s="96">
        <v>14.25</v>
      </c>
      <c r="O11" s="64">
        <v>2530</v>
      </c>
      <c r="P11" s="65">
        <f>Table22457891011234567891011121314151617181920212223242526272829303132333435[[#This Row],[PEMBULATAN]]*O11</f>
        <v>36052.5</v>
      </c>
    </row>
    <row r="12" spans="1:16" ht="26.25" customHeight="1" x14ac:dyDescent="0.2">
      <c r="A12" s="14"/>
      <c r="B12" s="75"/>
      <c r="C12" s="73" t="s">
        <v>3909</v>
      </c>
      <c r="D12" s="78" t="s">
        <v>127</v>
      </c>
      <c r="E12" s="13">
        <v>44555</v>
      </c>
      <c r="F12" s="76" t="s">
        <v>3897</v>
      </c>
      <c r="G12" s="13">
        <v>44560</v>
      </c>
      <c r="H12" s="77" t="s">
        <v>3898</v>
      </c>
      <c r="I12" s="16">
        <v>57</v>
      </c>
      <c r="J12" s="16">
        <v>37</v>
      </c>
      <c r="K12" s="16">
        <v>14</v>
      </c>
      <c r="L12" s="16">
        <v>2</v>
      </c>
      <c r="M12" s="81">
        <v>7.3815</v>
      </c>
      <c r="N12" s="96">
        <v>8</v>
      </c>
      <c r="O12" s="64">
        <v>2530</v>
      </c>
      <c r="P12" s="65">
        <f>Table22457891011234567891011121314151617181920212223242526272829303132333435[[#This Row],[PEMBULATAN]]*O12</f>
        <v>20240</v>
      </c>
    </row>
    <row r="13" spans="1:16" ht="26.25" customHeight="1" x14ac:dyDescent="0.2">
      <c r="A13" s="14"/>
      <c r="B13" s="75"/>
      <c r="C13" s="73" t="s">
        <v>3910</v>
      </c>
      <c r="D13" s="78" t="s">
        <v>127</v>
      </c>
      <c r="E13" s="13">
        <v>44555</v>
      </c>
      <c r="F13" s="76" t="s">
        <v>3897</v>
      </c>
      <c r="G13" s="13">
        <v>44560</v>
      </c>
      <c r="H13" s="77" t="s">
        <v>3898</v>
      </c>
      <c r="I13" s="16">
        <v>62</v>
      </c>
      <c r="J13" s="16">
        <v>38</v>
      </c>
      <c r="K13" s="16">
        <v>23</v>
      </c>
      <c r="L13" s="16">
        <v>6</v>
      </c>
      <c r="M13" s="81">
        <v>13.547000000000001</v>
      </c>
      <c r="N13" s="96">
        <v>13.547000000000001</v>
      </c>
      <c r="O13" s="64">
        <v>2530</v>
      </c>
      <c r="P13" s="65">
        <f>Table22457891011234567891011121314151617181920212223242526272829303132333435[[#This Row],[PEMBULATAN]]*O13</f>
        <v>34273.910000000003</v>
      </c>
    </row>
    <row r="14" spans="1:16" ht="26.25" customHeight="1" x14ac:dyDescent="0.2">
      <c r="A14" s="14"/>
      <c r="B14" s="75"/>
      <c r="C14" s="73" t="s">
        <v>3911</v>
      </c>
      <c r="D14" s="78" t="s">
        <v>127</v>
      </c>
      <c r="E14" s="13">
        <v>44555</v>
      </c>
      <c r="F14" s="76" t="s">
        <v>3897</v>
      </c>
      <c r="G14" s="13">
        <v>44560</v>
      </c>
      <c r="H14" s="77" t="s">
        <v>3898</v>
      </c>
      <c r="I14" s="16">
        <v>55</v>
      </c>
      <c r="J14" s="16">
        <v>10</v>
      </c>
      <c r="K14" s="16">
        <v>12</v>
      </c>
      <c r="L14" s="16">
        <v>4</v>
      </c>
      <c r="M14" s="81">
        <v>1.65</v>
      </c>
      <c r="N14" s="96">
        <v>4</v>
      </c>
      <c r="O14" s="64">
        <v>2530</v>
      </c>
      <c r="P14" s="65">
        <f>Table22457891011234567891011121314151617181920212223242526272829303132333435[[#This Row],[PEMBULATAN]]*O14</f>
        <v>10120</v>
      </c>
    </row>
    <row r="15" spans="1:16" ht="26.25" customHeight="1" x14ac:dyDescent="0.2">
      <c r="A15" s="14"/>
      <c r="B15" s="75"/>
      <c r="C15" s="73" t="s">
        <v>3912</v>
      </c>
      <c r="D15" s="78" t="s">
        <v>127</v>
      </c>
      <c r="E15" s="13">
        <v>44555</v>
      </c>
      <c r="F15" s="76" t="s">
        <v>3897</v>
      </c>
      <c r="G15" s="13">
        <v>44560</v>
      </c>
      <c r="H15" s="77" t="s">
        <v>3898</v>
      </c>
      <c r="I15" s="16">
        <v>112</v>
      </c>
      <c r="J15" s="16">
        <v>32</v>
      </c>
      <c r="K15" s="16">
        <v>8</v>
      </c>
      <c r="L15" s="16">
        <v>3</v>
      </c>
      <c r="M15" s="81">
        <v>7.1680000000000001</v>
      </c>
      <c r="N15" s="96">
        <v>7.1680000000000001</v>
      </c>
      <c r="O15" s="64">
        <v>2530</v>
      </c>
      <c r="P15" s="65">
        <f>Table22457891011234567891011121314151617181920212223242526272829303132333435[[#This Row],[PEMBULATAN]]*O15</f>
        <v>18135.04</v>
      </c>
    </row>
    <row r="16" spans="1:16" ht="26.25" customHeight="1" x14ac:dyDescent="0.2">
      <c r="A16" s="14"/>
      <c r="B16" s="75"/>
      <c r="C16" s="73" t="s">
        <v>3913</v>
      </c>
      <c r="D16" s="78" t="s">
        <v>127</v>
      </c>
      <c r="E16" s="13">
        <v>44555</v>
      </c>
      <c r="F16" s="76" t="s">
        <v>3897</v>
      </c>
      <c r="G16" s="13">
        <v>44560</v>
      </c>
      <c r="H16" s="77" t="s">
        <v>3898</v>
      </c>
      <c r="I16" s="16">
        <v>58</v>
      </c>
      <c r="J16" s="16">
        <v>55</v>
      </c>
      <c r="K16" s="16">
        <v>24</v>
      </c>
      <c r="L16" s="16">
        <v>8</v>
      </c>
      <c r="M16" s="81">
        <v>19.14</v>
      </c>
      <c r="N16" s="96">
        <v>19.14</v>
      </c>
      <c r="O16" s="64">
        <v>2530</v>
      </c>
      <c r="P16" s="65">
        <f>Table22457891011234567891011121314151617181920212223242526272829303132333435[[#This Row],[PEMBULATAN]]*O16</f>
        <v>48424.200000000004</v>
      </c>
    </row>
    <row r="17" spans="1:16" ht="26.25" customHeight="1" x14ac:dyDescent="0.2">
      <c r="A17" s="14"/>
      <c r="B17" s="75"/>
      <c r="C17" s="73" t="s">
        <v>3914</v>
      </c>
      <c r="D17" s="78" t="s">
        <v>127</v>
      </c>
      <c r="E17" s="13">
        <v>44555</v>
      </c>
      <c r="F17" s="76" t="s">
        <v>3897</v>
      </c>
      <c r="G17" s="13">
        <v>44560</v>
      </c>
      <c r="H17" s="77" t="s">
        <v>3898</v>
      </c>
      <c r="I17" s="16">
        <v>48</v>
      </c>
      <c r="J17" s="16">
        <v>27</v>
      </c>
      <c r="K17" s="16">
        <v>30</v>
      </c>
      <c r="L17" s="16">
        <v>2</v>
      </c>
      <c r="M17" s="81">
        <v>9.7200000000000006</v>
      </c>
      <c r="N17" s="96">
        <v>9.7200000000000006</v>
      </c>
      <c r="O17" s="64">
        <v>2530</v>
      </c>
      <c r="P17" s="65">
        <f>Table22457891011234567891011121314151617181920212223242526272829303132333435[[#This Row],[PEMBULATAN]]*O17</f>
        <v>24591.600000000002</v>
      </c>
    </row>
    <row r="18" spans="1:16" ht="26.25" customHeight="1" x14ac:dyDescent="0.2">
      <c r="A18" s="14"/>
      <c r="B18" s="75"/>
      <c r="C18" s="73" t="s">
        <v>3915</v>
      </c>
      <c r="D18" s="78" t="s">
        <v>127</v>
      </c>
      <c r="E18" s="13">
        <v>44555</v>
      </c>
      <c r="F18" s="76" t="s">
        <v>3897</v>
      </c>
      <c r="G18" s="13">
        <v>44560</v>
      </c>
      <c r="H18" s="77" t="s">
        <v>3898</v>
      </c>
      <c r="I18" s="16">
        <v>53</v>
      </c>
      <c r="J18" s="16">
        <v>42</v>
      </c>
      <c r="K18" s="16">
        <v>17</v>
      </c>
      <c r="L18" s="16">
        <v>13</v>
      </c>
      <c r="M18" s="81">
        <v>9.4604999999999997</v>
      </c>
      <c r="N18" s="96">
        <v>14</v>
      </c>
      <c r="O18" s="64">
        <v>2530</v>
      </c>
      <c r="P18" s="65">
        <f>Table22457891011234567891011121314151617181920212223242526272829303132333435[[#This Row],[PEMBULATAN]]*O18</f>
        <v>35420</v>
      </c>
    </row>
    <row r="19" spans="1:16" ht="26.25" customHeight="1" x14ac:dyDescent="0.2">
      <c r="A19" s="14"/>
      <c r="B19" s="75"/>
      <c r="C19" s="73" t="s">
        <v>3916</v>
      </c>
      <c r="D19" s="78" t="s">
        <v>127</v>
      </c>
      <c r="E19" s="13">
        <v>44555</v>
      </c>
      <c r="F19" s="76" t="s">
        <v>3897</v>
      </c>
      <c r="G19" s="13">
        <v>44560</v>
      </c>
      <c r="H19" s="77" t="s">
        <v>3898</v>
      </c>
      <c r="I19" s="16">
        <v>70</v>
      </c>
      <c r="J19" s="16">
        <v>32</v>
      </c>
      <c r="K19" s="16">
        <v>22</v>
      </c>
      <c r="L19" s="16">
        <v>3</v>
      </c>
      <c r="M19" s="81">
        <v>12.32</v>
      </c>
      <c r="N19" s="96">
        <v>13</v>
      </c>
      <c r="O19" s="64">
        <v>2530</v>
      </c>
      <c r="P19" s="65">
        <f>Table22457891011234567891011121314151617181920212223242526272829303132333435[[#This Row],[PEMBULATAN]]*O19</f>
        <v>32890</v>
      </c>
    </row>
    <row r="20" spans="1:16" ht="26.25" customHeight="1" x14ac:dyDescent="0.2">
      <c r="A20" s="14"/>
      <c r="B20" s="75"/>
      <c r="C20" s="73" t="s">
        <v>3917</v>
      </c>
      <c r="D20" s="78" t="s">
        <v>127</v>
      </c>
      <c r="E20" s="13">
        <v>44555</v>
      </c>
      <c r="F20" s="76" t="s">
        <v>3897</v>
      </c>
      <c r="G20" s="13">
        <v>44560</v>
      </c>
      <c r="H20" s="77" t="s">
        <v>3898</v>
      </c>
      <c r="I20" s="16">
        <v>75</v>
      </c>
      <c r="J20" s="16">
        <v>60</v>
      </c>
      <c r="K20" s="16">
        <v>30</v>
      </c>
      <c r="L20" s="16">
        <v>11</v>
      </c>
      <c r="M20" s="81">
        <v>33.75</v>
      </c>
      <c r="N20" s="96">
        <v>33.75</v>
      </c>
      <c r="O20" s="64">
        <v>2530</v>
      </c>
      <c r="P20" s="65">
        <f>Table22457891011234567891011121314151617181920212223242526272829303132333435[[#This Row],[PEMBULATAN]]*O20</f>
        <v>85387.5</v>
      </c>
    </row>
    <row r="21" spans="1:16" ht="26.25" customHeight="1" x14ac:dyDescent="0.2">
      <c r="A21" s="14"/>
      <c r="B21" s="75"/>
      <c r="C21" s="73" t="s">
        <v>3918</v>
      </c>
      <c r="D21" s="78" t="s">
        <v>127</v>
      </c>
      <c r="E21" s="13">
        <v>44555</v>
      </c>
      <c r="F21" s="76" t="s">
        <v>3897</v>
      </c>
      <c r="G21" s="13">
        <v>44560</v>
      </c>
      <c r="H21" s="77" t="s">
        <v>3898</v>
      </c>
      <c r="I21" s="16">
        <v>77</v>
      </c>
      <c r="J21" s="16">
        <v>54</v>
      </c>
      <c r="K21" s="16">
        <v>23</v>
      </c>
      <c r="L21" s="16">
        <v>8</v>
      </c>
      <c r="M21" s="81">
        <v>23.9085</v>
      </c>
      <c r="N21" s="96">
        <v>23.9085</v>
      </c>
      <c r="O21" s="64">
        <v>2530</v>
      </c>
      <c r="P21" s="65">
        <f>Table22457891011234567891011121314151617181920212223242526272829303132333435[[#This Row],[PEMBULATAN]]*O21</f>
        <v>60488.504999999997</v>
      </c>
    </row>
    <row r="22" spans="1:16" ht="26.25" customHeight="1" x14ac:dyDescent="0.2">
      <c r="A22" s="14"/>
      <c r="B22" s="75"/>
      <c r="C22" s="73" t="s">
        <v>3919</v>
      </c>
      <c r="D22" s="78" t="s">
        <v>127</v>
      </c>
      <c r="E22" s="13">
        <v>44555</v>
      </c>
      <c r="F22" s="76" t="s">
        <v>3897</v>
      </c>
      <c r="G22" s="13">
        <v>44560</v>
      </c>
      <c r="H22" s="77" t="s">
        <v>3898</v>
      </c>
      <c r="I22" s="16">
        <v>68</v>
      </c>
      <c r="J22" s="16">
        <v>52</v>
      </c>
      <c r="K22" s="16">
        <v>20</v>
      </c>
      <c r="L22" s="16">
        <v>9</v>
      </c>
      <c r="M22" s="81">
        <v>17.68</v>
      </c>
      <c r="N22" s="96">
        <v>17.68</v>
      </c>
      <c r="O22" s="64">
        <v>2530</v>
      </c>
      <c r="P22" s="65">
        <f>Table22457891011234567891011121314151617181920212223242526272829303132333435[[#This Row],[PEMBULATAN]]*O22</f>
        <v>44730.400000000001</v>
      </c>
    </row>
    <row r="23" spans="1:16" ht="26.25" customHeight="1" x14ac:dyDescent="0.2">
      <c r="A23" s="14"/>
      <c r="B23" s="75"/>
      <c r="C23" s="73" t="s">
        <v>3920</v>
      </c>
      <c r="D23" s="78" t="s">
        <v>127</v>
      </c>
      <c r="E23" s="13">
        <v>44555</v>
      </c>
      <c r="F23" s="76" t="s">
        <v>3897</v>
      </c>
      <c r="G23" s="13">
        <v>44560</v>
      </c>
      <c r="H23" s="77" t="s">
        <v>3898</v>
      </c>
      <c r="I23" s="16">
        <v>51</v>
      </c>
      <c r="J23" s="16">
        <v>37</v>
      </c>
      <c r="K23" s="16">
        <v>23</v>
      </c>
      <c r="L23" s="16">
        <v>8</v>
      </c>
      <c r="M23" s="81">
        <v>10.850250000000001</v>
      </c>
      <c r="N23" s="96">
        <v>10.850250000000001</v>
      </c>
      <c r="O23" s="64">
        <v>2530</v>
      </c>
      <c r="P23" s="65">
        <f>Table22457891011234567891011121314151617181920212223242526272829303132333435[[#This Row],[PEMBULATAN]]*O23</f>
        <v>27451.132500000003</v>
      </c>
    </row>
    <row r="24" spans="1:16" ht="26.25" customHeight="1" x14ac:dyDescent="0.2">
      <c r="A24" s="14"/>
      <c r="B24" s="75"/>
      <c r="C24" s="73" t="s">
        <v>3921</v>
      </c>
      <c r="D24" s="78" t="s">
        <v>127</v>
      </c>
      <c r="E24" s="13">
        <v>44555</v>
      </c>
      <c r="F24" s="76" t="s">
        <v>3897</v>
      </c>
      <c r="G24" s="13">
        <v>44560</v>
      </c>
      <c r="H24" s="77" t="s">
        <v>3898</v>
      </c>
      <c r="I24" s="16">
        <v>42</v>
      </c>
      <c r="J24" s="16">
        <v>43</v>
      </c>
      <c r="K24" s="16">
        <v>12</v>
      </c>
      <c r="L24" s="16">
        <v>8</v>
      </c>
      <c r="M24" s="81">
        <v>5.4180000000000001</v>
      </c>
      <c r="N24" s="96">
        <v>9</v>
      </c>
      <c r="O24" s="64">
        <v>2530</v>
      </c>
      <c r="P24" s="65">
        <f>Table22457891011234567891011121314151617181920212223242526272829303132333435[[#This Row],[PEMBULATAN]]*O24</f>
        <v>22770</v>
      </c>
    </row>
    <row r="25" spans="1:16" ht="26.25" customHeight="1" x14ac:dyDescent="0.2">
      <c r="A25" s="14"/>
      <c r="B25" s="75"/>
      <c r="C25" s="73" t="s">
        <v>3922</v>
      </c>
      <c r="D25" s="78" t="s">
        <v>127</v>
      </c>
      <c r="E25" s="13">
        <v>44555</v>
      </c>
      <c r="F25" s="76" t="s">
        <v>3897</v>
      </c>
      <c r="G25" s="13">
        <v>44560</v>
      </c>
      <c r="H25" s="77" t="s">
        <v>3898</v>
      </c>
      <c r="I25" s="16">
        <v>84</v>
      </c>
      <c r="J25" s="16">
        <v>64</v>
      </c>
      <c r="K25" s="16">
        <v>27</v>
      </c>
      <c r="L25" s="16">
        <v>15</v>
      </c>
      <c r="M25" s="81">
        <v>36.287999999999997</v>
      </c>
      <c r="N25" s="96">
        <v>36.287999999999997</v>
      </c>
      <c r="O25" s="64">
        <v>2530</v>
      </c>
      <c r="P25" s="65">
        <f>Table22457891011234567891011121314151617181920212223242526272829303132333435[[#This Row],[PEMBULATAN]]*O25</f>
        <v>91808.639999999985</v>
      </c>
    </row>
    <row r="26" spans="1:16" ht="26.25" customHeight="1" x14ac:dyDescent="0.2">
      <c r="A26" s="14"/>
      <c r="B26" s="75"/>
      <c r="C26" s="73" t="s">
        <v>3923</v>
      </c>
      <c r="D26" s="78" t="s">
        <v>127</v>
      </c>
      <c r="E26" s="13">
        <v>44555</v>
      </c>
      <c r="F26" s="76" t="s">
        <v>3897</v>
      </c>
      <c r="G26" s="13">
        <v>44560</v>
      </c>
      <c r="H26" s="77" t="s">
        <v>3898</v>
      </c>
      <c r="I26" s="16">
        <v>27</v>
      </c>
      <c r="J26" s="16">
        <v>27</v>
      </c>
      <c r="K26" s="16">
        <v>4</v>
      </c>
      <c r="L26" s="16">
        <v>1</v>
      </c>
      <c r="M26" s="81">
        <v>0.72899999999999998</v>
      </c>
      <c r="N26" s="96">
        <v>1</v>
      </c>
      <c r="O26" s="64">
        <v>2530</v>
      </c>
      <c r="P26" s="65">
        <f>Table22457891011234567891011121314151617181920212223242526272829303132333435[[#This Row],[PEMBULATAN]]*O26</f>
        <v>2530</v>
      </c>
    </row>
    <row r="27" spans="1:16" ht="26.25" customHeight="1" x14ac:dyDescent="0.2">
      <c r="A27" s="14"/>
      <c r="B27" s="75"/>
      <c r="C27" s="73" t="s">
        <v>3924</v>
      </c>
      <c r="D27" s="78" t="s">
        <v>127</v>
      </c>
      <c r="E27" s="13">
        <v>44555</v>
      </c>
      <c r="F27" s="76" t="s">
        <v>3897</v>
      </c>
      <c r="G27" s="13">
        <v>44560</v>
      </c>
      <c r="H27" s="77" t="s">
        <v>3898</v>
      </c>
      <c r="I27" s="16">
        <v>75</v>
      </c>
      <c r="J27" s="16">
        <v>51</v>
      </c>
      <c r="K27" s="16">
        <v>24</v>
      </c>
      <c r="L27" s="16">
        <v>11</v>
      </c>
      <c r="M27" s="81">
        <v>22.95</v>
      </c>
      <c r="N27" s="96">
        <v>22.95</v>
      </c>
      <c r="O27" s="64">
        <v>2530</v>
      </c>
      <c r="P27" s="65">
        <f>Table22457891011234567891011121314151617181920212223242526272829303132333435[[#This Row],[PEMBULATAN]]*O27</f>
        <v>58063.5</v>
      </c>
    </row>
    <row r="28" spans="1:16" ht="26.25" customHeight="1" x14ac:dyDescent="0.2">
      <c r="A28" s="14"/>
      <c r="B28" s="75"/>
      <c r="C28" s="73" t="s">
        <v>3925</v>
      </c>
      <c r="D28" s="78" t="s">
        <v>127</v>
      </c>
      <c r="E28" s="13">
        <v>44555</v>
      </c>
      <c r="F28" s="76" t="s">
        <v>3897</v>
      </c>
      <c r="G28" s="13">
        <v>44560</v>
      </c>
      <c r="H28" s="77" t="s">
        <v>3898</v>
      </c>
      <c r="I28" s="16">
        <v>87</v>
      </c>
      <c r="J28" s="16">
        <v>55</v>
      </c>
      <c r="K28" s="16">
        <v>25</v>
      </c>
      <c r="L28" s="16">
        <v>26</v>
      </c>
      <c r="M28" s="81">
        <v>29.90625</v>
      </c>
      <c r="N28" s="96">
        <v>29.90625</v>
      </c>
      <c r="O28" s="64">
        <v>2530</v>
      </c>
      <c r="P28" s="65">
        <f>Table22457891011234567891011121314151617181920212223242526272829303132333435[[#This Row],[PEMBULATAN]]*O28</f>
        <v>75662.8125</v>
      </c>
    </row>
    <row r="29" spans="1:16" ht="26.25" customHeight="1" x14ac:dyDescent="0.2">
      <c r="A29" s="14"/>
      <c r="B29" s="75"/>
      <c r="C29" s="73" t="s">
        <v>3926</v>
      </c>
      <c r="D29" s="78" t="s">
        <v>127</v>
      </c>
      <c r="E29" s="13">
        <v>44555</v>
      </c>
      <c r="F29" s="76" t="s">
        <v>3897</v>
      </c>
      <c r="G29" s="13">
        <v>44560</v>
      </c>
      <c r="H29" s="77" t="s">
        <v>3898</v>
      </c>
      <c r="I29" s="16">
        <v>82</v>
      </c>
      <c r="J29" s="16">
        <v>61</v>
      </c>
      <c r="K29" s="16">
        <v>25</v>
      </c>
      <c r="L29" s="16">
        <v>8</v>
      </c>
      <c r="M29" s="81">
        <v>31.262499999999999</v>
      </c>
      <c r="N29" s="96">
        <v>31.262499999999999</v>
      </c>
      <c r="O29" s="64">
        <v>2530</v>
      </c>
      <c r="P29" s="65">
        <f>Table22457891011234567891011121314151617181920212223242526272829303132333435[[#This Row],[PEMBULATAN]]*O29</f>
        <v>79094.125</v>
      </c>
    </row>
    <row r="30" spans="1:16" ht="26.25" customHeight="1" x14ac:dyDescent="0.2">
      <c r="A30" s="14"/>
      <c r="B30" s="75"/>
      <c r="C30" s="73" t="s">
        <v>3927</v>
      </c>
      <c r="D30" s="78" t="s">
        <v>127</v>
      </c>
      <c r="E30" s="13">
        <v>44555</v>
      </c>
      <c r="F30" s="76" t="s">
        <v>3897</v>
      </c>
      <c r="G30" s="13">
        <v>44560</v>
      </c>
      <c r="H30" s="77" t="s">
        <v>3898</v>
      </c>
      <c r="I30" s="16">
        <v>67</v>
      </c>
      <c r="J30" s="16">
        <v>65</v>
      </c>
      <c r="K30" s="16">
        <v>10</v>
      </c>
      <c r="L30" s="16">
        <v>5</v>
      </c>
      <c r="M30" s="81">
        <v>10.887499999999999</v>
      </c>
      <c r="N30" s="96">
        <v>10.887499999999999</v>
      </c>
      <c r="O30" s="64">
        <v>2530</v>
      </c>
      <c r="P30" s="65">
        <f>Table22457891011234567891011121314151617181920212223242526272829303132333435[[#This Row],[PEMBULATAN]]*O30</f>
        <v>27545.375</v>
      </c>
    </row>
    <row r="31" spans="1:16" ht="26.25" customHeight="1" x14ac:dyDescent="0.2">
      <c r="A31" s="14"/>
      <c r="B31" s="75"/>
      <c r="C31" s="73" t="s">
        <v>3928</v>
      </c>
      <c r="D31" s="78" t="s">
        <v>127</v>
      </c>
      <c r="E31" s="13">
        <v>44555</v>
      </c>
      <c r="F31" s="76" t="s">
        <v>3897</v>
      </c>
      <c r="G31" s="13">
        <v>44560</v>
      </c>
      <c r="H31" s="77" t="s">
        <v>3898</v>
      </c>
      <c r="I31" s="16">
        <v>40</v>
      </c>
      <c r="J31" s="16">
        <v>40</v>
      </c>
      <c r="K31" s="16">
        <v>15</v>
      </c>
      <c r="L31" s="16">
        <v>6</v>
      </c>
      <c r="M31" s="81">
        <v>6</v>
      </c>
      <c r="N31" s="96">
        <v>6</v>
      </c>
      <c r="O31" s="64">
        <v>2530</v>
      </c>
      <c r="P31" s="65">
        <f>Table22457891011234567891011121314151617181920212223242526272829303132333435[[#This Row],[PEMBULATAN]]*O31</f>
        <v>15180</v>
      </c>
    </row>
    <row r="32" spans="1:16" ht="26.25" customHeight="1" x14ac:dyDescent="0.2">
      <c r="A32" s="14"/>
      <c r="B32" s="75"/>
      <c r="C32" s="73" t="s">
        <v>3929</v>
      </c>
      <c r="D32" s="78" t="s">
        <v>127</v>
      </c>
      <c r="E32" s="13">
        <v>44555</v>
      </c>
      <c r="F32" s="76" t="s">
        <v>3897</v>
      </c>
      <c r="G32" s="13">
        <v>44560</v>
      </c>
      <c r="H32" s="77" t="s">
        <v>3898</v>
      </c>
      <c r="I32" s="16">
        <v>71</v>
      </c>
      <c r="J32" s="16">
        <v>54</v>
      </c>
      <c r="K32" s="16">
        <v>5</v>
      </c>
      <c r="L32" s="16">
        <v>3</v>
      </c>
      <c r="M32" s="81">
        <v>4.7925000000000004</v>
      </c>
      <c r="N32" s="96">
        <v>4.7925000000000004</v>
      </c>
      <c r="O32" s="64">
        <v>2530</v>
      </c>
      <c r="P32" s="65">
        <f>Table22457891011234567891011121314151617181920212223242526272829303132333435[[#This Row],[PEMBULATAN]]*O32</f>
        <v>12125.025000000001</v>
      </c>
    </row>
    <row r="33" spans="1:16" ht="26.25" customHeight="1" x14ac:dyDescent="0.2">
      <c r="A33" s="14"/>
      <c r="B33" s="75"/>
      <c r="C33" s="73" t="s">
        <v>3930</v>
      </c>
      <c r="D33" s="78" t="s">
        <v>127</v>
      </c>
      <c r="E33" s="13">
        <v>44555</v>
      </c>
      <c r="F33" s="76" t="s">
        <v>3897</v>
      </c>
      <c r="G33" s="13">
        <v>44560</v>
      </c>
      <c r="H33" s="77" t="s">
        <v>3898</v>
      </c>
      <c r="I33" s="16">
        <v>100</v>
      </c>
      <c r="J33" s="16">
        <v>48</v>
      </c>
      <c r="K33" s="16">
        <v>35</v>
      </c>
      <c r="L33" s="16">
        <v>19</v>
      </c>
      <c r="M33" s="81">
        <v>42</v>
      </c>
      <c r="N33" s="96">
        <v>42</v>
      </c>
      <c r="O33" s="64">
        <v>2530</v>
      </c>
      <c r="P33" s="65">
        <f>Table22457891011234567891011121314151617181920212223242526272829303132333435[[#This Row],[PEMBULATAN]]*O33</f>
        <v>106260</v>
      </c>
    </row>
    <row r="34" spans="1:16" ht="26.25" customHeight="1" x14ac:dyDescent="0.2">
      <c r="A34" s="14"/>
      <c r="B34" s="75"/>
      <c r="C34" s="73" t="s">
        <v>3931</v>
      </c>
      <c r="D34" s="78" t="s">
        <v>127</v>
      </c>
      <c r="E34" s="13">
        <v>44555</v>
      </c>
      <c r="F34" s="76" t="s">
        <v>3897</v>
      </c>
      <c r="G34" s="13">
        <v>44560</v>
      </c>
      <c r="H34" s="77" t="s">
        <v>3898</v>
      </c>
      <c r="I34" s="16">
        <v>92</v>
      </c>
      <c r="J34" s="16">
        <v>55</v>
      </c>
      <c r="K34" s="16">
        <v>31</v>
      </c>
      <c r="L34" s="16">
        <v>23</v>
      </c>
      <c r="M34" s="81">
        <v>39.215000000000003</v>
      </c>
      <c r="N34" s="96">
        <v>39.215000000000003</v>
      </c>
      <c r="O34" s="64">
        <v>2530</v>
      </c>
      <c r="P34" s="65">
        <f>Table22457891011234567891011121314151617181920212223242526272829303132333435[[#This Row],[PEMBULATAN]]*O34</f>
        <v>99213.950000000012</v>
      </c>
    </row>
    <row r="35" spans="1:16" ht="26.25" customHeight="1" x14ac:dyDescent="0.2">
      <c r="A35" s="14"/>
      <c r="B35" s="75"/>
      <c r="C35" s="73" t="s">
        <v>3932</v>
      </c>
      <c r="D35" s="78" t="s">
        <v>127</v>
      </c>
      <c r="E35" s="13">
        <v>44555</v>
      </c>
      <c r="F35" s="76" t="s">
        <v>3897</v>
      </c>
      <c r="G35" s="13">
        <v>44560</v>
      </c>
      <c r="H35" s="77" t="s">
        <v>3898</v>
      </c>
      <c r="I35" s="16">
        <v>84</v>
      </c>
      <c r="J35" s="16">
        <v>55</v>
      </c>
      <c r="K35" s="16">
        <v>25</v>
      </c>
      <c r="L35" s="16">
        <v>9</v>
      </c>
      <c r="M35" s="81">
        <v>28.875</v>
      </c>
      <c r="N35" s="96">
        <v>28.875</v>
      </c>
      <c r="O35" s="64">
        <v>2530</v>
      </c>
      <c r="P35" s="65">
        <f>Table22457891011234567891011121314151617181920212223242526272829303132333435[[#This Row],[PEMBULATAN]]*O35</f>
        <v>73053.75</v>
      </c>
    </row>
    <row r="36" spans="1:16" ht="26.25" customHeight="1" x14ac:dyDescent="0.2">
      <c r="A36" s="14"/>
      <c r="B36" s="75"/>
      <c r="C36" s="73" t="s">
        <v>3933</v>
      </c>
      <c r="D36" s="78" t="s">
        <v>127</v>
      </c>
      <c r="E36" s="13">
        <v>44555</v>
      </c>
      <c r="F36" s="76" t="s">
        <v>3897</v>
      </c>
      <c r="G36" s="13">
        <v>44560</v>
      </c>
      <c r="H36" s="77" t="s">
        <v>3898</v>
      </c>
      <c r="I36" s="16">
        <v>58</v>
      </c>
      <c r="J36" s="16">
        <v>58</v>
      </c>
      <c r="K36" s="16">
        <v>24</v>
      </c>
      <c r="L36" s="16">
        <v>20</v>
      </c>
      <c r="M36" s="81">
        <v>20.184000000000001</v>
      </c>
      <c r="N36" s="96">
        <v>20.184000000000001</v>
      </c>
      <c r="O36" s="64">
        <v>2530</v>
      </c>
      <c r="P36" s="65">
        <f>Table22457891011234567891011121314151617181920212223242526272829303132333435[[#This Row],[PEMBULATAN]]*O36</f>
        <v>51065.520000000004</v>
      </c>
    </row>
    <row r="37" spans="1:16" ht="26.25" customHeight="1" x14ac:dyDescent="0.2">
      <c r="A37" s="14"/>
      <c r="B37" s="75"/>
      <c r="C37" s="73" t="s">
        <v>3934</v>
      </c>
      <c r="D37" s="78" t="s">
        <v>127</v>
      </c>
      <c r="E37" s="13">
        <v>44555</v>
      </c>
      <c r="F37" s="76" t="s">
        <v>3897</v>
      </c>
      <c r="G37" s="13">
        <v>44560</v>
      </c>
      <c r="H37" s="77" t="s">
        <v>3898</v>
      </c>
      <c r="I37" s="16">
        <v>67</v>
      </c>
      <c r="J37" s="16">
        <v>44</v>
      </c>
      <c r="K37" s="16">
        <v>21</v>
      </c>
      <c r="L37" s="16">
        <v>5</v>
      </c>
      <c r="M37" s="81">
        <v>15.477</v>
      </c>
      <c r="N37" s="96">
        <v>16</v>
      </c>
      <c r="O37" s="64">
        <v>2530</v>
      </c>
      <c r="P37" s="65">
        <f>Table22457891011234567891011121314151617181920212223242526272829303132333435[[#This Row],[PEMBULATAN]]*O37</f>
        <v>40480</v>
      </c>
    </row>
    <row r="38" spans="1:16" ht="26.25" customHeight="1" x14ac:dyDescent="0.2">
      <c r="A38" s="14"/>
      <c r="B38" s="75"/>
      <c r="C38" s="73" t="s">
        <v>3935</v>
      </c>
      <c r="D38" s="78" t="s">
        <v>127</v>
      </c>
      <c r="E38" s="13">
        <v>44555</v>
      </c>
      <c r="F38" s="76" t="s">
        <v>3897</v>
      </c>
      <c r="G38" s="13">
        <v>44560</v>
      </c>
      <c r="H38" s="77" t="s">
        <v>3898</v>
      </c>
      <c r="I38" s="16">
        <v>95</v>
      </c>
      <c r="J38" s="16">
        <v>55</v>
      </c>
      <c r="K38" s="16">
        <v>25</v>
      </c>
      <c r="L38" s="16">
        <v>18</v>
      </c>
      <c r="M38" s="81">
        <v>32.65625</v>
      </c>
      <c r="N38" s="96">
        <v>32.65625</v>
      </c>
      <c r="O38" s="64">
        <v>2530</v>
      </c>
      <c r="P38" s="65">
        <f>Table22457891011234567891011121314151617181920212223242526272829303132333435[[#This Row],[PEMBULATAN]]*O38</f>
        <v>82620.3125</v>
      </c>
    </row>
    <row r="39" spans="1:16" ht="26.25" customHeight="1" x14ac:dyDescent="0.2">
      <c r="A39" s="14"/>
      <c r="B39" s="75"/>
      <c r="C39" s="73" t="s">
        <v>3936</v>
      </c>
      <c r="D39" s="78" t="s">
        <v>127</v>
      </c>
      <c r="E39" s="13">
        <v>44555</v>
      </c>
      <c r="F39" s="76" t="s">
        <v>3897</v>
      </c>
      <c r="G39" s="13">
        <v>44560</v>
      </c>
      <c r="H39" s="77" t="s">
        <v>3898</v>
      </c>
      <c r="I39" s="16">
        <v>120</v>
      </c>
      <c r="J39" s="16">
        <v>12</v>
      </c>
      <c r="K39" s="16">
        <v>12</v>
      </c>
      <c r="L39" s="16">
        <v>1</v>
      </c>
      <c r="M39" s="81">
        <v>4.32</v>
      </c>
      <c r="N39" s="96">
        <v>5</v>
      </c>
      <c r="O39" s="64">
        <v>2530</v>
      </c>
      <c r="P39" s="65">
        <f>Table22457891011234567891011121314151617181920212223242526272829303132333435[[#This Row],[PEMBULATAN]]*O39</f>
        <v>12650</v>
      </c>
    </row>
    <row r="40" spans="1:16" ht="26.25" customHeight="1" x14ac:dyDescent="0.2">
      <c r="A40" s="14"/>
      <c r="B40" s="75"/>
      <c r="C40" s="73" t="s">
        <v>3937</v>
      </c>
      <c r="D40" s="78" t="s">
        <v>127</v>
      </c>
      <c r="E40" s="13">
        <v>44555</v>
      </c>
      <c r="F40" s="76" t="s">
        <v>3897</v>
      </c>
      <c r="G40" s="13">
        <v>44560</v>
      </c>
      <c r="H40" s="77" t="s">
        <v>3898</v>
      </c>
      <c r="I40" s="16">
        <v>50</v>
      </c>
      <c r="J40" s="16">
        <v>40</v>
      </c>
      <c r="K40" s="16">
        <v>22</v>
      </c>
      <c r="L40" s="16">
        <v>3</v>
      </c>
      <c r="M40" s="81">
        <v>11</v>
      </c>
      <c r="N40" s="96">
        <v>11</v>
      </c>
      <c r="O40" s="64">
        <v>2530</v>
      </c>
      <c r="P40" s="65">
        <f>Table22457891011234567891011121314151617181920212223242526272829303132333435[[#This Row],[PEMBULATAN]]*O40</f>
        <v>27830</v>
      </c>
    </row>
    <row r="41" spans="1:16" ht="26.25" customHeight="1" x14ac:dyDescent="0.2">
      <c r="A41" s="14"/>
      <c r="B41" s="75"/>
      <c r="C41" s="73" t="s">
        <v>3938</v>
      </c>
      <c r="D41" s="78" t="s">
        <v>127</v>
      </c>
      <c r="E41" s="13">
        <v>44555</v>
      </c>
      <c r="F41" s="76" t="s">
        <v>3897</v>
      </c>
      <c r="G41" s="13">
        <v>44560</v>
      </c>
      <c r="H41" s="77" t="s">
        <v>3898</v>
      </c>
      <c r="I41" s="16">
        <v>43</v>
      </c>
      <c r="J41" s="16">
        <v>33</v>
      </c>
      <c r="K41" s="16">
        <v>24</v>
      </c>
      <c r="L41" s="16">
        <v>7</v>
      </c>
      <c r="M41" s="81">
        <v>8.5139999999999993</v>
      </c>
      <c r="N41" s="96">
        <v>8.5139999999999993</v>
      </c>
      <c r="O41" s="64">
        <v>2530</v>
      </c>
      <c r="P41" s="65">
        <f>Table22457891011234567891011121314151617181920212223242526272829303132333435[[#This Row],[PEMBULATAN]]*O41</f>
        <v>21540.42</v>
      </c>
    </row>
    <row r="42" spans="1:16" ht="26.25" customHeight="1" x14ac:dyDescent="0.2">
      <c r="A42" s="14"/>
      <c r="B42" s="75"/>
      <c r="C42" s="73" t="s">
        <v>3939</v>
      </c>
      <c r="D42" s="78" t="s">
        <v>127</v>
      </c>
      <c r="E42" s="13">
        <v>44555</v>
      </c>
      <c r="F42" s="76" t="s">
        <v>3897</v>
      </c>
      <c r="G42" s="13">
        <v>44560</v>
      </c>
      <c r="H42" s="77" t="s">
        <v>3898</v>
      </c>
      <c r="I42" s="16">
        <v>77</v>
      </c>
      <c r="J42" s="16">
        <v>50</v>
      </c>
      <c r="K42" s="16">
        <v>31</v>
      </c>
      <c r="L42" s="16">
        <v>13</v>
      </c>
      <c r="M42" s="81">
        <v>29.837499999999999</v>
      </c>
      <c r="N42" s="96">
        <v>29.837499999999999</v>
      </c>
      <c r="O42" s="64">
        <v>2530</v>
      </c>
      <c r="P42" s="65">
        <f>Table22457891011234567891011121314151617181920212223242526272829303132333435[[#This Row],[PEMBULATAN]]*O42</f>
        <v>75488.875</v>
      </c>
    </row>
    <row r="43" spans="1:16" ht="26.25" customHeight="1" x14ac:dyDescent="0.2">
      <c r="A43" s="14"/>
      <c r="B43" s="75"/>
      <c r="C43" s="73" t="s">
        <v>3940</v>
      </c>
      <c r="D43" s="78" t="s">
        <v>127</v>
      </c>
      <c r="E43" s="13">
        <v>44555</v>
      </c>
      <c r="F43" s="76" t="s">
        <v>3897</v>
      </c>
      <c r="G43" s="13">
        <v>44560</v>
      </c>
      <c r="H43" s="77" t="s">
        <v>3898</v>
      </c>
      <c r="I43" s="16">
        <v>62</v>
      </c>
      <c r="J43" s="16">
        <v>53</v>
      </c>
      <c r="K43" s="16">
        <v>20</v>
      </c>
      <c r="L43" s="16">
        <v>4</v>
      </c>
      <c r="M43" s="81">
        <v>16.43</v>
      </c>
      <c r="N43" s="96">
        <v>17</v>
      </c>
      <c r="O43" s="64">
        <v>2530</v>
      </c>
      <c r="P43" s="65">
        <f>Table22457891011234567891011121314151617181920212223242526272829303132333435[[#This Row],[PEMBULATAN]]*O43</f>
        <v>43010</v>
      </c>
    </row>
    <row r="44" spans="1:16" ht="26.25" customHeight="1" x14ac:dyDescent="0.2">
      <c r="A44" s="14"/>
      <c r="B44" s="75"/>
      <c r="C44" s="73" t="s">
        <v>3941</v>
      </c>
      <c r="D44" s="78" t="s">
        <v>127</v>
      </c>
      <c r="E44" s="13">
        <v>44555</v>
      </c>
      <c r="F44" s="76" t="s">
        <v>3897</v>
      </c>
      <c r="G44" s="13">
        <v>44560</v>
      </c>
      <c r="H44" s="77" t="s">
        <v>3898</v>
      </c>
      <c r="I44" s="16">
        <v>56</v>
      </c>
      <c r="J44" s="16">
        <v>34</v>
      </c>
      <c r="K44" s="16">
        <v>11</v>
      </c>
      <c r="L44" s="16">
        <v>5</v>
      </c>
      <c r="M44" s="81">
        <v>5.2359999999999998</v>
      </c>
      <c r="N44" s="96">
        <v>5.2359999999999998</v>
      </c>
      <c r="O44" s="64">
        <v>2530</v>
      </c>
      <c r="P44" s="65">
        <f>Table22457891011234567891011121314151617181920212223242526272829303132333435[[#This Row],[PEMBULATAN]]*O44</f>
        <v>13247.08</v>
      </c>
    </row>
    <row r="45" spans="1:16" ht="26.25" customHeight="1" x14ac:dyDescent="0.2">
      <c r="A45" s="14"/>
      <c r="B45" s="98"/>
      <c r="C45" s="73" t="s">
        <v>3942</v>
      </c>
      <c r="D45" s="78" t="s">
        <v>127</v>
      </c>
      <c r="E45" s="13">
        <v>44555</v>
      </c>
      <c r="F45" s="76" t="s">
        <v>3897</v>
      </c>
      <c r="G45" s="13">
        <v>44560</v>
      </c>
      <c r="H45" s="77" t="s">
        <v>3898</v>
      </c>
      <c r="I45" s="16">
        <v>61</v>
      </c>
      <c r="J45" s="16">
        <v>43</v>
      </c>
      <c r="K45" s="16">
        <v>20</v>
      </c>
      <c r="L45" s="16">
        <v>4</v>
      </c>
      <c r="M45" s="81">
        <v>13.115</v>
      </c>
      <c r="N45" s="96">
        <v>13.115</v>
      </c>
      <c r="O45" s="64">
        <v>2530</v>
      </c>
      <c r="P45" s="65">
        <f>Table22457891011234567891011121314151617181920212223242526272829303132333435[[#This Row],[PEMBULATAN]]*O45</f>
        <v>33180.949999999997</v>
      </c>
    </row>
    <row r="46" spans="1:16" ht="26.25" customHeight="1" x14ac:dyDescent="0.2">
      <c r="A46" s="14"/>
      <c r="B46" s="75" t="s">
        <v>3943</v>
      </c>
      <c r="C46" s="73" t="s">
        <v>3944</v>
      </c>
      <c r="D46" s="78" t="s">
        <v>127</v>
      </c>
      <c r="E46" s="13">
        <v>44555</v>
      </c>
      <c r="F46" s="76" t="s">
        <v>3897</v>
      </c>
      <c r="G46" s="13">
        <v>44560</v>
      </c>
      <c r="H46" s="77" t="s">
        <v>3898</v>
      </c>
      <c r="I46" s="16">
        <v>72</v>
      </c>
      <c r="J46" s="16">
        <v>61</v>
      </c>
      <c r="K46" s="16">
        <v>22</v>
      </c>
      <c r="L46" s="16">
        <v>5</v>
      </c>
      <c r="M46" s="81">
        <v>24.155999999999999</v>
      </c>
      <c r="N46" s="96">
        <v>24.155999999999999</v>
      </c>
      <c r="O46" s="64">
        <v>2530</v>
      </c>
      <c r="P46" s="65">
        <f>Table22457891011234567891011121314151617181920212223242526272829303132333435[[#This Row],[PEMBULATAN]]*O46</f>
        <v>61114.68</v>
      </c>
    </row>
    <row r="47" spans="1:16" ht="22.5" customHeight="1" x14ac:dyDescent="0.2">
      <c r="A47" s="123" t="s">
        <v>30</v>
      </c>
      <c r="B47" s="124"/>
      <c r="C47" s="124"/>
      <c r="D47" s="124"/>
      <c r="E47" s="124"/>
      <c r="F47" s="124"/>
      <c r="G47" s="124"/>
      <c r="H47" s="124"/>
      <c r="I47" s="124"/>
      <c r="J47" s="124"/>
      <c r="K47" s="124"/>
      <c r="L47" s="125"/>
      <c r="M47" s="79">
        <f>SUBTOTAL(109,Table22457891011234567891011121314151617181920212223242526272829303132333435[KG VOLUME])</f>
        <v>679.01874999999984</v>
      </c>
      <c r="N47" s="68">
        <f>SUM(N3:N46)</f>
        <v>694.4777499999999</v>
      </c>
      <c r="O47" s="126">
        <f>SUM(P3:P46)</f>
        <v>1757028.7074999998</v>
      </c>
      <c r="P47" s="127"/>
    </row>
    <row r="48" spans="1:16" ht="18" customHeight="1" x14ac:dyDescent="0.2">
      <c r="A48" s="86"/>
      <c r="B48" s="56" t="s">
        <v>42</v>
      </c>
      <c r="C48" s="55"/>
      <c r="D48" s="57" t="s">
        <v>43</v>
      </c>
      <c r="E48" s="86"/>
      <c r="F48" s="86"/>
      <c r="G48" s="86"/>
      <c r="H48" s="86"/>
      <c r="I48" s="86"/>
      <c r="J48" s="86"/>
      <c r="K48" s="86"/>
      <c r="L48" s="86"/>
      <c r="M48" s="87"/>
      <c r="N48" s="88" t="s">
        <v>51</v>
      </c>
      <c r="O48" s="89"/>
      <c r="P48" s="89">
        <f>O47*10%</f>
        <v>175702.87075</v>
      </c>
    </row>
    <row r="49" spans="1:16" ht="18" customHeight="1" thickBot="1" x14ac:dyDescent="0.25">
      <c r="A49" s="86"/>
      <c r="B49" s="56"/>
      <c r="C49" s="55"/>
      <c r="D49" s="57"/>
      <c r="E49" s="86"/>
      <c r="F49" s="86"/>
      <c r="G49" s="86"/>
      <c r="H49" s="86"/>
      <c r="I49" s="86"/>
      <c r="J49" s="86"/>
      <c r="K49" s="86"/>
      <c r="L49" s="86"/>
      <c r="M49" s="87"/>
      <c r="N49" s="90" t="s">
        <v>52</v>
      </c>
      <c r="O49" s="91"/>
      <c r="P49" s="91">
        <f>O47-P48</f>
        <v>1581325.8367499998</v>
      </c>
    </row>
    <row r="50" spans="1:16" ht="18" customHeight="1" x14ac:dyDescent="0.2">
      <c r="A50" s="11"/>
      <c r="H50" s="63"/>
      <c r="N50" s="62" t="s">
        <v>31</v>
      </c>
      <c r="P50" s="69">
        <f>P49*1%</f>
        <v>15813.258367499999</v>
      </c>
    </row>
    <row r="51" spans="1:16" ht="18" customHeight="1" thickBot="1" x14ac:dyDescent="0.25">
      <c r="A51" s="11"/>
      <c r="H51" s="63"/>
      <c r="N51" s="62" t="s">
        <v>53</v>
      </c>
      <c r="P51" s="71">
        <f>P49*2%</f>
        <v>31626.516734999997</v>
      </c>
    </row>
    <row r="52" spans="1:16" ht="18" customHeight="1" x14ac:dyDescent="0.2">
      <c r="A52" s="11"/>
      <c r="H52" s="63"/>
      <c r="N52" s="66" t="s">
        <v>32</v>
      </c>
      <c r="O52" s="67"/>
      <c r="P52" s="70">
        <f>P49+P50-P51</f>
        <v>1565512.5783824997</v>
      </c>
    </row>
    <row r="54" spans="1:16" x14ac:dyDescent="0.2">
      <c r="A54" s="11"/>
      <c r="H54" s="63"/>
      <c r="P54" s="71"/>
    </row>
    <row r="55" spans="1:16" x14ac:dyDescent="0.2">
      <c r="A55" s="11"/>
      <c r="H55" s="63"/>
      <c r="O55" s="58"/>
      <c r="P55" s="71"/>
    </row>
    <row r="56" spans="1:16" s="3" customFormat="1" x14ac:dyDescent="0.25">
      <c r="A56" s="11"/>
      <c r="B56" s="2"/>
      <c r="C56" s="2"/>
      <c r="E56" s="12"/>
      <c r="H56" s="63"/>
      <c r="N56" s="15"/>
      <c r="O56" s="15"/>
      <c r="P56" s="15"/>
    </row>
    <row r="57" spans="1:16" s="3" customFormat="1" x14ac:dyDescent="0.25">
      <c r="A57" s="11"/>
      <c r="B57" s="2"/>
      <c r="C57" s="2"/>
      <c r="E57" s="12"/>
      <c r="H57" s="63"/>
      <c r="N57" s="15"/>
      <c r="O57" s="15"/>
      <c r="P57" s="15"/>
    </row>
    <row r="58" spans="1:16" s="3" customFormat="1" x14ac:dyDescent="0.25">
      <c r="A58" s="11"/>
      <c r="B58" s="2"/>
      <c r="C58" s="2"/>
      <c r="E58" s="12"/>
      <c r="H58" s="63"/>
      <c r="N58" s="15"/>
      <c r="O58" s="15"/>
      <c r="P58" s="15"/>
    </row>
    <row r="59" spans="1:16" s="3" customFormat="1" x14ac:dyDescent="0.25">
      <c r="A59" s="11"/>
      <c r="B59" s="2"/>
      <c r="C59" s="2"/>
      <c r="E59" s="12"/>
      <c r="H59" s="63"/>
      <c r="N59" s="15"/>
      <c r="O59" s="15"/>
      <c r="P59" s="15"/>
    </row>
    <row r="60" spans="1:16" s="3" customFormat="1" x14ac:dyDescent="0.25">
      <c r="A60" s="11"/>
      <c r="B60" s="2"/>
      <c r="C60" s="2"/>
      <c r="E60" s="12"/>
      <c r="H60" s="63"/>
      <c r="N60" s="15"/>
      <c r="O60" s="15"/>
      <c r="P60" s="15"/>
    </row>
    <row r="61" spans="1:16" s="3" customFormat="1" x14ac:dyDescent="0.25">
      <c r="A61" s="11"/>
      <c r="B61" s="2"/>
      <c r="C61" s="2"/>
      <c r="E61" s="12"/>
      <c r="H61" s="63"/>
      <c r="N61" s="15"/>
      <c r="O61" s="15"/>
      <c r="P61" s="15"/>
    </row>
    <row r="62" spans="1:16" s="3" customFormat="1" x14ac:dyDescent="0.25">
      <c r="A62" s="11"/>
      <c r="B62" s="2"/>
      <c r="C62" s="2"/>
      <c r="E62" s="12"/>
      <c r="H62" s="63"/>
      <c r="N62" s="15"/>
      <c r="O62" s="15"/>
      <c r="P62" s="15"/>
    </row>
    <row r="63" spans="1:16" s="3" customFormat="1" x14ac:dyDescent="0.25">
      <c r="A63" s="11"/>
      <c r="B63" s="2"/>
      <c r="C63" s="2"/>
      <c r="E63" s="12"/>
      <c r="H63" s="63"/>
      <c r="N63" s="15"/>
      <c r="O63" s="15"/>
      <c r="P63" s="15"/>
    </row>
    <row r="64" spans="1:16" s="3" customFormat="1" x14ac:dyDescent="0.25">
      <c r="A64" s="11"/>
      <c r="B64" s="2"/>
      <c r="C64" s="2"/>
      <c r="E64" s="12"/>
      <c r="H64" s="63"/>
      <c r="N64" s="15"/>
      <c r="O64" s="15"/>
      <c r="P64" s="15"/>
    </row>
    <row r="65" spans="1:16" s="3" customFormat="1" x14ac:dyDescent="0.25">
      <c r="A65" s="11"/>
      <c r="B65" s="2"/>
      <c r="C65" s="2"/>
      <c r="E65" s="12"/>
      <c r="H65" s="63"/>
      <c r="N65" s="15"/>
      <c r="O65" s="15"/>
      <c r="P65" s="15"/>
    </row>
    <row r="66" spans="1:16" s="3" customFormat="1" x14ac:dyDescent="0.25">
      <c r="A66" s="11"/>
      <c r="B66" s="2"/>
      <c r="C66" s="2"/>
      <c r="E66" s="12"/>
      <c r="H66" s="63"/>
      <c r="N66" s="15"/>
      <c r="O66" s="15"/>
      <c r="P66" s="15"/>
    </row>
    <row r="67" spans="1:16" s="3" customFormat="1" x14ac:dyDescent="0.25">
      <c r="A67" s="11"/>
      <c r="B67" s="2"/>
      <c r="C67" s="2"/>
      <c r="E67" s="12"/>
      <c r="H67" s="63"/>
      <c r="N67" s="15"/>
      <c r="O67" s="15"/>
      <c r="P67" s="15"/>
    </row>
  </sheetData>
  <mergeCells count="2">
    <mergeCell ref="A47:L47"/>
    <mergeCell ref="O47:P47"/>
  </mergeCells>
  <conditionalFormatting sqref="B3:B46">
    <cfRule type="duplicateValues" dxfId="367" priority="62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tabColor rgb="FF92D050"/>
  </sheetPr>
  <dimension ref="A1:P290"/>
  <sheetViews>
    <sheetView zoomScale="110" zoomScaleNormal="110" workbookViewId="0">
      <pane xSplit="3" ySplit="2" topLeftCell="D267" activePane="bottomRight" state="frozen"/>
      <selection pane="topRight" activeCell="B1" sqref="B1"/>
      <selection pane="bottomLeft" activeCell="A3" sqref="A3"/>
      <selection pane="bottomRight" activeCell="L271" sqref="L271"/>
    </sheetView>
  </sheetViews>
  <sheetFormatPr defaultRowHeight="15" x14ac:dyDescent="0.2"/>
  <cols>
    <col min="1" max="1" width="8" style="4" customWidth="1"/>
    <col min="2" max="2" width="19.5703125" style="2" customWidth="1"/>
    <col min="3" max="3" width="14.5703125" style="2" customWidth="1"/>
    <col min="4" max="4" width="10.42578125" style="3" customWidth="1"/>
    <col min="5" max="5" width="8" style="12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5" customWidth="1"/>
    <col min="15" max="15" width="8.140625" style="15" customWidth="1"/>
    <col min="16" max="16" width="12.28515625" style="15" customWidth="1"/>
    <col min="17" max="16384" width="9.140625" style="4"/>
  </cols>
  <sheetData>
    <row r="1" spans="1:16" x14ac:dyDescent="0.2">
      <c r="H1" s="5"/>
    </row>
    <row r="2" spans="1:16" ht="25.5" x14ac:dyDescent="0.2">
      <c r="A2" s="59" t="s">
        <v>44</v>
      </c>
      <c r="B2" s="7" t="s">
        <v>7</v>
      </c>
      <c r="C2" s="7" t="s">
        <v>0</v>
      </c>
      <c r="D2" s="7" t="s">
        <v>1</v>
      </c>
      <c r="E2" s="60" t="s">
        <v>4</v>
      </c>
      <c r="F2" s="7" t="s">
        <v>3</v>
      </c>
      <c r="G2" s="7" t="s">
        <v>5</v>
      </c>
      <c r="H2" s="60" t="s">
        <v>2</v>
      </c>
      <c r="I2" s="7" t="s">
        <v>39</v>
      </c>
      <c r="J2" s="7" t="s">
        <v>40</v>
      </c>
      <c r="K2" s="7" t="s">
        <v>41</v>
      </c>
      <c r="L2" s="61" t="s">
        <v>45</v>
      </c>
      <c r="M2" s="61" t="s">
        <v>46</v>
      </c>
      <c r="N2" s="61" t="s">
        <v>6</v>
      </c>
      <c r="O2" s="61" t="s">
        <v>47</v>
      </c>
      <c r="P2" s="61" t="s">
        <v>48</v>
      </c>
    </row>
    <row r="3" spans="1:16" ht="26.25" customHeight="1" x14ac:dyDescent="0.2">
      <c r="A3" s="83">
        <v>402732</v>
      </c>
      <c r="B3" s="99" t="s">
        <v>3945</v>
      </c>
      <c r="C3" s="9" t="s">
        <v>3946</v>
      </c>
      <c r="D3" s="76" t="s">
        <v>127</v>
      </c>
      <c r="E3" s="13">
        <v>44555</v>
      </c>
      <c r="F3" s="76" t="s">
        <v>3897</v>
      </c>
      <c r="G3" s="13">
        <v>44560</v>
      </c>
      <c r="H3" s="10" t="s">
        <v>3898</v>
      </c>
      <c r="I3" s="1">
        <v>80</v>
      </c>
      <c r="J3" s="1">
        <v>65</v>
      </c>
      <c r="K3" s="1">
        <v>23</v>
      </c>
      <c r="L3" s="1">
        <v>18</v>
      </c>
      <c r="M3" s="80">
        <v>29.9</v>
      </c>
      <c r="N3" s="96">
        <v>29.9</v>
      </c>
      <c r="O3" s="64">
        <v>2530</v>
      </c>
      <c r="P3" s="65">
        <f>Table2245789101123456789101112131415161718192021222324252627282930313233343536[[#This Row],[PEMBULATAN]]*O3</f>
        <v>75647</v>
      </c>
    </row>
    <row r="4" spans="1:16" ht="26.25" customHeight="1" x14ac:dyDescent="0.2">
      <c r="A4" s="14"/>
      <c r="B4" s="75" t="s">
        <v>3947</v>
      </c>
      <c r="C4" s="73" t="s">
        <v>3948</v>
      </c>
      <c r="D4" s="78" t="s">
        <v>127</v>
      </c>
      <c r="E4" s="13">
        <v>44555</v>
      </c>
      <c r="F4" s="76" t="s">
        <v>3897</v>
      </c>
      <c r="G4" s="13">
        <v>44560</v>
      </c>
      <c r="H4" s="77" t="s">
        <v>3898</v>
      </c>
      <c r="I4" s="16">
        <v>62</v>
      </c>
      <c r="J4" s="16">
        <v>60</v>
      </c>
      <c r="K4" s="16">
        <v>18</v>
      </c>
      <c r="L4" s="16">
        <v>21</v>
      </c>
      <c r="M4" s="81">
        <v>16.739999999999998</v>
      </c>
      <c r="N4" s="96">
        <v>21</v>
      </c>
      <c r="O4" s="64">
        <v>2530</v>
      </c>
      <c r="P4" s="65">
        <f>Table2245789101123456789101112131415161718192021222324252627282930313233343536[[#This Row],[PEMBULATAN]]*O4</f>
        <v>53130</v>
      </c>
    </row>
    <row r="5" spans="1:16" ht="26.25" customHeight="1" x14ac:dyDescent="0.2">
      <c r="A5" s="14"/>
      <c r="B5" s="75"/>
      <c r="C5" s="73" t="s">
        <v>3949</v>
      </c>
      <c r="D5" s="78" t="s">
        <v>127</v>
      </c>
      <c r="E5" s="13">
        <v>44555</v>
      </c>
      <c r="F5" s="76" t="s">
        <v>3897</v>
      </c>
      <c r="G5" s="13">
        <v>44560</v>
      </c>
      <c r="H5" s="77" t="s">
        <v>3898</v>
      </c>
      <c r="I5" s="16">
        <v>53</v>
      </c>
      <c r="J5" s="16">
        <v>30</v>
      </c>
      <c r="K5" s="16">
        <v>29</v>
      </c>
      <c r="L5" s="16">
        <v>4</v>
      </c>
      <c r="M5" s="81">
        <v>11.5275</v>
      </c>
      <c r="N5" s="96">
        <v>11.5275</v>
      </c>
      <c r="O5" s="64">
        <v>2530</v>
      </c>
      <c r="P5" s="65">
        <f>Table2245789101123456789101112131415161718192021222324252627282930313233343536[[#This Row],[PEMBULATAN]]*O5</f>
        <v>29164.575000000001</v>
      </c>
    </row>
    <row r="6" spans="1:16" ht="26.25" customHeight="1" x14ac:dyDescent="0.2">
      <c r="A6" s="14"/>
      <c r="B6" s="75"/>
      <c r="C6" s="73" t="s">
        <v>3950</v>
      </c>
      <c r="D6" s="78" t="s">
        <v>127</v>
      </c>
      <c r="E6" s="13">
        <v>44555</v>
      </c>
      <c r="F6" s="76" t="s">
        <v>3897</v>
      </c>
      <c r="G6" s="13">
        <v>44560</v>
      </c>
      <c r="H6" s="77" t="s">
        <v>3898</v>
      </c>
      <c r="I6" s="16">
        <v>91</v>
      </c>
      <c r="J6" s="16">
        <v>60</v>
      </c>
      <c r="K6" s="16">
        <v>20</v>
      </c>
      <c r="L6" s="16">
        <v>30</v>
      </c>
      <c r="M6" s="81">
        <v>27.3</v>
      </c>
      <c r="N6" s="96">
        <v>31</v>
      </c>
      <c r="O6" s="64">
        <v>2530</v>
      </c>
      <c r="P6" s="65">
        <f>Table2245789101123456789101112131415161718192021222324252627282930313233343536[[#This Row],[PEMBULATAN]]*O6</f>
        <v>78430</v>
      </c>
    </row>
    <row r="7" spans="1:16" ht="26.25" customHeight="1" x14ac:dyDescent="0.2">
      <c r="A7" s="14"/>
      <c r="B7" s="75"/>
      <c r="C7" s="73" t="s">
        <v>3951</v>
      </c>
      <c r="D7" s="78" t="s">
        <v>127</v>
      </c>
      <c r="E7" s="13">
        <v>44555</v>
      </c>
      <c r="F7" s="76" t="s">
        <v>3897</v>
      </c>
      <c r="G7" s="13">
        <v>44560</v>
      </c>
      <c r="H7" s="77" t="s">
        <v>3898</v>
      </c>
      <c r="I7" s="16">
        <v>65</v>
      </c>
      <c r="J7" s="16">
        <v>58</v>
      </c>
      <c r="K7" s="16">
        <v>45</v>
      </c>
      <c r="L7" s="16">
        <v>28</v>
      </c>
      <c r="M7" s="81">
        <v>42.412500000000001</v>
      </c>
      <c r="N7" s="96">
        <v>43</v>
      </c>
      <c r="O7" s="64">
        <v>2530</v>
      </c>
      <c r="P7" s="65">
        <f>Table2245789101123456789101112131415161718192021222324252627282930313233343536[[#This Row],[PEMBULATAN]]*O7</f>
        <v>108790</v>
      </c>
    </row>
    <row r="8" spans="1:16" ht="26.25" customHeight="1" x14ac:dyDescent="0.2">
      <c r="A8" s="14"/>
      <c r="B8" s="75"/>
      <c r="C8" s="73" t="s">
        <v>3952</v>
      </c>
      <c r="D8" s="78" t="s">
        <v>127</v>
      </c>
      <c r="E8" s="13">
        <v>44555</v>
      </c>
      <c r="F8" s="76" t="s">
        <v>3897</v>
      </c>
      <c r="G8" s="13">
        <v>44560</v>
      </c>
      <c r="H8" s="77" t="s">
        <v>3898</v>
      </c>
      <c r="I8" s="16">
        <v>77</v>
      </c>
      <c r="J8" s="16">
        <v>50</v>
      </c>
      <c r="K8" s="16">
        <v>25</v>
      </c>
      <c r="L8" s="16">
        <v>22</v>
      </c>
      <c r="M8" s="81">
        <v>24.0625</v>
      </c>
      <c r="N8" s="96">
        <v>24.0625</v>
      </c>
      <c r="O8" s="64">
        <v>2530</v>
      </c>
      <c r="P8" s="65">
        <f>Table2245789101123456789101112131415161718192021222324252627282930313233343536[[#This Row],[PEMBULATAN]]*O8</f>
        <v>60878.125</v>
      </c>
    </row>
    <row r="9" spans="1:16" ht="26.25" customHeight="1" x14ac:dyDescent="0.2">
      <c r="A9" s="14"/>
      <c r="B9" s="75"/>
      <c r="C9" s="73" t="s">
        <v>3953</v>
      </c>
      <c r="D9" s="78" t="s">
        <v>127</v>
      </c>
      <c r="E9" s="13">
        <v>44555</v>
      </c>
      <c r="F9" s="76" t="s">
        <v>3897</v>
      </c>
      <c r="G9" s="13">
        <v>44560</v>
      </c>
      <c r="H9" s="77" t="s">
        <v>3898</v>
      </c>
      <c r="I9" s="16">
        <v>95</v>
      </c>
      <c r="J9" s="16">
        <v>53</v>
      </c>
      <c r="K9" s="16">
        <v>25</v>
      </c>
      <c r="L9" s="16">
        <v>14</v>
      </c>
      <c r="M9" s="81">
        <v>31.46875</v>
      </c>
      <c r="N9" s="96">
        <v>32</v>
      </c>
      <c r="O9" s="64">
        <v>2530</v>
      </c>
      <c r="P9" s="65">
        <f>Table2245789101123456789101112131415161718192021222324252627282930313233343536[[#This Row],[PEMBULATAN]]*O9</f>
        <v>80960</v>
      </c>
    </row>
    <row r="10" spans="1:16" ht="26.25" customHeight="1" x14ac:dyDescent="0.2">
      <c r="A10" s="14"/>
      <c r="B10" s="75"/>
      <c r="C10" s="73" t="s">
        <v>3954</v>
      </c>
      <c r="D10" s="78" t="s">
        <v>127</v>
      </c>
      <c r="E10" s="13">
        <v>44555</v>
      </c>
      <c r="F10" s="76" t="s">
        <v>3897</v>
      </c>
      <c r="G10" s="13">
        <v>44560</v>
      </c>
      <c r="H10" s="77" t="s">
        <v>3898</v>
      </c>
      <c r="I10" s="16">
        <v>65</v>
      </c>
      <c r="J10" s="16">
        <v>45</v>
      </c>
      <c r="K10" s="16">
        <v>35</v>
      </c>
      <c r="L10" s="16">
        <v>2</v>
      </c>
      <c r="M10" s="81">
        <v>25.59375</v>
      </c>
      <c r="N10" s="96">
        <v>25.59375</v>
      </c>
      <c r="O10" s="64">
        <v>2530</v>
      </c>
      <c r="P10" s="65">
        <f>Table2245789101123456789101112131415161718192021222324252627282930313233343536[[#This Row],[PEMBULATAN]]*O10</f>
        <v>64752.1875</v>
      </c>
    </row>
    <row r="11" spans="1:16" ht="26.25" customHeight="1" x14ac:dyDescent="0.2">
      <c r="A11" s="14"/>
      <c r="B11" s="75"/>
      <c r="C11" s="73" t="s">
        <v>3955</v>
      </c>
      <c r="D11" s="78" t="s">
        <v>127</v>
      </c>
      <c r="E11" s="13">
        <v>44555</v>
      </c>
      <c r="F11" s="76" t="s">
        <v>3897</v>
      </c>
      <c r="G11" s="13">
        <v>44560</v>
      </c>
      <c r="H11" s="77" t="s">
        <v>3898</v>
      </c>
      <c r="I11" s="16">
        <v>83</v>
      </c>
      <c r="J11" s="16">
        <v>40</v>
      </c>
      <c r="K11" s="16">
        <v>30</v>
      </c>
      <c r="L11" s="16">
        <v>8</v>
      </c>
      <c r="M11" s="81">
        <v>24.9</v>
      </c>
      <c r="N11" s="96">
        <v>24.9</v>
      </c>
      <c r="O11" s="64">
        <v>2530</v>
      </c>
      <c r="P11" s="65">
        <f>Table2245789101123456789101112131415161718192021222324252627282930313233343536[[#This Row],[PEMBULATAN]]*O11</f>
        <v>62997</v>
      </c>
    </row>
    <row r="12" spans="1:16" ht="26.25" customHeight="1" x14ac:dyDescent="0.2">
      <c r="A12" s="14"/>
      <c r="B12" s="75"/>
      <c r="C12" s="73" t="s">
        <v>3956</v>
      </c>
      <c r="D12" s="78" t="s">
        <v>127</v>
      </c>
      <c r="E12" s="13">
        <v>44555</v>
      </c>
      <c r="F12" s="76" t="s">
        <v>3897</v>
      </c>
      <c r="G12" s="13">
        <v>44560</v>
      </c>
      <c r="H12" s="77" t="s">
        <v>3898</v>
      </c>
      <c r="I12" s="16">
        <v>67</v>
      </c>
      <c r="J12" s="16">
        <v>57</v>
      </c>
      <c r="K12" s="16">
        <v>26</v>
      </c>
      <c r="L12" s="16">
        <v>10</v>
      </c>
      <c r="M12" s="81">
        <v>24.823499999999999</v>
      </c>
      <c r="N12" s="96">
        <v>24.823499999999999</v>
      </c>
      <c r="O12" s="64">
        <v>2530</v>
      </c>
      <c r="P12" s="65">
        <f>Table2245789101123456789101112131415161718192021222324252627282930313233343536[[#This Row],[PEMBULATAN]]*O12</f>
        <v>62803.454999999994</v>
      </c>
    </row>
    <row r="13" spans="1:16" ht="26.25" customHeight="1" x14ac:dyDescent="0.2">
      <c r="A13" s="14"/>
      <c r="B13" s="75"/>
      <c r="C13" s="73" t="s">
        <v>3957</v>
      </c>
      <c r="D13" s="78" t="s">
        <v>127</v>
      </c>
      <c r="E13" s="13">
        <v>44555</v>
      </c>
      <c r="F13" s="76" t="s">
        <v>3897</v>
      </c>
      <c r="G13" s="13">
        <v>44560</v>
      </c>
      <c r="H13" s="77" t="s">
        <v>3898</v>
      </c>
      <c r="I13" s="16">
        <v>35</v>
      </c>
      <c r="J13" s="16">
        <v>28</v>
      </c>
      <c r="K13" s="16">
        <v>18</v>
      </c>
      <c r="L13" s="16">
        <v>1</v>
      </c>
      <c r="M13" s="81">
        <v>4.41</v>
      </c>
      <c r="N13" s="96">
        <v>5</v>
      </c>
      <c r="O13" s="64">
        <v>2530</v>
      </c>
      <c r="P13" s="65">
        <f>Table2245789101123456789101112131415161718192021222324252627282930313233343536[[#This Row],[PEMBULATAN]]*O13</f>
        <v>12650</v>
      </c>
    </row>
    <row r="14" spans="1:16" ht="26.25" customHeight="1" x14ac:dyDescent="0.2">
      <c r="A14" s="14"/>
      <c r="B14" s="75"/>
      <c r="C14" s="73" t="s">
        <v>3958</v>
      </c>
      <c r="D14" s="78" t="s">
        <v>127</v>
      </c>
      <c r="E14" s="13">
        <v>44555</v>
      </c>
      <c r="F14" s="76" t="s">
        <v>3897</v>
      </c>
      <c r="G14" s="13">
        <v>44560</v>
      </c>
      <c r="H14" s="77" t="s">
        <v>3898</v>
      </c>
      <c r="I14" s="16">
        <v>40</v>
      </c>
      <c r="J14" s="16">
        <v>26</v>
      </c>
      <c r="K14" s="16">
        <v>26</v>
      </c>
      <c r="L14" s="16">
        <v>1</v>
      </c>
      <c r="M14" s="81">
        <v>6.76</v>
      </c>
      <c r="N14" s="96">
        <v>6.76</v>
      </c>
      <c r="O14" s="64">
        <v>2530</v>
      </c>
      <c r="P14" s="65">
        <f>Table2245789101123456789101112131415161718192021222324252627282930313233343536[[#This Row],[PEMBULATAN]]*O14</f>
        <v>17102.8</v>
      </c>
    </row>
    <row r="15" spans="1:16" ht="26.25" customHeight="1" x14ac:dyDescent="0.2">
      <c r="A15" s="14"/>
      <c r="B15" s="75"/>
      <c r="C15" s="73" t="s">
        <v>3959</v>
      </c>
      <c r="D15" s="78" t="s">
        <v>127</v>
      </c>
      <c r="E15" s="13">
        <v>44555</v>
      </c>
      <c r="F15" s="76" t="s">
        <v>3897</v>
      </c>
      <c r="G15" s="13">
        <v>44560</v>
      </c>
      <c r="H15" s="77" t="s">
        <v>3898</v>
      </c>
      <c r="I15" s="16">
        <v>105</v>
      </c>
      <c r="J15" s="16">
        <v>52</v>
      </c>
      <c r="K15" s="16">
        <v>26</v>
      </c>
      <c r="L15" s="16">
        <v>15</v>
      </c>
      <c r="M15" s="81">
        <v>35.49</v>
      </c>
      <c r="N15" s="96">
        <v>36</v>
      </c>
      <c r="O15" s="64">
        <v>2530</v>
      </c>
      <c r="P15" s="65">
        <f>Table2245789101123456789101112131415161718192021222324252627282930313233343536[[#This Row],[PEMBULATAN]]*O15</f>
        <v>91080</v>
      </c>
    </row>
    <row r="16" spans="1:16" ht="26.25" customHeight="1" x14ac:dyDescent="0.2">
      <c r="A16" s="14"/>
      <c r="B16" s="75"/>
      <c r="C16" s="73" t="s">
        <v>3960</v>
      </c>
      <c r="D16" s="78" t="s">
        <v>127</v>
      </c>
      <c r="E16" s="13">
        <v>44555</v>
      </c>
      <c r="F16" s="76" t="s">
        <v>3897</v>
      </c>
      <c r="G16" s="13">
        <v>44560</v>
      </c>
      <c r="H16" s="77" t="s">
        <v>3898</v>
      </c>
      <c r="I16" s="16">
        <v>55</v>
      </c>
      <c r="J16" s="16">
        <v>35</v>
      </c>
      <c r="K16" s="16">
        <v>16</v>
      </c>
      <c r="L16" s="16">
        <v>3</v>
      </c>
      <c r="M16" s="81">
        <v>7.7</v>
      </c>
      <c r="N16" s="96">
        <v>7.7</v>
      </c>
      <c r="O16" s="64">
        <v>2530</v>
      </c>
      <c r="P16" s="65">
        <f>Table2245789101123456789101112131415161718192021222324252627282930313233343536[[#This Row],[PEMBULATAN]]*O16</f>
        <v>19481</v>
      </c>
    </row>
    <row r="17" spans="1:16" ht="26.25" customHeight="1" x14ac:dyDescent="0.2">
      <c r="A17" s="14"/>
      <c r="B17" s="75"/>
      <c r="C17" s="73" t="s">
        <v>3961</v>
      </c>
      <c r="D17" s="78" t="s">
        <v>127</v>
      </c>
      <c r="E17" s="13">
        <v>44555</v>
      </c>
      <c r="F17" s="76" t="s">
        <v>3897</v>
      </c>
      <c r="G17" s="13">
        <v>44560</v>
      </c>
      <c r="H17" s="77" t="s">
        <v>3898</v>
      </c>
      <c r="I17" s="16">
        <v>45</v>
      </c>
      <c r="J17" s="16">
        <v>40</v>
      </c>
      <c r="K17" s="16">
        <v>18</v>
      </c>
      <c r="L17" s="16">
        <v>5</v>
      </c>
      <c r="M17" s="81">
        <v>8.1</v>
      </c>
      <c r="N17" s="96">
        <v>8.1</v>
      </c>
      <c r="O17" s="64">
        <v>2530</v>
      </c>
      <c r="P17" s="65">
        <f>Table2245789101123456789101112131415161718192021222324252627282930313233343536[[#This Row],[PEMBULATAN]]*O17</f>
        <v>20493</v>
      </c>
    </row>
    <row r="18" spans="1:16" ht="26.25" customHeight="1" x14ac:dyDescent="0.2">
      <c r="A18" s="14"/>
      <c r="B18" s="75"/>
      <c r="C18" s="73" t="s">
        <v>3962</v>
      </c>
      <c r="D18" s="78" t="s">
        <v>127</v>
      </c>
      <c r="E18" s="13">
        <v>44555</v>
      </c>
      <c r="F18" s="76" t="s">
        <v>3897</v>
      </c>
      <c r="G18" s="13">
        <v>44560</v>
      </c>
      <c r="H18" s="77" t="s">
        <v>3898</v>
      </c>
      <c r="I18" s="16">
        <v>77</v>
      </c>
      <c r="J18" s="16">
        <v>50</v>
      </c>
      <c r="K18" s="16">
        <v>11</v>
      </c>
      <c r="L18" s="16">
        <v>3</v>
      </c>
      <c r="M18" s="81">
        <v>10.5875</v>
      </c>
      <c r="N18" s="96">
        <v>10.5875</v>
      </c>
      <c r="O18" s="64">
        <v>2530</v>
      </c>
      <c r="P18" s="65">
        <f>Table2245789101123456789101112131415161718192021222324252627282930313233343536[[#This Row],[PEMBULATAN]]*O18</f>
        <v>26786.375</v>
      </c>
    </row>
    <row r="19" spans="1:16" ht="26.25" customHeight="1" x14ac:dyDescent="0.2">
      <c r="A19" s="14"/>
      <c r="B19" s="75"/>
      <c r="C19" s="73" t="s">
        <v>3963</v>
      </c>
      <c r="D19" s="78" t="s">
        <v>127</v>
      </c>
      <c r="E19" s="13">
        <v>44555</v>
      </c>
      <c r="F19" s="76" t="s">
        <v>3897</v>
      </c>
      <c r="G19" s="13">
        <v>44560</v>
      </c>
      <c r="H19" s="77" t="s">
        <v>3898</v>
      </c>
      <c r="I19" s="16">
        <v>162</v>
      </c>
      <c r="J19" s="16">
        <v>20</v>
      </c>
      <c r="K19" s="16">
        <v>26</v>
      </c>
      <c r="L19" s="16">
        <v>6</v>
      </c>
      <c r="M19" s="81">
        <v>21.06</v>
      </c>
      <c r="N19" s="96">
        <v>21.06</v>
      </c>
      <c r="O19" s="64">
        <v>2530</v>
      </c>
      <c r="P19" s="65">
        <f>Table2245789101123456789101112131415161718192021222324252627282930313233343536[[#This Row],[PEMBULATAN]]*O19</f>
        <v>53281.799999999996</v>
      </c>
    </row>
    <row r="20" spans="1:16" ht="26.25" customHeight="1" x14ac:dyDescent="0.2">
      <c r="A20" s="14"/>
      <c r="B20" s="75"/>
      <c r="C20" s="73" t="s">
        <v>3964</v>
      </c>
      <c r="D20" s="78" t="s">
        <v>127</v>
      </c>
      <c r="E20" s="13">
        <v>44555</v>
      </c>
      <c r="F20" s="76" t="s">
        <v>3897</v>
      </c>
      <c r="G20" s="13">
        <v>44560</v>
      </c>
      <c r="H20" s="77" t="s">
        <v>3898</v>
      </c>
      <c r="I20" s="16">
        <v>63</v>
      </c>
      <c r="J20" s="16">
        <v>62</v>
      </c>
      <c r="K20" s="16">
        <v>15</v>
      </c>
      <c r="L20" s="16">
        <v>6</v>
      </c>
      <c r="M20" s="81">
        <v>14.647500000000001</v>
      </c>
      <c r="N20" s="96">
        <v>14.647500000000001</v>
      </c>
      <c r="O20" s="64">
        <v>2530</v>
      </c>
      <c r="P20" s="65">
        <f>Table2245789101123456789101112131415161718192021222324252627282930313233343536[[#This Row],[PEMBULATAN]]*O20</f>
        <v>37058.175000000003</v>
      </c>
    </row>
    <row r="21" spans="1:16" ht="26.25" customHeight="1" x14ac:dyDescent="0.2">
      <c r="A21" s="14"/>
      <c r="B21" s="75"/>
      <c r="C21" s="73" t="s">
        <v>3965</v>
      </c>
      <c r="D21" s="78" t="s">
        <v>127</v>
      </c>
      <c r="E21" s="13">
        <v>44555</v>
      </c>
      <c r="F21" s="76" t="s">
        <v>3897</v>
      </c>
      <c r="G21" s="13">
        <v>44560</v>
      </c>
      <c r="H21" s="77" t="s">
        <v>3898</v>
      </c>
      <c r="I21" s="16">
        <v>81</v>
      </c>
      <c r="J21" s="16">
        <v>60</v>
      </c>
      <c r="K21" s="16">
        <v>18</v>
      </c>
      <c r="L21" s="16">
        <v>13</v>
      </c>
      <c r="M21" s="81">
        <v>21.87</v>
      </c>
      <c r="N21" s="96">
        <v>21.87</v>
      </c>
      <c r="O21" s="64">
        <v>2530</v>
      </c>
      <c r="P21" s="65">
        <f>Table2245789101123456789101112131415161718192021222324252627282930313233343536[[#This Row],[PEMBULATAN]]*O21</f>
        <v>55331.100000000006</v>
      </c>
    </row>
    <row r="22" spans="1:16" ht="26.25" customHeight="1" x14ac:dyDescent="0.2">
      <c r="A22" s="14"/>
      <c r="B22" s="75"/>
      <c r="C22" s="73" t="s">
        <v>3966</v>
      </c>
      <c r="D22" s="78" t="s">
        <v>127</v>
      </c>
      <c r="E22" s="13">
        <v>44555</v>
      </c>
      <c r="F22" s="76" t="s">
        <v>3897</v>
      </c>
      <c r="G22" s="13">
        <v>44560</v>
      </c>
      <c r="H22" s="77" t="s">
        <v>3898</v>
      </c>
      <c r="I22" s="16">
        <v>85</v>
      </c>
      <c r="J22" s="16">
        <v>52</v>
      </c>
      <c r="K22" s="16">
        <v>26</v>
      </c>
      <c r="L22" s="16">
        <v>21</v>
      </c>
      <c r="M22" s="81">
        <v>28.73</v>
      </c>
      <c r="N22" s="96">
        <v>28.73</v>
      </c>
      <c r="O22" s="64">
        <v>2530</v>
      </c>
      <c r="P22" s="65">
        <f>Table2245789101123456789101112131415161718192021222324252627282930313233343536[[#This Row],[PEMBULATAN]]*O22</f>
        <v>72686.899999999994</v>
      </c>
    </row>
    <row r="23" spans="1:16" ht="26.25" customHeight="1" x14ac:dyDescent="0.2">
      <c r="A23" s="14"/>
      <c r="B23" s="75"/>
      <c r="C23" s="73" t="s">
        <v>3967</v>
      </c>
      <c r="D23" s="78" t="s">
        <v>127</v>
      </c>
      <c r="E23" s="13">
        <v>44555</v>
      </c>
      <c r="F23" s="76" t="s">
        <v>3897</v>
      </c>
      <c r="G23" s="13">
        <v>44560</v>
      </c>
      <c r="H23" s="77" t="s">
        <v>3898</v>
      </c>
      <c r="I23" s="16">
        <v>61</v>
      </c>
      <c r="J23" s="16">
        <v>61</v>
      </c>
      <c r="K23" s="16">
        <v>25</v>
      </c>
      <c r="L23" s="16">
        <v>23</v>
      </c>
      <c r="M23" s="81">
        <v>23.256250000000001</v>
      </c>
      <c r="N23" s="96">
        <v>23.256250000000001</v>
      </c>
      <c r="O23" s="64">
        <v>2530</v>
      </c>
      <c r="P23" s="65">
        <f>Table2245789101123456789101112131415161718192021222324252627282930313233343536[[#This Row],[PEMBULATAN]]*O23</f>
        <v>58838.3125</v>
      </c>
    </row>
    <row r="24" spans="1:16" ht="26.25" customHeight="1" x14ac:dyDescent="0.2">
      <c r="A24" s="14"/>
      <c r="B24" s="75"/>
      <c r="C24" s="73" t="s">
        <v>3968</v>
      </c>
      <c r="D24" s="78" t="s">
        <v>127</v>
      </c>
      <c r="E24" s="13">
        <v>44555</v>
      </c>
      <c r="F24" s="76" t="s">
        <v>3897</v>
      </c>
      <c r="G24" s="13">
        <v>44560</v>
      </c>
      <c r="H24" s="77" t="s">
        <v>3898</v>
      </c>
      <c r="I24" s="16">
        <v>47</v>
      </c>
      <c r="J24" s="16">
        <v>36</v>
      </c>
      <c r="K24" s="16">
        <v>22</v>
      </c>
      <c r="L24" s="16">
        <v>7</v>
      </c>
      <c r="M24" s="81">
        <v>9.3059999999999992</v>
      </c>
      <c r="N24" s="96">
        <v>10</v>
      </c>
      <c r="O24" s="64">
        <v>2530</v>
      </c>
      <c r="P24" s="65">
        <f>Table2245789101123456789101112131415161718192021222324252627282930313233343536[[#This Row],[PEMBULATAN]]*O24</f>
        <v>25300</v>
      </c>
    </row>
    <row r="25" spans="1:16" ht="26.25" customHeight="1" x14ac:dyDescent="0.2">
      <c r="A25" s="14"/>
      <c r="B25" s="75"/>
      <c r="C25" s="73" t="s">
        <v>3969</v>
      </c>
      <c r="D25" s="78" t="s">
        <v>127</v>
      </c>
      <c r="E25" s="13">
        <v>44555</v>
      </c>
      <c r="F25" s="76" t="s">
        <v>3897</v>
      </c>
      <c r="G25" s="13">
        <v>44560</v>
      </c>
      <c r="H25" s="77" t="s">
        <v>3898</v>
      </c>
      <c r="I25" s="16">
        <v>37</v>
      </c>
      <c r="J25" s="16">
        <v>37</v>
      </c>
      <c r="K25" s="16">
        <v>12</v>
      </c>
      <c r="L25" s="16">
        <v>4</v>
      </c>
      <c r="M25" s="81">
        <v>4.1070000000000002</v>
      </c>
      <c r="N25" s="96">
        <v>4.1070000000000002</v>
      </c>
      <c r="O25" s="64">
        <v>2530</v>
      </c>
      <c r="P25" s="65">
        <f>Table2245789101123456789101112131415161718192021222324252627282930313233343536[[#This Row],[PEMBULATAN]]*O25</f>
        <v>10390.710000000001</v>
      </c>
    </row>
    <row r="26" spans="1:16" ht="26.25" customHeight="1" x14ac:dyDescent="0.2">
      <c r="A26" s="14"/>
      <c r="B26" s="75"/>
      <c r="C26" s="73" t="s">
        <v>3970</v>
      </c>
      <c r="D26" s="78" t="s">
        <v>127</v>
      </c>
      <c r="E26" s="13">
        <v>44555</v>
      </c>
      <c r="F26" s="76" t="s">
        <v>3897</v>
      </c>
      <c r="G26" s="13">
        <v>44560</v>
      </c>
      <c r="H26" s="77" t="s">
        <v>3898</v>
      </c>
      <c r="I26" s="16">
        <v>37</v>
      </c>
      <c r="J26" s="16">
        <v>28</v>
      </c>
      <c r="K26" s="16">
        <v>18</v>
      </c>
      <c r="L26" s="16">
        <v>1</v>
      </c>
      <c r="M26" s="81">
        <v>4.6619999999999999</v>
      </c>
      <c r="N26" s="96">
        <v>4.6619999999999999</v>
      </c>
      <c r="O26" s="64">
        <v>2530</v>
      </c>
      <c r="P26" s="65">
        <f>Table2245789101123456789101112131415161718192021222324252627282930313233343536[[#This Row],[PEMBULATAN]]*O26</f>
        <v>11794.86</v>
      </c>
    </row>
    <row r="27" spans="1:16" ht="26.25" customHeight="1" x14ac:dyDescent="0.2">
      <c r="A27" s="14"/>
      <c r="B27" s="75"/>
      <c r="C27" s="73" t="s">
        <v>3971</v>
      </c>
      <c r="D27" s="78" t="s">
        <v>127</v>
      </c>
      <c r="E27" s="13">
        <v>44555</v>
      </c>
      <c r="F27" s="76" t="s">
        <v>3897</v>
      </c>
      <c r="G27" s="13">
        <v>44560</v>
      </c>
      <c r="H27" s="77" t="s">
        <v>3898</v>
      </c>
      <c r="I27" s="16">
        <v>57</v>
      </c>
      <c r="J27" s="16">
        <v>22</v>
      </c>
      <c r="K27" s="16">
        <v>22</v>
      </c>
      <c r="L27" s="16">
        <v>1</v>
      </c>
      <c r="M27" s="81">
        <v>6.8970000000000002</v>
      </c>
      <c r="N27" s="96">
        <v>6.8970000000000002</v>
      </c>
      <c r="O27" s="64">
        <v>2530</v>
      </c>
      <c r="P27" s="65">
        <f>Table2245789101123456789101112131415161718192021222324252627282930313233343536[[#This Row],[PEMBULATAN]]*O27</f>
        <v>17449.41</v>
      </c>
    </row>
    <row r="28" spans="1:16" ht="26.25" customHeight="1" x14ac:dyDescent="0.2">
      <c r="A28" s="14"/>
      <c r="B28" s="75"/>
      <c r="C28" s="73" t="s">
        <v>3972</v>
      </c>
      <c r="D28" s="78" t="s">
        <v>127</v>
      </c>
      <c r="E28" s="13">
        <v>44555</v>
      </c>
      <c r="F28" s="76" t="s">
        <v>3897</v>
      </c>
      <c r="G28" s="13">
        <v>44560</v>
      </c>
      <c r="H28" s="77" t="s">
        <v>3898</v>
      </c>
      <c r="I28" s="16">
        <v>60</v>
      </c>
      <c r="J28" s="16">
        <v>41</v>
      </c>
      <c r="K28" s="16">
        <v>23</v>
      </c>
      <c r="L28" s="16">
        <v>1</v>
      </c>
      <c r="M28" s="81">
        <v>14.145</v>
      </c>
      <c r="N28" s="96">
        <v>14.145</v>
      </c>
      <c r="O28" s="64">
        <v>2530</v>
      </c>
      <c r="P28" s="65">
        <f>Table2245789101123456789101112131415161718192021222324252627282930313233343536[[#This Row],[PEMBULATAN]]*O28</f>
        <v>35786.85</v>
      </c>
    </row>
    <row r="29" spans="1:16" ht="26.25" customHeight="1" x14ac:dyDescent="0.2">
      <c r="A29" s="14"/>
      <c r="B29" s="75"/>
      <c r="C29" s="73" t="s">
        <v>3973</v>
      </c>
      <c r="D29" s="78" t="s">
        <v>127</v>
      </c>
      <c r="E29" s="13">
        <v>44555</v>
      </c>
      <c r="F29" s="76" t="s">
        <v>3897</v>
      </c>
      <c r="G29" s="13">
        <v>44560</v>
      </c>
      <c r="H29" s="77" t="s">
        <v>3898</v>
      </c>
      <c r="I29" s="16">
        <v>82</v>
      </c>
      <c r="J29" s="16">
        <v>21</v>
      </c>
      <c r="K29" s="16">
        <v>16</v>
      </c>
      <c r="L29" s="16">
        <v>2</v>
      </c>
      <c r="M29" s="81">
        <v>6.8879999999999999</v>
      </c>
      <c r="N29" s="96">
        <v>6.8879999999999999</v>
      </c>
      <c r="O29" s="64">
        <v>2530</v>
      </c>
      <c r="P29" s="65">
        <f>Table2245789101123456789101112131415161718192021222324252627282930313233343536[[#This Row],[PEMBULATAN]]*O29</f>
        <v>17426.64</v>
      </c>
    </row>
    <row r="30" spans="1:16" ht="26.25" customHeight="1" x14ac:dyDescent="0.2">
      <c r="A30" s="14"/>
      <c r="B30" s="75"/>
      <c r="C30" s="73" t="s">
        <v>3974</v>
      </c>
      <c r="D30" s="78" t="s">
        <v>127</v>
      </c>
      <c r="E30" s="13">
        <v>44555</v>
      </c>
      <c r="F30" s="76" t="s">
        <v>3897</v>
      </c>
      <c r="G30" s="13">
        <v>44560</v>
      </c>
      <c r="H30" s="77" t="s">
        <v>3898</v>
      </c>
      <c r="I30" s="16">
        <v>48</v>
      </c>
      <c r="J30" s="16">
        <v>48</v>
      </c>
      <c r="K30" s="16">
        <v>21</v>
      </c>
      <c r="L30" s="16">
        <v>5</v>
      </c>
      <c r="M30" s="81">
        <v>12.096</v>
      </c>
      <c r="N30" s="96">
        <v>12.096</v>
      </c>
      <c r="O30" s="64">
        <v>2530</v>
      </c>
      <c r="P30" s="65">
        <f>Table2245789101123456789101112131415161718192021222324252627282930313233343536[[#This Row],[PEMBULATAN]]*O30</f>
        <v>30602.880000000001</v>
      </c>
    </row>
    <row r="31" spans="1:16" ht="26.25" customHeight="1" x14ac:dyDescent="0.2">
      <c r="A31" s="14"/>
      <c r="B31" s="75"/>
      <c r="C31" s="73" t="s">
        <v>3975</v>
      </c>
      <c r="D31" s="78" t="s">
        <v>127</v>
      </c>
      <c r="E31" s="13">
        <v>44555</v>
      </c>
      <c r="F31" s="76" t="s">
        <v>3897</v>
      </c>
      <c r="G31" s="13">
        <v>44560</v>
      </c>
      <c r="H31" s="77" t="s">
        <v>3898</v>
      </c>
      <c r="I31" s="16">
        <v>70</v>
      </c>
      <c r="J31" s="16">
        <v>47</v>
      </c>
      <c r="K31" s="16">
        <v>27</v>
      </c>
      <c r="L31" s="16">
        <v>9</v>
      </c>
      <c r="M31" s="81">
        <v>22.2075</v>
      </c>
      <c r="N31" s="96">
        <v>22.2075</v>
      </c>
      <c r="O31" s="64">
        <v>2530</v>
      </c>
      <c r="P31" s="65">
        <f>Table2245789101123456789101112131415161718192021222324252627282930313233343536[[#This Row],[PEMBULATAN]]*O31</f>
        <v>56184.974999999999</v>
      </c>
    </row>
    <row r="32" spans="1:16" ht="26.25" customHeight="1" x14ac:dyDescent="0.2">
      <c r="A32" s="14"/>
      <c r="B32" s="75"/>
      <c r="C32" s="73" t="s">
        <v>3976</v>
      </c>
      <c r="D32" s="78" t="s">
        <v>127</v>
      </c>
      <c r="E32" s="13">
        <v>44555</v>
      </c>
      <c r="F32" s="76" t="s">
        <v>3897</v>
      </c>
      <c r="G32" s="13">
        <v>44560</v>
      </c>
      <c r="H32" s="77" t="s">
        <v>3898</v>
      </c>
      <c r="I32" s="16">
        <v>60</v>
      </c>
      <c r="J32" s="16">
        <v>42</v>
      </c>
      <c r="K32" s="16">
        <v>25</v>
      </c>
      <c r="L32" s="16">
        <v>1</v>
      </c>
      <c r="M32" s="81">
        <v>15.75</v>
      </c>
      <c r="N32" s="96">
        <v>15.75</v>
      </c>
      <c r="O32" s="64">
        <v>2530</v>
      </c>
      <c r="P32" s="65">
        <f>Table2245789101123456789101112131415161718192021222324252627282930313233343536[[#This Row],[PEMBULATAN]]*O32</f>
        <v>39847.5</v>
      </c>
    </row>
    <row r="33" spans="1:16" ht="26.25" customHeight="1" x14ac:dyDescent="0.2">
      <c r="A33" s="14"/>
      <c r="B33" s="75"/>
      <c r="C33" s="73" t="s">
        <v>3977</v>
      </c>
      <c r="D33" s="78" t="s">
        <v>127</v>
      </c>
      <c r="E33" s="13">
        <v>44555</v>
      </c>
      <c r="F33" s="76" t="s">
        <v>3897</v>
      </c>
      <c r="G33" s="13">
        <v>44560</v>
      </c>
      <c r="H33" s="77" t="s">
        <v>3898</v>
      </c>
      <c r="I33" s="16">
        <v>61</v>
      </c>
      <c r="J33" s="16">
        <v>21</v>
      </c>
      <c r="K33" s="16">
        <v>21</v>
      </c>
      <c r="L33" s="16">
        <v>5</v>
      </c>
      <c r="M33" s="81">
        <v>6.72525</v>
      </c>
      <c r="N33" s="96">
        <v>6.72525</v>
      </c>
      <c r="O33" s="64">
        <v>2530</v>
      </c>
      <c r="P33" s="65">
        <f>Table2245789101123456789101112131415161718192021222324252627282930313233343536[[#This Row],[PEMBULATAN]]*O33</f>
        <v>17014.8825</v>
      </c>
    </row>
    <row r="34" spans="1:16" ht="26.25" customHeight="1" x14ac:dyDescent="0.2">
      <c r="A34" s="14"/>
      <c r="B34" s="75"/>
      <c r="C34" s="73" t="s">
        <v>3978</v>
      </c>
      <c r="D34" s="78" t="s">
        <v>127</v>
      </c>
      <c r="E34" s="13">
        <v>44555</v>
      </c>
      <c r="F34" s="76" t="s">
        <v>3897</v>
      </c>
      <c r="G34" s="13">
        <v>44560</v>
      </c>
      <c r="H34" s="77" t="s">
        <v>3898</v>
      </c>
      <c r="I34" s="16">
        <v>126</v>
      </c>
      <c r="J34" s="16">
        <v>7</v>
      </c>
      <c r="K34" s="16">
        <v>7</v>
      </c>
      <c r="L34" s="16">
        <v>1</v>
      </c>
      <c r="M34" s="81">
        <v>1.5435000000000001</v>
      </c>
      <c r="N34" s="96">
        <v>1.5435000000000001</v>
      </c>
      <c r="O34" s="64">
        <v>2530</v>
      </c>
      <c r="P34" s="65">
        <f>Table2245789101123456789101112131415161718192021222324252627282930313233343536[[#This Row],[PEMBULATAN]]*O34</f>
        <v>3905.0550000000003</v>
      </c>
    </row>
    <row r="35" spans="1:16" ht="26.25" customHeight="1" x14ac:dyDescent="0.2">
      <c r="A35" s="14"/>
      <c r="B35" s="75"/>
      <c r="C35" s="73" t="s">
        <v>3979</v>
      </c>
      <c r="D35" s="78" t="s">
        <v>127</v>
      </c>
      <c r="E35" s="13">
        <v>44555</v>
      </c>
      <c r="F35" s="76" t="s">
        <v>3897</v>
      </c>
      <c r="G35" s="13">
        <v>44560</v>
      </c>
      <c r="H35" s="77" t="s">
        <v>3898</v>
      </c>
      <c r="I35" s="16">
        <v>30</v>
      </c>
      <c r="J35" s="16">
        <v>30</v>
      </c>
      <c r="K35" s="16">
        <v>30</v>
      </c>
      <c r="L35" s="16">
        <v>1</v>
      </c>
      <c r="M35" s="81">
        <v>6.75</v>
      </c>
      <c r="N35" s="96">
        <v>6.75</v>
      </c>
      <c r="O35" s="64">
        <v>2530</v>
      </c>
      <c r="P35" s="65">
        <f>Table2245789101123456789101112131415161718192021222324252627282930313233343536[[#This Row],[PEMBULATAN]]*O35</f>
        <v>17077.5</v>
      </c>
    </row>
    <row r="36" spans="1:16" ht="26.25" customHeight="1" x14ac:dyDescent="0.2">
      <c r="A36" s="14"/>
      <c r="B36" s="75"/>
      <c r="C36" s="73" t="s">
        <v>3980</v>
      </c>
      <c r="D36" s="78" t="s">
        <v>127</v>
      </c>
      <c r="E36" s="13">
        <v>44555</v>
      </c>
      <c r="F36" s="76" t="s">
        <v>3897</v>
      </c>
      <c r="G36" s="13">
        <v>44560</v>
      </c>
      <c r="H36" s="77" t="s">
        <v>3898</v>
      </c>
      <c r="I36" s="16">
        <v>60</v>
      </c>
      <c r="J36" s="16">
        <v>42</v>
      </c>
      <c r="K36" s="16">
        <v>25</v>
      </c>
      <c r="L36" s="16">
        <v>1</v>
      </c>
      <c r="M36" s="81">
        <v>15.75</v>
      </c>
      <c r="N36" s="96">
        <v>15.75</v>
      </c>
      <c r="O36" s="64">
        <v>2530</v>
      </c>
      <c r="P36" s="65">
        <f>Table2245789101123456789101112131415161718192021222324252627282930313233343536[[#This Row],[PEMBULATAN]]*O36</f>
        <v>39847.5</v>
      </c>
    </row>
    <row r="37" spans="1:16" ht="26.25" customHeight="1" x14ac:dyDescent="0.2">
      <c r="A37" s="14"/>
      <c r="B37" s="75"/>
      <c r="C37" s="73" t="s">
        <v>3981</v>
      </c>
      <c r="D37" s="78" t="s">
        <v>127</v>
      </c>
      <c r="E37" s="13">
        <v>44555</v>
      </c>
      <c r="F37" s="76" t="s">
        <v>3897</v>
      </c>
      <c r="G37" s="13">
        <v>44560</v>
      </c>
      <c r="H37" s="77" t="s">
        <v>3898</v>
      </c>
      <c r="I37" s="16">
        <v>45</v>
      </c>
      <c r="J37" s="16">
        <v>32</v>
      </c>
      <c r="K37" s="16">
        <v>18</v>
      </c>
      <c r="L37" s="16">
        <v>8</v>
      </c>
      <c r="M37" s="81">
        <v>6.48</v>
      </c>
      <c r="N37" s="96">
        <v>9</v>
      </c>
      <c r="O37" s="64">
        <v>2530</v>
      </c>
      <c r="P37" s="65">
        <f>Table2245789101123456789101112131415161718192021222324252627282930313233343536[[#This Row],[PEMBULATAN]]*O37</f>
        <v>22770</v>
      </c>
    </row>
    <row r="38" spans="1:16" ht="26.25" customHeight="1" x14ac:dyDescent="0.2">
      <c r="A38" s="14"/>
      <c r="B38" s="75"/>
      <c r="C38" s="73" t="s">
        <v>3982</v>
      </c>
      <c r="D38" s="78" t="s">
        <v>127</v>
      </c>
      <c r="E38" s="13">
        <v>44555</v>
      </c>
      <c r="F38" s="76" t="s">
        <v>3897</v>
      </c>
      <c r="G38" s="13">
        <v>44560</v>
      </c>
      <c r="H38" s="77" t="s">
        <v>3898</v>
      </c>
      <c r="I38" s="16">
        <v>53</v>
      </c>
      <c r="J38" s="16">
        <v>28</v>
      </c>
      <c r="K38" s="16">
        <v>18</v>
      </c>
      <c r="L38" s="16">
        <v>4</v>
      </c>
      <c r="M38" s="81">
        <v>6.6779999999999999</v>
      </c>
      <c r="N38" s="96">
        <v>6.6779999999999999</v>
      </c>
      <c r="O38" s="64">
        <v>2530</v>
      </c>
      <c r="P38" s="65">
        <f>Table2245789101123456789101112131415161718192021222324252627282930313233343536[[#This Row],[PEMBULATAN]]*O38</f>
        <v>16895.34</v>
      </c>
    </row>
    <row r="39" spans="1:16" ht="26.25" customHeight="1" x14ac:dyDescent="0.2">
      <c r="A39" s="14"/>
      <c r="B39" s="75"/>
      <c r="C39" s="73" t="s">
        <v>3983</v>
      </c>
      <c r="D39" s="78" t="s">
        <v>127</v>
      </c>
      <c r="E39" s="13">
        <v>44555</v>
      </c>
      <c r="F39" s="76" t="s">
        <v>3897</v>
      </c>
      <c r="G39" s="13">
        <v>44560</v>
      </c>
      <c r="H39" s="77" t="s">
        <v>3898</v>
      </c>
      <c r="I39" s="16">
        <v>37</v>
      </c>
      <c r="J39" s="16">
        <v>30</v>
      </c>
      <c r="K39" s="16">
        <v>28</v>
      </c>
      <c r="L39" s="16">
        <v>8</v>
      </c>
      <c r="M39" s="81">
        <v>7.77</v>
      </c>
      <c r="N39" s="96">
        <v>8</v>
      </c>
      <c r="O39" s="64">
        <v>2530</v>
      </c>
      <c r="P39" s="65">
        <f>Table2245789101123456789101112131415161718192021222324252627282930313233343536[[#This Row],[PEMBULATAN]]*O39</f>
        <v>20240</v>
      </c>
    </row>
    <row r="40" spans="1:16" ht="26.25" customHeight="1" x14ac:dyDescent="0.2">
      <c r="A40" s="14"/>
      <c r="B40" s="75"/>
      <c r="C40" s="73" t="s">
        <v>3984</v>
      </c>
      <c r="D40" s="78" t="s">
        <v>127</v>
      </c>
      <c r="E40" s="13">
        <v>44555</v>
      </c>
      <c r="F40" s="76" t="s">
        <v>3897</v>
      </c>
      <c r="G40" s="13">
        <v>44560</v>
      </c>
      <c r="H40" s="77" t="s">
        <v>3898</v>
      </c>
      <c r="I40" s="16">
        <v>49</v>
      </c>
      <c r="J40" s="16">
        <v>30</v>
      </c>
      <c r="K40" s="16">
        <v>28</v>
      </c>
      <c r="L40" s="16">
        <v>2</v>
      </c>
      <c r="M40" s="81">
        <v>10.29</v>
      </c>
      <c r="N40" s="96">
        <v>10.29</v>
      </c>
      <c r="O40" s="64">
        <v>2530</v>
      </c>
      <c r="P40" s="65">
        <f>Table2245789101123456789101112131415161718192021222324252627282930313233343536[[#This Row],[PEMBULATAN]]*O40</f>
        <v>26033.699999999997</v>
      </c>
    </row>
    <row r="41" spans="1:16" ht="26.25" customHeight="1" x14ac:dyDescent="0.2">
      <c r="A41" s="14"/>
      <c r="B41" s="75"/>
      <c r="C41" s="73" t="s">
        <v>3985</v>
      </c>
      <c r="D41" s="78" t="s">
        <v>127</v>
      </c>
      <c r="E41" s="13">
        <v>44555</v>
      </c>
      <c r="F41" s="76" t="s">
        <v>3897</v>
      </c>
      <c r="G41" s="13">
        <v>44560</v>
      </c>
      <c r="H41" s="77" t="s">
        <v>3898</v>
      </c>
      <c r="I41" s="16">
        <v>44</v>
      </c>
      <c r="J41" s="16">
        <v>20</v>
      </c>
      <c r="K41" s="16">
        <v>20</v>
      </c>
      <c r="L41" s="16">
        <v>5</v>
      </c>
      <c r="M41" s="81">
        <v>4.4000000000000004</v>
      </c>
      <c r="N41" s="96">
        <v>6</v>
      </c>
      <c r="O41" s="64">
        <v>2530</v>
      </c>
      <c r="P41" s="65">
        <f>Table2245789101123456789101112131415161718192021222324252627282930313233343536[[#This Row],[PEMBULATAN]]*O41</f>
        <v>15180</v>
      </c>
    </row>
    <row r="42" spans="1:16" ht="26.25" customHeight="1" x14ac:dyDescent="0.2">
      <c r="A42" s="14"/>
      <c r="B42" s="75"/>
      <c r="C42" s="73" t="s">
        <v>3986</v>
      </c>
      <c r="D42" s="78" t="s">
        <v>127</v>
      </c>
      <c r="E42" s="13">
        <v>44555</v>
      </c>
      <c r="F42" s="76" t="s">
        <v>3897</v>
      </c>
      <c r="G42" s="13">
        <v>44560</v>
      </c>
      <c r="H42" s="77" t="s">
        <v>3898</v>
      </c>
      <c r="I42" s="16">
        <v>70</v>
      </c>
      <c r="J42" s="16">
        <v>58</v>
      </c>
      <c r="K42" s="16">
        <v>22</v>
      </c>
      <c r="L42" s="16">
        <v>11</v>
      </c>
      <c r="M42" s="81">
        <v>22.33</v>
      </c>
      <c r="N42" s="96">
        <v>23</v>
      </c>
      <c r="O42" s="64">
        <v>2530</v>
      </c>
      <c r="P42" s="65">
        <f>Table2245789101123456789101112131415161718192021222324252627282930313233343536[[#This Row],[PEMBULATAN]]*O42</f>
        <v>58190</v>
      </c>
    </row>
    <row r="43" spans="1:16" ht="26.25" customHeight="1" x14ac:dyDescent="0.2">
      <c r="A43" s="14"/>
      <c r="B43" s="75"/>
      <c r="C43" s="73" t="s">
        <v>3987</v>
      </c>
      <c r="D43" s="78" t="s">
        <v>127</v>
      </c>
      <c r="E43" s="13">
        <v>44555</v>
      </c>
      <c r="F43" s="76" t="s">
        <v>3897</v>
      </c>
      <c r="G43" s="13">
        <v>44560</v>
      </c>
      <c r="H43" s="77" t="s">
        <v>3898</v>
      </c>
      <c r="I43" s="16">
        <v>58</v>
      </c>
      <c r="J43" s="16">
        <v>47</v>
      </c>
      <c r="K43" s="16">
        <v>17</v>
      </c>
      <c r="L43" s="16">
        <v>8</v>
      </c>
      <c r="M43" s="81">
        <v>11.5855</v>
      </c>
      <c r="N43" s="96">
        <v>11.5855</v>
      </c>
      <c r="O43" s="64">
        <v>2530</v>
      </c>
      <c r="P43" s="65">
        <f>Table2245789101123456789101112131415161718192021222324252627282930313233343536[[#This Row],[PEMBULATAN]]*O43</f>
        <v>29311.314999999999</v>
      </c>
    </row>
    <row r="44" spans="1:16" ht="26.25" customHeight="1" x14ac:dyDescent="0.2">
      <c r="A44" s="14"/>
      <c r="B44" s="75"/>
      <c r="C44" s="73" t="s">
        <v>3988</v>
      </c>
      <c r="D44" s="78" t="s">
        <v>127</v>
      </c>
      <c r="E44" s="13">
        <v>44555</v>
      </c>
      <c r="F44" s="76" t="s">
        <v>3897</v>
      </c>
      <c r="G44" s="13">
        <v>44560</v>
      </c>
      <c r="H44" s="77" t="s">
        <v>3898</v>
      </c>
      <c r="I44" s="16">
        <v>52</v>
      </c>
      <c r="J44" s="16">
        <v>30</v>
      </c>
      <c r="K44" s="16">
        <v>12</v>
      </c>
      <c r="L44" s="16">
        <v>10</v>
      </c>
      <c r="M44" s="81">
        <v>4.68</v>
      </c>
      <c r="N44" s="96">
        <v>10</v>
      </c>
      <c r="O44" s="64">
        <v>2530</v>
      </c>
      <c r="P44" s="65">
        <f>Table2245789101123456789101112131415161718192021222324252627282930313233343536[[#This Row],[PEMBULATAN]]*O44</f>
        <v>25300</v>
      </c>
    </row>
    <row r="45" spans="1:16" ht="26.25" customHeight="1" x14ac:dyDescent="0.2">
      <c r="A45" s="14"/>
      <c r="B45" s="75"/>
      <c r="C45" s="73" t="s">
        <v>3989</v>
      </c>
      <c r="D45" s="78" t="s">
        <v>127</v>
      </c>
      <c r="E45" s="13">
        <v>44555</v>
      </c>
      <c r="F45" s="76" t="s">
        <v>3897</v>
      </c>
      <c r="G45" s="13">
        <v>44560</v>
      </c>
      <c r="H45" s="77" t="s">
        <v>3898</v>
      </c>
      <c r="I45" s="16">
        <v>57</v>
      </c>
      <c r="J45" s="16">
        <v>31</v>
      </c>
      <c r="K45" s="16">
        <v>12</v>
      </c>
      <c r="L45" s="16">
        <v>2</v>
      </c>
      <c r="M45" s="81">
        <v>5.3010000000000002</v>
      </c>
      <c r="N45" s="96">
        <v>6</v>
      </c>
      <c r="O45" s="64">
        <v>2530</v>
      </c>
      <c r="P45" s="65">
        <f>Table2245789101123456789101112131415161718192021222324252627282930313233343536[[#This Row],[PEMBULATAN]]*O45</f>
        <v>15180</v>
      </c>
    </row>
    <row r="46" spans="1:16" ht="26.25" customHeight="1" x14ac:dyDescent="0.2">
      <c r="A46" s="14"/>
      <c r="B46" s="75"/>
      <c r="C46" s="73" t="s">
        <v>3990</v>
      </c>
      <c r="D46" s="78" t="s">
        <v>127</v>
      </c>
      <c r="E46" s="13">
        <v>44555</v>
      </c>
      <c r="F46" s="76" t="s">
        <v>3897</v>
      </c>
      <c r="G46" s="13">
        <v>44560</v>
      </c>
      <c r="H46" s="77" t="s">
        <v>3898</v>
      </c>
      <c r="I46" s="16">
        <v>80</v>
      </c>
      <c r="J46" s="16">
        <v>38</v>
      </c>
      <c r="K46" s="16">
        <v>28</v>
      </c>
      <c r="L46" s="16">
        <v>10</v>
      </c>
      <c r="M46" s="81">
        <v>21.28</v>
      </c>
      <c r="N46" s="96">
        <v>21.28</v>
      </c>
      <c r="O46" s="64">
        <v>2530</v>
      </c>
      <c r="P46" s="65">
        <f>Table2245789101123456789101112131415161718192021222324252627282930313233343536[[#This Row],[PEMBULATAN]]*O46</f>
        <v>53838.400000000001</v>
      </c>
    </row>
    <row r="47" spans="1:16" ht="26.25" customHeight="1" x14ac:dyDescent="0.2">
      <c r="A47" s="14"/>
      <c r="B47" s="75"/>
      <c r="C47" s="73" t="s">
        <v>3991</v>
      </c>
      <c r="D47" s="78" t="s">
        <v>127</v>
      </c>
      <c r="E47" s="13">
        <v>44555</v>
      </c>
      <c r="F47" s="76" t="s">
        <v>3897</v>
      </c>
      <c r="G47" s="13">
        <v>44560</v>
      </c>
      <c r="H47" s="77" t="s">
        <v>3898</v>
      </c>
      <c r="I47" s="16">
        <v>110</v>
      </c>
      <c r="J47" s="16">
        <v>24</v>
      </c>
      <c r="K47" s="16">
        <v>25</v>
      </c>
      <c r="L47" s="16">
        <v>1</v>
      </c>
      <c r="M47" s="81">
        <v>16.5</v>
      </c>
      <c r="N47" s="96">
        <v>17</v>
      </c>
      <c r="O47" s="64">
        <v>2530</v>
      </c>
      <c r="P47" s="65">
        <f>Table2245789101123456789101112131415161718192021222324252627282930313233343536[[#This Row],[PEMBULATAN]]*O47</f>
        <v>43010</v>
      </c>
    </row>
    <row r="48" spans="1:16" ht="26.25" customHeight="1" x14ac:dyDescent="0.2">
      <c r="A48" s="14"/>
      <c r="B48" s="75"/>
      <c r="C48" s="73" t="s">
        <v>3992</v>
      </c>
      <c r="D48" s="78" t="s">
        <v>127</v>
      </c>
      <c r="E48" s="13">
        <v>44555</v>
      </c>
      <c r="F48" s="76" t="s">
        <v>3897</v>
      </c>
      <c r="G48" s="13">
        <v>44560</v>
      </c>
      <c r="H48" s="77" t="s">
        <v>3898</v>
      </c>
      <c r="I48" s="16">
        <v>72</v>
      </c>
      <c r="J48" s="16">
        <v>32</v>
      </c>
      <c r="K48" s="16">
        <v>33</v>
      </c>
      <c r="L48" s="16">
        <v>6</v>
      </c>
      <c r="M48" s="81">
        <v>19.007999999999999</v>
      </c>
      <c r="N48" s="96">
        <v>19.007999999999999</v>
      </c>
      <c r="O48" s="64">
        <v>2530</v>
      </c>
      <c r="P48" s="65">
        <f>Table2245789101123456789101112131415161718192021222324252627282930313233343536[[#This Row],[PEMBULATAN]]*O48</f>
        <v>48090.239999999998</v>
      </c>
    </row>
    <row r="49" spans="1:16" ht="26.25" customHeight="1" x14ac:dyDescent="0.2">
      <c r="A49" s="14"/>
      <c r="B49" s="75"/>
      <c r="C49" s="73" t="s">
        <v>3993</v>
      </c>
      <c r="D49" s="78" t="s">
        <v>127</v>
      </c>
      <c r="E49" s="13">
        <v>44555</v>
      </c>
      <c r="F49" s="76" t="s">
        <v>3897</v>
      </c>
      <c r="G49" s="13">
        <v>44560</v>
      </c>
      <c r="H49" s="77" t="s">
        <v>3898</v>
      </c>
      <c r="I49" s="16">
        <v>35</v>
      </c>
      <c r="J49" s="16">
        <v>35</v>
      </c>
      <c r="K49" s="16">
        <v>25</v>
      </c>
      <c r="L49" s="16">
        <v>1</v>
      </c>
      <c r="M49" s="81">
        <v>7.65625</v>
      </c>
      <c r="N49" s="96">
        <v>7.65625</v>
      </c>
      <c r="O49" s="64">
        <v>2530</v>
      </c>
      <c r="P49" s="65">
        <f>Table2245789101123456789101112131415161718192021222324252627282930313233343536[[#This Row],[PEMBULATAN]]*O49</f>
        <v>19370.3125</v>
      </c>
    </row>
    <row r="50" spans="1:16" ht="26.25" customHeight="1" x14ac:dyDescent="0.2">
      <c r="A50" s="14"/>
      <c r="B50" s="75"/>
      <c r="C50" s="73" t="s">
        <v>3994</v>
      </c>
      <c r="D50" s="78" t="s">
        <v>127</v>
      </c>
      <c r="E50" s="13">
        <v>44555</v>
      </c>
      <c r="F50" s="76" t="s">
        <v>3897</v>
      </c>
      <c r="G50" s="13">
        <v>44560</v>
      </c>
      <c r="H50" s="77" t="s">
        <v>3898</v>
      </c>
      <c r="I50" s="16">
        <v>78</v>
      </c>
      <c r="J50" s="16">
        <v>58</v>
      </c>
      <c r="K50" s="16">
        <v>21</v>
      </c>
      <c r="L50" s="16">
        <v>6</v>
      </c>
      <c r="M50" s="81">
        <v>23.751000000000001</v>
      </c>
      <c r="N50" s="96">
        <v>23.751000000000001</v>
      </c>
      <c r="O50" s="64">
        <v>2530</v>
      </c>
      <c r="P50" s="65">
        <f>Table2245789101123456789101112131415161718192021222324252627282930313233343536[[#This Row],[PEMBULATAN]]*O50</f>
        <v>60090.030000000006</v>
      </c>
    </row>
    <row r="51" spans="1:16" ht="26.25" customHeight="1" x14ac:dyDescent="0.2">
      <c r="A51" s="14"/>
      <c r="B51" s="75"/>
      <c r="C51" s="73" t="s">
        <v>3995</v>
      </c>
      <c r="D51" s="78" t="s">
        <v>127</v>
      </c>
      <c r="E51" s="13">
        <v>44555</v>
      </c>
      <c r="F51" s="76" t="s">
        <v>3897</v>
      </c>
      <c r="G51" s="13">
        <v>44560</v>
      </c>
      <c r="H51" s="77" t="s">
        <v>3898</v>
      </c>
      <c r="I51" s="16">
        <v>45</v>
      </c>
      <c r="J51" s="16">
        <v>35</v>
      </c>
      <c r="K51" s="16">
        <v>21</v>
      </c>
      <c r="L51" s="16">
        <v>4</v>
      </c>
      <c r="M51" s="81">
        <v>8.2687500000000007</v>
      </c>
      <c r="N51" s="96">
        <v>8.2687500000000007</v>
      </c>
      <c r="O51" s="64">
        <v>2530</v>
      </c>
      <c r="P51" s="65">
        <f>Table2245789101123456789101112131415161718192021222324252627282930313233343536[[#This Row],[PEMBULATAN]]*O51</f>
        <v>20919.9375</v>
      </c>
    </row>
    <row r="52" spans="1:16" ht="26.25" customHeight="1" x14ac:dyDescent="0.2">
      <c r="A52" s="14"/>
      <c r="B52" s="75"/>
      <c r="C52" s="73" t="s">
        <v>3996</v>
      </c>
      <c r="D52" s="78" t="s">
        <v>127</v>
      </c>
      <c r="E52" s="13">
        <v>44555</v>
      </c>
      <c r="F52" s="76" t="s">
        <v>3897</v>
      </c>
      <c r="G52" s="13">
        <v>44560</v>
      </c>
      <c r="H52" s="77" t="s">
        <v>3898</v>
      </c>
      <c r="I52" s="16">
        <v>103</v>
      </c>
      <c r="J52" s="16">
        <v>68</v>
      </c>
      <c r="K52" s="16">
        <v>34</v>
      </c>
      <c r="L52" s="16">
        <v>26</v>
      </c>
      <c r="M52" s="81">
        <v>59.533999999999999</v>
      </c>
      <c r="N52" s="96">
        <v>59.533999999999999</v>
      </c>
      <c r="O52" s="64">
        <v>2530</v>
      </c>
      <c r="P52" s="65">
        <f>Table2245789101123456789101112131415161718192021222324252627282930313233343536[[#This Row],[PEMBULATAN]]*O52</f>
        <v>150621.01999999999</v>
      </c>
    </row>
    <row r="53" spans="1:16" ht="26.25" customHeight="1" x14ac:dyDescent="0.2">
      <c r="A53" s="14"/>
      <c r="B53" s="75"/>
      <c r="C53" s="73" t="s">
        <v>3997</v>
      </c>
      <c r="D53" s="78" t="s">
        <v>127</v>
      </c>
      <c r="E53" s="13">
        <v>44555</v>
      </c>
      <c r="F53" s="76" t="s">
        <v>3897</v>
      </c>
      <c r="G53" s="13">
        <v>44560</v>
      </c>
      <c r="H53" s="77" t="s">
        <v>3898</v>
      </c>
      <c r="I53" s="16">
        <v>93</v>
      </c>
      <c r="J53" s="16">
        <v>67</v>
      </c>
      <c r="K53" s="16">
        <v>32</v>
      </c>
      <c r="L53" s="16">
        <v>17</v>
      </c>
      <c r="M53" s="81">
        <v>49.847999999999999</v>
      </c>
      <c r="N53" s="96">
        <v>49.847999999999999</v>
      </c>
      <c r="O53" s="64">
        <v>2530</v>
      </c>
      <c r="P53" s="65">
        <f>Table2245789101123456789101112131415161718192021222324252627282930313233343536[[#This Row],[PEMBULATAN]]*O53</f>
        <v>126115.44</v>
      </c>
    </row>
    <row r="54" spans="1:16" ht="26.25" customHeight="1" x14ac:dyDescent="0.2">
      <c r="A54" s="14"/>
      <c r="B54" s="75"/>
      <c r="C54" s="73" t="s">
        <v>3998</v>
      </c>
      <c r="D54" s="78" t="s">
        <v>127</v>
      </c>
      <c r="E54" s="13">
        <v>44555</v>
      </c>
      <c r="F54" s="76" t="s">
        <v>3897</v>
      </c>
      <c r="G54" s="13">
        <v>44560</v>
      </c>
      <c r="H54" s="77" t="s">
        <v>3898</v>
      </c>
      <c r="I54" s="16">
        <v>48</v>
      </c>
      <c r="J54" s="16">
        <v>28</v>
      </c>
      <c r="K54" s="16">
        <v>28</v>
      </c>
      <c r="L54" s="16">
        <v>6</v>
      </c>
      <c r="M54" s="81">
        <v>9.4079999999999995</v>
      </c>
      <c r="N54" s="96">
        <v>10</v>
      </c>
      <c r="O54" s="64">
        <v>2530</v>
      </c>
      <c r="P54" s="65">
        <f>Table2245789101123456789101112131415161718192021222324252627282930313233343536[[#This Row],[PEMBULATAN]]*O54</f>
        <v>25300</v>
      </c>
    </row>
    <row r="55" spans="1:16" ht="26.25" customHeight="1" x14ac:dyDescent="0.2">
      <c r="A55" s="14"/>
      <c r="B55" s="75"/>
      <c r="C55" s="73" t="s">
        <v>3999</v>
      </c>
      <c r="D55" s="78" t="s">
        <v>127</v>
      </c>
      <c r="E55" s="13">
        <v>44555</v>
      </c>
      <c r="F55" s="76" t="s">
        <v>3897</v>
      </c>
      <c r="G55" s="13">
        <v>44560</v>
      </c>
      <c r="H55" s="77" t="s">
        <v>3898</v>
      </c>
      <c r="I55" s="16">
        <v>45</v>
      </c>
      <c r="J55" s="16">
        <v>15</v>
      </c>
      <c r="K55" s="16">
        <v>15</v>
      </c>
      <c r="L55" s="16">
        <v>6</v>
      </c>
      <c r="M55" s="81">
        <v>2.53125</v>
      </c>
      <c r="N55" s="96">
        <v>6</v>
      </c>
      <c r="O55" s="64">
        <v>2530</v>
      </c>
      <c r="P55" s="65">
        <f>Table2245789101123456789101112131415161718192021222324252627282930313233343536[[#This Row],[PEMBULATAN]]*O55</f>
        <v>15180</v>
      </c>
    </row>
    <row r="56" spans="1:16" ht="26.25" customHeight="1" x14ac:dyDescent="0.2">
      <c r="A56" s="14"/>
      <c r="B56" s="75"/>
      <c r="C56" s="73" t="s">
        <v>4000</v>
      </c>
      <c r="D56" s="78" t="s">
        <v>127</v>
      </c>
      <c r="E56" s="13">
        <v>44555</v>
      </c>
      <c r="F56" s="76" t="s">
        <v>3897</v>
      </c>
      <c r="G56" s="13">
        <v>44560</v>
      </c>
      <c r="H56" s="77" t="s">
        <v>3898</v>
      </c>
      <c r="I56" s="16">
        <v>132</v>
      </c>
      <c r="J56" s="16">
        <v>22</v>
      </c>
      <c r="K56" s="16">
        <v>22</v>
      </c>
      <c r="L56" s="16">
        <v>20</v>
      </c>
      <c r="M56" s="81">
        <v>15.972</v>
      </c>
      <c r="N56" s="96">
        <v>20</v>
      </c>
      <c r="O56" s="64">
        <v>2530</v>
      </c>
      <c r="P56" s="65">
        <f>Table2245789101123456789101112131415161718192021222324252627282930313233343536[[#This Row],[PEMBULATAN]]*O56</f>
        <v>50600</v>
      </c>
    </row>
    <row r="57" spans="1:16" ht="26.25" customHeight="1" x14ac:dyDescent="0.2">
      <c r="A57" s="14"/>
      <c r="B57" s="75"/>
      <c r="C57" s="73" t="s">
        <v>4001</v>
      </c>
      <c r="D57" s="78" t="s">
        <v>127</v>
      </c>
      <c r="E57" s="13">
        <v>44555</v>
      </c>
      <c r="F57" s="76" t="s">
        <v>3897</v>
      </c>
      <c r="G57" s="13">
        <v>44560</v>
      </c>
      <c r="H57" s="77" t="s">
        <v>3898</v>
      </c>
      <c r="I57" s="16">
        <v>70</v>
      </c>
      <c r="J57" s="16">
        <v>43</v>
      </c>
      <c r="K57" s="16">
        <v>8</v>
      </c>
      <c r="L57" s="16">
        <v>3</v>
      </c>
      <c r="M57" s="81">
        <v>6.02</v>
      </c>
      <c r="N57" s="96">
        <v>6.02</v>
      </c>
      <c r="O57" s="64">
        <v>2530</v>
      </c>
      <c r="P57" s="65">
        <f>Table2245789101123456789101112131415161718192021222324252627282930313233343536[[#This Row],[PEMBULATAN]]*O57</f>
        <v>15230.599999999999</v>
      </c>
    </row>
    <row r="58" spans="1:16" ht="26.25" customHeight="1" x14ac:dyDescent="0.2">
      <c r="A58" s="14"/>
      <c r="B58" s="75"/>
      <c r="C58" s="73" t="s">
        <v>4002</v>
      </c>
      <c r="D58" s="78" t="s">
        <v>127</v>
      </c>
      <c r="E58" s="13">
        <v>44555</v>
      </c>
      <c r="F58" s="76" t="s">
        <v>3897</v>
      </c>
      <c r="G58" s="13">
        <v>44560</v>
      </c>
      <c r="H58" s="77" t="s">
        <v>3898</v>
      </c>
      <c r="I58" s="16">
        <v>90</v>
      </c>
      <c r="J58" s="16">
        <v>35</v>
      </c>
      <c r="K58" s="16">
        <v>22</v>
      </c>
      <c r="L58" s="16">
        <v>3</v>
      </c>
      <c r="M58" s="81">
        <v>17.324999999999999</v>
      </c>
      <c r="N58" s="96">
        <v>18</v>
      </c>
      <c r="O58" s="64">
        <v>2530</v>
      </c>
      <c r="P58" s="65">
        <f>Table2245789101123456789101112131415161718192021222324252627282930313233343536[[#This Row],[PEMBULATAN]]*O58</f>
        <v>45540</v>
      </c>
    </row>
    <row r="59" spans="1:16" ht="26.25" customHeight="1" x14ac:dyDescent="0.2">
      <c r="A59" s="14"/>
      <c r="B59" s="75"/>
      <c r="C59" s="73" t="s">
        <v>4003</v>
      </c>
      <c r="D59" s="78" t="s">
        <v>127</v>
      </c>
      <c r="E59" s="13">
        <v>44555</v>
      </c>
      <c r="F59" s="76" t="s">
        <v>3897</v>
      </c>
      <c r="G59" s="13">
        <v>44560</v>
      </c>
      <c r="H59" s="77" t="s">
        <v>3898</v>
      </c>
      <c r="I59" s="16">
        <v>93</v>
      </c>
      <c r="J59" s="16">
        <v>17</v>
      </c>
      <c r="K59" s="16">
        <v>17</v>
      </c>
      <c r="L59" s="16">
        <v>3</v>
      </c>
      <c r="M59" s="81">
        <v>6.7192499999999997</v>
      </c>
      <c r="N59" s="96">
        <v>6.7192499999999997</v>
      </c>
      <c r="O59" s="64">
        <v>2530</v>
      </c>
      <c r="P59" s="65">
        <f>Table2245789101123456789101112131415161718192021222324252627282930313233343536[[#This Row],[PEMBULATAN]]*O59</f>
        <v>16999.702499999999</v>
      </c>
    </row>
    <row r="60" spans="1:16" ht="26.25" customHeight="1" x14ac:dyDescent="0.2">
      <c r="A60" s="14"/>
      <c r="B60" s="75"/>
      <c r="C60" s="73" t="s">
        <v>4004</v>
      </c>
      <c r="D60" s="78" t="s">
        <v>127</v>
      </c>
      <c r="E60" s="13">
        <v>44555</v>
      </c>
      <c r="F60" s="76" t="s">
        <v>3897</v>
      </c>
      <c r="G60" s="13">
        <v>44560</v>
      </c>
      <c r="H60" s="77" t="s">
        <v>3898</v>
      </c>
      <c r="I60" s="16">
        <v>57</v>
      </c>
      <c r="J60" s="16">
        <v>28</v>
      </c>
      <c r="K60" s="16">
        <v>28</v>
      </c>
      <c r="L60" s="16">
        <v>5</v>
      </c>
      <c r="M60" s="81">
        <v>11.172000000000001</v>
      </c>
      <c r="N60" s="96">
        <v>11.172000000000001</v>
      </c>
      <c r="O60" s="64">
        <v>2530</v>
      </c>
      <c r="P60" s="65">
        <f>Table2245789101123456789101112131415161718192021222324252627282930313233343536[[#This Row],[PEMBULATAN]]*O60</f>
        <v>28265.16</v>
      </c>
    </row>
    <row r="61" spans="1:16" ht="26.25" customHeight="1" x14ac:dyDescent="0.2">
      <c r="A61" s="14"/>
      <c r="B61" s="75"/>
      <c r="C61" s="73" t="s">
        <v>4005</v>
      </c>
      <c r="D61" s="78" t="s">
        <v>127</v>
      </c>
      <c r="E61" s="13">
        <v>44555</v>
      </c>
      <c r="F61" s="76" t="s">
        <v>3897</v>
      </c>
      <c r="G61" s="13">
        <v>44560</v>
      </c>
      <c r="H61" s="77" t="s">
        <v>3898</v>
      </c>
      <c r="I61" s="16">
        <v>28</v>
      </c>
      <c r="J61" s="16">
        <v>28</v>
      </c>
      <c r="K61" s="16">
        <v>17</v>
      </c>
      <c r="L61" s="16">
        <v>3</v>
      </c>
      <c r="M61" s="81">
        <v>3.3319999999999999</v>
      </c>
      <c r="N61" s="96">
        <v>4</v>
      </c>
      <c r="O61" s="64">
        <v>2530</v>
      </c>
      <c r="P61" s="65">
        <f>Table2245789101123456789101112131415161718192021222324252627282930313233343536[[#This Row],[PEMBULATAN]]*O61</f>
        <v>10120</v>
      </c>
    </row>
    <row r="62" spans="1:16" ht="26.25" customHeight="1" x14ac:dyDescent="0.2">
      <c r="A62" s="14"/>
      <c r="B62" s="75"/>
      <c r="C62" s="73" t="s">
        <v>4006</v>
      </c>
      <c r="D62" s="78" t="s">
        <v>127</v>
      </c>
      <c r="E62" s="13">
        <v>44555</v>
      </c>
      <c r="F62" s="76" t="s">
        <v>3897</v>
      </c>
      <c r="G62" s="13">
        <v>44560</v>
      </c>
      <c r="H62" s="77" t="s">
        <v>3898</v>
      </c>
      <c r="I62" s="16">
        <v>92</v>
      </c>
      <c r="J62" s="16">
        <v>42</v>
      </c>
      <c r="K62" s="16">
        <v>20</v>
      </c>
      <c r="L62" s="16">
        <v>11</v>
      </c>
      <c r="M62" s="81">
        <v>19.32</v>
      </c>
      <c r="N62" s="96">
        <v>20</v>
      </c>
      <c r="O62" s="64">
        <v>2530</v>
      </c>
      <c r="P62" s="65">
        <f>Table2245789101123456789101112131415161718192021222324252627282930313233343536[[#This Row],[PEMBULATAN]]*O62</f>
        <v>50600</v>
      </c>
    </row>
    <row r="63" spans="1:16" ht="26.25" customHeight="1" x14ac:dyDescent="0.2">
      <c r="A63" s="14"/>
      <c r="B63" s="75"/>
      <c r="C63" s="73" t="s">
        <v>4007</v>
      </c>
      <c r="D63" s="78" t="s">
        <v>127</v>
      </c>
      <c r="E63" s="13">
        <v>44555</v>
      </c>
      <c r="F63" s="76" t="s">
        <v>3897</v>
      </c>
      <c r="G63" s="13">
        <v>44560</v>
      </c>
      <c r="H63" s="77" t="s">
        <v>3898</v>
      </c>
      <c r="I63" s="16">
        <v>90</v>
      </c>
      <c r="J63" s="16">
        <v>48</v>
      </c>
      <c r="K63" s="16">
        <v>32</v>
      </c>
      <c r="L63" s="16">
        <v>19</v>
      </c>
      <c r="M63" s="81">
        <v>34.56</v>
      </c>
      <c r="N63" s="96">
        <v>34.56</v>
      </c>
      <c r="O63" s="64">
        <v>2530</v>
      </c>
      <c r="P63" s="65">
        <f>Table2245789101123456789101112131415161718192021222324252627282930313233343536[[#This Row],[PEMBULATAN]]*O63</f>
        <v>87436.800000000003</v>
      </c>
    </row>
    <row r="64" spans="1:16" ht="26.25" customHeight="1" x14ac:dyDescent="0.2">
      <c r="A64" s="14"/>
      <c r="B64" s="75"/>
      <c r="C64" s="73" t="s">
        <v>4008</v>
      </c>
      <c r="D64" s="78" t="s">
        <v>127</v>
      </c>
      <c r="E64" s="13">
        <v>44555</v>
      </c>
      <c r="F64" s="76" t="s">
        <v>3897</v>
      </c>
      <c r="G64" s="13">
        <v>44560</v>
      </c>
      <c r="H64" s="77" t="s">
        <v>3898</v>
      </c>
      <c r="I64" s="16">
        <v>65</v>
      </c>
      <c r="J64" s="16">
        <v>45</v>
      </c>
      <c r="K64" s="16">
        <v>22</v>
      </c>
      <c r="L64" s="16">
        <v>1</v>
      </c>
      <c r="M64" s="81">
        <v>16.087499999999999</v>
      </c>
      <c r="N64" s="96">
        <v>16.087499999999999</v>
      </c>
      <c r="O64" s="64">
        <v>2530</v>
      </c>
      <c r="P64" s="65">
        <f>Table2245789101123456789101112131415161718192021222324252627282930313233343536[[#This Row],[PEMBULATAN]]*O64</f>
        <v>40701.375</v>
      </c>
    </row>
    <row r="65" spans="1:16" ht="26.25" customHeight="1" x14ac:dyDescent="0.2">
      <c r="A65" s="14"/>
      <c r="B65" s="75"/>
      <c r="C65" s="73" t="s">
        <v>4009</v>
      </c>
      <c r="D65" s="78" t="s">
        <v>127</v>
      </c>
      <c r="E65" s="13">
        <v>44555</v>
      </c>
      <c r="F65" s="76" t="s">
        <v>3897</v>
      </c>
      <c r="G65" s="13">
        <v>44560</v>
      </c>
      <c r="H65" s="77" t="s">
        <v>3898</v>
      </c>
      <c r="I65" s="16">
        <v>48</v>
      </c>
      <c r="J65" s="16">
        <v>38</v>
      </c>
      <c r="K65" s="16">
        <v>28</v>
      </c>
      <c r="L65" s="16">
        <v>7</v>
      </c>
      <c r="M65" s="81">
        <v>12.768000000000001</v>
      </c>
      <c r="N65" s="96">
        <v>12.768000000000001</v>
      </c>
      <c r="O65" s="64">
        <v>2530</v>
      </c>
      <c r="P65" s="65">
        <f>Table2245789101123456789101112131415161718192021222324252627282930313233343536[[#This Row],[PEMBULATAN]]*O65</f>
        <v>32303.040000000001</v>
      </c>
    </row>
    <row r="66" spans="1:16" ht="26.25" customHeight="1" x14ac:dyDescent="0.2">
      <c r="A66" s="14"/>
      <c r="B66" s="75"/>
      <c r="C66" s="73" t="s">
        <v>4010</v>
      </c>
      <c r="D66" s="78" t="s">
        <v>127</v>
      </c>
      <c r="E66" s="13">
        <v>44555</v>
      </c>
      <c r="F66" s="76" t="s">
        <v>3897</v>
      </c>
      <c r="G66" s="13">
        <v>44560</v>
      </c>
      <c r="H66" s="77" t="s">
        <v>3898</v>
      </c>
      <c r="I66" s="16">
        <v>60</v>
      </c>
      <c r="J66" s="16">
        <v>20</v>
      </c>
      <c r="K66" s="16">
        <v>20</v>
      </c>
      <c r="L66" s="16">
        <v>6</v>
      </c>
      <c r="M66" s="81">
        <v>6</v>
      </c>
      <c r="N66" s="96">
        <v>6</v>
      </c>
      <c r="O66" s="64">
        <v>2530</v>
      </c>
      <c r="P66" s="65">
        <f>Table2245789101123456789101112131415161718192021222324252627282930313233343536[[#This Row],[PEMBULATAN]]*O66</f>
        <v>15180</v>
      </c>
    </row>
    <row r="67" spans="1:16" ht="26.25" customHeight="1" x14ac:dyDescent="0.2">
      <c r="A67" s="14"/>
      <c r="B67" s="75"/>
      <c r="C67" s="73" t="s">
        <v>4011</v>
      </c>
      <c r="D67" s="78" t="s">
        <v>127</v>
      </c>
      <c r="E67" s="13">
        <v>44555</v>
      </c>
      <c r="F67" s="76" t="s">
        <v>3897</v>
      </c>
      <c r="G67" s="13">
        <v>44560</v>
      </c>
      <c r="H67" s="77" t="s">
        <v>3898</v>
      </c>
      <c r="I67" s="16">
        <v>60</v>
      </c>
      <c r="J67" s="16">
        <v>36</v>
      </c>
      <c r="K67" s="16">
        <v>20</v>
      </c>
      <c r="L67" s="16">
        <v>10</v>
      </c>
      <c r="M67" s="81">
        <v>10.8</v>
      </c>
      <c r="N67" s="96">
        <v>10.8</v>
      </c>
      <c r="O67" s="64">
        <v>2530</v>
      </c>
      <c r="P67" s="65">
        <f>Table2245789101123456789101112131415161718192021222324252627282930313233343536[[#This Row],[PEMBULATAN]]*O67</f>
        <v>27324</v>
      </c>
    </row>
    <row r="68" spans="1:16" ht="26.25" customHeight="1" x14ac:dyDescent="0.2">
      <c r="A68" s="14"/>
      <c r="B68" s="75"/>
      <c r="C68" s="73" t="s">
        <v>4012</v>
      </c>
      <c r="D68" s="78" t="s">
        <v>127</v>
      </c>
      <c r="E68" s="13">
        <v>44555</v>
      </c>
      <c r="F68" s="76" t="s">
        <v>3897</v>
      </c>
      <c r="G68" s="13">
        <v>44560</v>
      </c>
      <c r="H68" s="77" t="s">
        <v>3898</v>
      </c>
      <c r="I68" s="16">
        <v>50</v>
      </c>
      <c r="J68" s="16">
        <v>42</v>
      </c>
      <c r="K68" s="16">
        <v>15</v>
      </c>
      <c r="L68" s="16">
        <v>6</v>
      </c>
      <c r="M68" s="81">
        <v>7.875</v>
      </c>
      <c r="N68" s="96">
        <v>7.875</v>
      </c>
      <c r="O68" s="64">
        <v>2530</v>
      </c>
      <c r="P68" s="65">
        <f>Table2245789101123456789101112131415161718192021222324252627282930313233343536[[#This Row],[PEMBULATAN]]*O68</f>
        <v>19923.75</v>
      </c>
    </row>
    <row r="69" spans="1:16" ht="26.25" customHeight="1" x14ac:dyDescent="0.2">
      <c r="A69" s="14"/>
      <c r="B69" s="75"/>
      <c r="C69" s="73" t="s">
        <v>4013</v>
      </c>
      <c r="D69" s="78" t="s">
        <v>127</v>
      </c>
      <c r="E69" s="13">
        <v>44555</v>
      </c>
      <c r="F69" s="76" t="s">
        <v>3897</v>
      </c>
      <c r="G69" s="13">
        <v>44560</v>
      </c>
      <c r="H69" s="77" t="s">
        <v>3898</v>
      </c>
      <c r="I69" s="16">
        <v>110</v>
      </c>
      <c r="J69" s="16">
        <v>51</v>
      </c>
      <c r="K69" s="16">
        <v>22</v>
      </c>
      <c r="L69" s="16">
        <v>5</v>
      </c>
      <c r="M69" s="81">
        <v>30.855</v>
      </c>
      <c r="N69" s="96">
        <v>30.855</v>
      </c>
      <c r="O69" s="64">
        <v>2530</v>
      </c>
      <c r="P69" s="65">
        <f>Table2245789101123456789101112131415161718192021222324252627282930313233343536[[#This Row],[PEMBULATAN]]*O69</f>
        <v>78063.149999999994</v>
      </c>
    </row>
    <row r="70" spans="1:16" ht="26.25" customHeight="1" x14ac:dyDescent="0.2">
      <c r="A70" s="14"/>
      <c r="B70" s="75"/>
      <c r="C70" s="73" t="s">
        <v>4014</v>
      </c>
      <c r="D70" s="78" t="s">
        <v>127</v>
      </c>
      <c r="E70" s="13">
        <v>44555</v>
      </c>
      <c r="F70" s="76" t="s">
        <v>3897</v>
      </c>
      <c r="G70" s="13">
        <v>44560</v>
      </c>
      <c r="H70" s="77" t="s">
        <v>3898</v>
      </c>
      <c r="I70" s="16">
        <v>71</v>
      </c>
      <c r="J70" s="16">
        <v>41</v>
      </c>
      <c r="K70" s="16">
        <v>17</v>
      </c>
      <c r="L70" s="16">
        <v>6</v>
      </c>
      <c r="M70" s="81">
        <v>12.37175</v>
      </c>
      <c r="N70" s="96">
        <v>13</v>
      </c>
      <c r="O70" s="64">
        <v>2530</v>
      </c>
      <c r="P70" s="65">
        <f>Table2245789101123456789101112131415161718192021222324252627282930313233343536[[#This Row],[PEMBULATAN]]*O70</f>
        <v>32890</v>
      </c>
    </row>
    <row r="71" spans="1:16" ht="26.25" customHeight="1" x14ac:dyDescent="0.2">
      <c r="A71" s="14"/>
      <c r="B71" s="75"/>
      <c r="C71" s="73" t="s">
        <v>4015</v>
      </c>
      <c r="D71" s="78" t="s">
        <v>127</v>
      </c>
      <c r="E71" s="13">
        <v>44555</v>
      </c>
      <c r="F71" s="76" t="s">
        <v>3897</v>
      </c>
      <c r="G71" s="13">
        <v>44560</v>
      </c>
      <c r="H71" s="77" t="s">
        <v>3898</v>
      </c>
      <c r="I71" s="16">
        <v>87</v>
      </c>
      <c r="J71" s="16">
        <v>52</v>
      </c>
      <c r="K71" s="16">
        <v>22</v>
      </c>
      <c r="L71" s="16">
        <v>15</v>
      </c>
      <c r="M71" s="81">
        <v>24.882000000000001</v>
      </c>
      <c r="N71" s="96">
        <v>24.882000000000001</v>
      </c>
      <c r="O71" s="64">
        <v>2530</v>
      </c>
      <c r="P71" s="65">
        <f>Table2245789101123456789101112131415161718192021222324252627282930313233343536[[#This Row],[PEMBULATAN]]*O71</f>
        <v>62951.460000000006</v>
      </c>
    </row>
    <row r="72" spans="1:16" ht="26.25" customHeight="1" x14ac:dyDescent="0.2">
      <c r="A72" s="14"/>
      <c r="B72" s="75"/>
      <c r="C72" s="73" t="s">
        <v>4016</v>
      </c>
      <c r="D72" s="78" t="s">
        <v>127</v>
      </c>
      <c r="E72" s="13">
        <v>44555</v>
      </c>
      <c r="F72" s="76" t="s">
        <v>3897</v>
      </c>
      <c r="G72" s="13">
        <v>44560</v>
      </c>
      <c r="H72" s="77" t="s">
        <v>3898</v>
      </c>
      <c r="I72" s="16">
        <v>92</v>
      </c>
      <c r="J72" s="16">
        <v>61</v>
      </c>
      <c r="K72" s="16">
        <v>22</v>
      </c>
      <c r="L72" s="16">
        <v>14</v>
      </c>
      <c r="M72" s="81">
        <v>30.866</v>
      </c>
      <c r="N72" s="96">
        <v>30.866</v>
      </c>
      <c r="O72" s="64">
        <v>2530</v>
      </c>
      <c r="P72" s="65">
        <f>Table2245789101123456789101112131415161718192021222324252627282930313233343536[[#This Row],[PEMBULATAN]]*O72</f>
        <v>78090.98</v>
      </c>
    </row>
    <row r="73" spans="1:16" ht="26.25" customHeight="1" x14ac:dyDescent="0.2">
      <c r="A73" s="14"/>
      <c r="B73" s="75"/>
      <c r="C73" s="73" t="s">
        <v>4017</v>
      </c>
      <c r="D73" s="78" t="s">
        <v>127</v>
      </c>
      <c r="E73" s="13">
        <v>44555</v>
      </c>
      <c r="F73" s="76" t="s">
        <v>3897</v>
      </c>
      <c r="G73" s="13">
        <v>44560</v>
      </c>
      <c r="H73" s="77" t="s">
        <v>3898</v>
      </c>
      <c r="I73" s="16">
        <v>35</v>
      </c>
      <c r="J73" s="16">
        <v>35</v>
      </c>
      <c r="K73" s="16">
        <v>35</v>
      </c>
      <c r="L73" s="16">
        <v>1</v>
      </c>
      <c r="M73" s="81">
        <v>10.71875</v>
      </c>
      <c r="N73" s="96">
        <v>10.71875</v>
      </c>
      <c r="O73" s="64">
        <v>2530</v>
      </c>
      <c r="P73" s="65">
        <f>Table2245789101123456789101112131415161718192021222324252627282930313233343536[[#This Row],[PEMBULATAN]]*O73</f>
        <v>27118.4375</v>
      </c>
    </row>
    <row r="74" spans="1:16" ht="26.25" customHeight="1" x14ac:dyDescent="0.2">
      <c r="A74" s="14"/>
      <c r="B74" s="75"/>
      <c r="C74" s="73" t="s">
        <v>4018</v>
      </c>
      <c r="D74" s="78" t="s">
        <v>127</v>
      </c>
      <c r="E74" s="13">
        <v>44555</v>
      </c>
      <c r="F74" s="76" t="s">
        <v>3897</v>
      </c>
      <c r="G74" s="13">
        <v>44560</v>
      </c>
      <c r="H74" s="77" t="s">
        <v>3898</v>
      </c>
      <c r="I74" s="16">
        <v>65</v>
      </c>
      <c r="J74" s="16">
        <v>45</v>
      </c>
      <c r="K74" s="16">
        <v>27</v>
      </c>
      <c r="L74" s="16">
        <v>10</v>
      </c>
      <c r="M74" s="81">
        <v>19.743749999999999</v>
      </c>
      <c r="N74" s="96">
        <v>19.743749999999999</v>
      </c>
      <c r="O74" s="64">
        <v>2530</v>
      </c>
      <c r="P74" s="65">
        <f>Table2245789101123456789101112131415161718192021222324252627282930313233343536[[#This Row],[PEMBULATAN]]*O74</f>
        <v>49951.6875</v>
      </c>
    </row>
    <row r="75" spans="1:16" ht="26.25" customHeight="1" x14ac:dyDescent="0.2">
      <c r="A75" s="14"/>
      <c r="B75" s="75"/>
      <c r="C75" s="73" t="s">
        <v>4019</v>
      </c>
      <c r="D75" s="78" t="s">
        <v>127</v>
      </c>
      <c r="E75" s="13">
        <v>44555</v>
      </c>
      <c r="F75" s="76" t="s">
        <v>3897</v>
      </c>
      <c r="G75" s="13">
        <v>44560</v>
      </c>
      <c r="H75" s="77" t="s">
        <v>3898</v>
      </c>
      <c r="I75" s="16">
        <v>168</v>
      </c>
      <c r="J75" s="16">
        <v>15</v>
      </c>
      <c r="K75" s="16">
        <v>12</v>
      </c>
      <c r="L75" s="16">
        <v>4</v>
      </c>
      <c r="M75" s="81">
        <v>7.56</v>
      </c>
      <c r="N75" s="96">
        <v>7.56</v>
      </c>
      <c r="O75" s="64">
        <v>2530</v>
      </c>
      <c r="P75" s="65">
        <f>Table2245789101123456789101112131415161718192021222324252627282930313233343536[[#This Row],[PEMBULATAN]]*O75</f>
        <v>19126.8</v>
      </c>
    </row>
    <row r="76" spans="1:16" ht="26.25" customHeight="1" x14ac:dyDescent="0.2">
      <c r="A76" s="14"/>
      <c r="B76" s="75"/>
      <c r="C76" s="73" t="s">
        <v>4020</v>
      </c>
      <c r="D76" s="78" t="s">
        <v>127</v>
      </c>
      <c r="E76" s="13">
        <v>44555</v>
      </c>
      <c r="F76" s="76" t="s">
        <v>3897</v>
      </c>
      <c r="G76" s="13">
        <v>44560</v>
      </c>
      <c r="H76" s="77" t="s">
        <v>3898</v>
      </c>
      <c r="I76" s="16">
        <v>58</v>
      </c>
      <c r="J76" s="16">
        <v>12</v>
      </c>
      <c r="K76" s="16">
        <v>22</v>
      </c>
      <c r="L76" s="16">
        <v>2</v>
      </c>
      <c r="M76" s="81">
        <v>3.8279999999999998</v>
      </c>
      <c r="N76" s="96">
        <v>3.8279999999999998</v>
      </c>
      <c r="O76" s="64">
        <v>2530</v>
      </c>
      <c r="P76" s="65">
        <f>Table2245789101123456789101112131415161718192021222324252627282930313233343536[[#This Row],[PEMBULATAN]]*O76</f>
        <v>9684.84</v>
      </c>
    </row>
    <row r="77" spans="1:16" ht="26.25" customHeight="1" x14ac:dyDescent="0.2">
      <c r="A77" s="14"/>
      <c r="B77" s="75"/>
      <c r="C77" s="73" t="s">
        <v>4021</v>
      </c>
      <c r="D77" s="78" t="s">
        <v>127</v>
      </c>
      <c r="E77" s="13">
        <v>44555</v>
      </c>
      <c r="F77" s="76" t="s">
        <v>3897</v>
      </c>
      <c r="G77" s="13">
        <v>44560</v>
      </c>
      <c r="H77" s="77" t="s">
        <v>3898</v>
      </c>
      <c r="I77" s="16">
        <v>80</v>
      </c>
      <c r="J77" s="16">
        <v>56</v>
      </c>
      <c r="K77" s="16">
        <v>26</v>
      </c>
      <c r="L77" s="16">
        <v>14</v>
      </c>
      <c r="M77" s="81">
        <v>29.12</v>
      </c>
      <c r="N77" s="96">
        <v>29.12</v>
      </c>
      <c r="O77" s="64">
        <v>2530</v>
      </c>
      <c r="P77" s="65">
        <f>Table2245789101123456789101112131415161718192021222324252627282930313233343536[[#This Row],[PEMBULATAN]]*O77</f>
        <v>73673.600000000006</v>
      </c>
    </row>
    <row r="78" spans="1:16" ht="26.25" customHeight="1" x14ac:dyDescent="0.2">
      <c r="A78" s="14"/>
      <c r="B78" s="75"/>
      <c r="C78" s="73" t="s">
        <v>4022</v>
      </c>
      <c r="D78" s="78" t="s">
        <v>127</v>
      </c>
      <c r="E78" s="13">
        <v>44555</v>
      </c>
      <c r="F78" s="76" t="s">
        <v>3897</v>
      </c>
      <c r="G78" s="13">
        <v>44560</v>
      </c>
      <c r="H78" s="77" t="s">
        <v>3898</v>
      </c>
      <c r="I78" s="16">
        <v>88</v>
      </c>
      <c r="J78" s="16">
        <v>56</v>
      </c>
      <c r="K78" s="16">
        <v>26</v>
      </c>
      <c r="L78" s="16">
        <v>17</v>
      </c>
      <c r="M78" s="81">
        <v>32.031999999999996</v>
      </c>
      <c r="N78" s="96">
        <v>32.031999999999996</v>
      </c>
      <c r="O78" s="64">
        <v>2530</v>
      </c>
      <c r="P78" s="65">
        <f>Table2245789101123456789101112131415161718192021222324252627282930313233343536[[#This Row],[PEMBULATAN]]*O78</f>
        <v>81040.959999999992</v>
      </c>
    </row>
    <row r="79" spans="1:16" ht="26.25" customHeight="1" x14ac:dyDescent="0.2">
      <c r="A79" s="14"/>
      <c r="B79" s="75"/>
      <c r="C79" s="73" t="s">
        <v>4023</v>
      </c>
      <c r="D79" s="78" t="s">
        <v>127</v>
      </c>
      <c r="E79" s="13">
        <v>44555</v>
      </c>
      <c r="F79" s="76" t="s">
        <v>3897</v>
      </c>
      <c r="G79" s="13">
        <v>44560</v>
      </c>
      <c r="H79" s="77" t="s">
        <v>3898</v>
      </c>
      <c r="I79" s="16">
        <v>85</v>
      </c>
      <c r="J79" s="16">
        <v>56</v>
      </c>
      <c r="K79" s="16">
        <v>32</v>
      </c>
      <c r="L79" s="16">
        <v>11</v>
      </c>
      <c r="M79" s="81">
        <v>38.08</v>
      </c>
      <c r="N79" s="96">
        <v>38.08</v>
      </c>
      <c r="O79" s="64">
        <v>2530</v>
      </c>
      <c r="P79" s="65">
        <f>Table2245789101123456789101112131415161718192021222324252627282930313233343536[[#This Row],[PEMBULATAN]]*O79</f>
        <v>96342.399999999994</v>
      </c>
    </row>
    <row r="80" spans="1:16" ht="26.25" customHeight="1" x14ac:dyDescent="0.2">
      <c r="A80" s="14"/>
      <c r="B80" s="75"/>
      <c r="C80" s="73" t="s">
        <v>4024</v>
      </c>
      <c r="D80" s="78" t="s">
        <v>127</v>
      </c>
      <c r="E80" s="13">
        <v>44555</v>
      </c>
      <c r="F80" s="76" t="s">
        <v>3897</v>
      </c>
      <c r="G80" s="13">
        <v>44560</v>
      </c>
      <c r="H80" s="77" t="s">
        <v>3898</v>
      </c>
      <c r="I80" s="16">
        <v>87</v>
      </c>
      <c r="J80" s="16">
        <v>38</v>
      </c>
      <c r="K80" s="16">
        <v>28</v>
      </c>
      <c r="L80" s="16">
        <v>5</v>
      </c>
      <c r="M80" s="81">
        <v>23.141999999999999</v>
      </c>
      <c r="N80" s="96">
        <v>23.141999999999999</v>
      </c>
      <c r="O80" s="64">
        <v>2530</v>
      </c>
      <c r="P80" s="65">
        <f>Table2245789101123456789101112131415161718192021222324252627282930313233343536[[#This Row],[PEMBULATAN]]*O80</f>
        <v>58549.26</v>
      </c>
    </row>
    <row r="81" spans="1:16" ht="26.25" customHeight="1" x14ac:dyDescent="0.2">
      <c r="A81" s="14"/>
      <c r="B81" s="75"/>
      <c r="C81" s="73" t="s">
        <v>4025</v>
      </c>
      <c r="D81" s="78" t="s">
        <v>127</v>
      </c>
      <c r="E81" s="13">
        <v>44555</v>
      </c>
      <c r="F81" s="76" t="s">
        <v>3897</v>
      </c>
      <c r="G81" s="13">
        <v>44560</v>
      </c>
      <c r="H81" s="77" t="s">
        <v>3898</v>
      </c>
      <c r="I81" s="16">
        <v>60</v>
      </c>
      <c r="J81" s="16">
        <v>42</v>
      </c>
      <c r="K81" s="16">
        <v>22</v>
      </c>
      <c r="L81" s="16">
        <v>1</v>
      </c>
      <c r="M81" s="81">
        <v>13.86</v>
      </c>
      <c r="N81" s="96">
        <v>13.86</v>
      </c>
      <c r="O81" s="64">
        <v>2530</v>
      </c>
      <c r="P81" s="65">
        <f>Table2245789101123456789101112131415161718192021222324252627282930313233343536[[#This Row],[PEMBULATAN]]*O81</f>
        <v>35065.799999999996</v>
      </c>
    </row>
    <row r="82" spans="1:16" ht="26.25" customHeight="1" x14ac:dyDescent="0.2">
      <c r="A82" s="14"/>
      <c r="B82" s="75"/>
      <c r="C82" s="73" t="s">
        <v>4026</v>
      </c>
      <c r="D82" s="78" t="s">
        <v>127</v>
      </c>
      <c r="E82" s="13">
        <v>44555</v>
      </c>
      <c r="F82" s="76" t="s">
        <v>3897</v>
      </c>
      <c r="G82" s="13">
        <v>44560</v>
      </c>
      <c r="H82" s="77" t="s">
        <v>3898</v>
      </c>
      <c r="I82" s="16">
        <v>97</v>
      </c>
      <c r="J82" s="16">
        <v>52</v>
      </c>
      <c r="K82" s="16">
        <v>12</v>
      </c>
      <c r="L82" s="16">
        <v>11</v>
      </c>
      <c r="M82" s="81">
        <v>15.132</v>
      </c>
      <c r="N82" s="96">
        <v>15.132</v>
      </c>
      <c r="O82" s="64">
        <v>2530</v>
      </c>
      <c r="P82" s="65">
        <f>Table2245789101123456789101112131415161718192021222324252627282930313233343536[[#This Row],[PEMBULATAN]]*O82</f>
        <v>38283.96</v>
      </c>
    </row>
    <row r="83" spans="1:16" ht="26.25" customHeight="1" x14ac:dyDescent="0.2">
      <c r="A83" s="14"/>
      <c r="B83" s="75"/>
      <c r="C83" s="73" t="s">
        <v>4027</v>
      </c>
      <c r="D83" s="78" t="s">
        <v>127</v>
      </c>
      <c r="E83" s="13">
        <v>44555</v>
      </c>
      <c r="F83" s="76" t="s">
        <v>3897</v>
      </c>
      <c r="G83" s="13">
        <v>44560</v>
      </c>
      <c r="H83" s="77" t="s">
        <v>3898</v>
      </c>
      <c r="I83" s="16">
        <v>72</v>
      </c>
      <c r="J83" s="16">
        <v>61</v>
      </c>
      <c r="K83" s="16">
        <v>22</v>
      </c>
      <c r="L83" s="16">
        <v>12</v>
      </c>
      <c r="M83" s="81">
        <v>24.155999999999999</v>
      </c>
      <c r="N83" s="96">
        <v>24.155999999999999</v>
      </c>
      <c r="O83" s="64">
        <v>2530</v>
      </c>
      <c r="P83" s="65">
        <f>Table2245789101123456789101112131415161718192021222324252627282930313233343536[[#This Row],[PEMBULATAN]]*O83</f>
        <v>61114.68</v>
      </c>
    </row>
    <row r="84" spans="1:16" ht="26.25" customHeight="1" x14ac:dyDescent="0.2">
      <c r="A84" s="14"/>
      <c r="B84" s="75"/>
      <c r="C84" s="73" t="s">
        <v>4028</v>
      </c>
      <c r="D84" s="78" t="s">
        <v>127</v>
      </c>
      <c r="E84" s="13">
        <v>44555</v>
      </c>
      <c r="F84" s="76" t="s">
        <v>3897</v>
      </c>
      <c r="G84" s="13">
        <v>44560</v>
      </c>
      <c r="H84" s="77" t="s">
        <v>3898</v>
      </c>
      <c r="I84" s="16">
        <v>100</v>
      </c>
      <c r="J84" s="16">
        <v>65</v>
      </c>
      <c r="K84" s="16">
        <v>27</v>
      </c>
      <c r="L84" s="16">
        <v>25</v>
      </c>
      <c r="M84" s="81">
        <v>43.875</v>
      </c>
      <c r="N84" s="96">
        <v>43.875</v>
      </c>
      <c r="O84" s="64">
        <v>2530</v>
      </c>
      <c r="P84" s="65">
        <f>Table2245789101123456789101112131415161718192021222324252627282930313233343536[[#This Row],[PEMBULATAN]]*O84</f>
        <v>111003.75</v>
      </c>
    </row>
    <row r="85" spans="1:16" ht="26.25" customHeight="1" x14ac:dyDescent="0.2">
      <c r="A85" s="14"/>
      <c r="B85" s="75"/>
      <c r="C85" s="73" t="s">
        <v>4029</v>
      </c>
      <c r="D85" s="78" t="s">
        <v>127</v>
      </c>
      <c r="E85" s="13">
        <v>44555</v>
      </c>
      <c r="F85" s="76" t="s">
        <v>3897</v>
      </c>
      <c r="G85" s="13">
        <v>44560</v>
      </c>
      <c r="H85" s="77" t="s">
        <v>3898</v>
      </c>
      <c r="I85" s="16">
        <v>98</v>
      </c>
      <c r="J85" s="16">
        <v>65</v>
      </c>
      <c r="K85" s="16">
        <v>27</v>
      </c>
      <c r="L85" s="16">
        <v>16</v>
      </c>
      <c r="M85" s="81">
        <v>42.997500000000002</v>
      </c>
      <c r="N85" s="96">
        <v>42.997500000000002</v>
      </c>
      <c r="O85" s="64">
        <v>2530</v>
      </c>
      <c r="P85" s="65">
        <f>Table2245789101123456789101112131415161718192021222324252627282930313233343536[[#This Row],[PEMBULATAN]]*O85</f>
        <v>108783.675</v>
      </c>
    </row>
    <row r="86" spans="1:16" ht="26.25" customHeight="1" x14ac:dyDescent="0.2">
      <c r="A86" s="14"/>
      <c r="B86" s="75"/>
      <c r="C86" s="73" t="s">
        <v>4030</v>
      </c>
      <c r="D86" s="78" t="s">
        <v>127</v>
      </c>
      <c r="E86" s="13">
        <v>44555</v>
      </c>
      <c r="F86" s="76" t="s">
        <v>3897</v>
      </c>
      <c r="G86" s="13">
        <v>44560</v>
      </c>
      <c r="H86" s="77" t="s">
        <v>3898</v>
      </c>
      <c r="I86" s="16">
        <v>60</v>
      </c>
      <c r="J86" s="16">
        <v>50</v>
      </c>
      <c r="K86" s="16">
        <v>30</v>
      </c>
      <c r="L86" s="16">
        <v>13</v>
      </c>
      <c r="M86" s="81">
        <v>22.5</v>
      </c>
      <c r="N86" s="96">
        <v>23</v>
      </c>
      <c r="O86" s="64">
        <v>2530</v>
      </c>
      <c r="P86" s="65">
        <f>Table2245789101123456789101112131415161718192021222324252627282930313233343536[[#This Row],[PEMBULATAN]]*O86</f>
        <v>58190</v>
      </c>
    </row>
    <row r="87" spans="1:16" ht="26.25" customHeight="1" x14ac:dyDescent="0.2">
      <c r="A87" s="14"/>
      <c r="B87" s="75"/>
      <c r="C87" s="73" t="s">
        <v>4031</v>
      </c>
      <c r="D87" s="78" t="s">
        <v>127</v>
      </c>
      <c r="E87" s="13">
        <v>44555</v>
      </c>
      <c r="F87" s="76" t="s">
        <v>3897</v>
      </c>
      <c r="G87" s="13">
        <v>44560</v>
      </c>
      <c r="H87" s="77" t="s">
        <v>3898</v>
      </c>
      <c r="I87" s="16">
        <v>203</v>
      </c>
      <c r="J87" s="16">
        <v>16</v>
      </c>
      <c r="K87" s="16">
        <v>16</v>
      </c>
      <c r="L87" s="16">
        <v>6</v>
      </c>
      <c r="M87" s="81">
        <v>12.992000000000001</v>
      </c>
      <c r="N87" s="96">
        <v>12.992000000000001</v>
      </c>
      <c r="O87" s="64">
        <v>2530</v>
      </c>
      <c r="P87" s="65">
        <f>Table2245789101123456789101112131415161718192021222324252627282930313233343536[[#This Row],[PEMBULATAN]]*O87</f>
        <v>32869.760000000002</v>
      </c>
    </row>
    <row r="88" spans="1:16" ht="26.25" customHeight="1" x14ac:dyDescent="0.2">
      <c r="A88" s="14"/>
      <c r="B88" s="75"/>
      <c r="C88" s="73" t="s">
        <v>4032</v>
      </c>
      <c r="D88" s="78" t="s">
        <v>127</v>
      </c>
      <c r="E88" s="13">
        <v>44555</v>
      </c>
      <c r="F88" s="76" t="s">
        <v>3897</v>
      </c>
      <c r="G88" s="13">
        <v>44560</v>
      </c>
      <c r="H88" s="77" t="s">
        <v>3898</v>
      </c>
      <c r="I88" s="16">
        <v>110</v>
      </c>
      <c r="J88" s="16">
        <v>33</v>
      </c>
      <c r="K88" s="16">
        <v>33</v>
      </c>
      <c r="L88" s="16">
        <v>13</v>
      </c>
      <c r="M88" s="81">
        <v>29.947500000000002</v>
      </c>
      <c r="N88" s="96">
        <v>29.947500000000002</v>
      </c>
      <c r="O88" s="64">
        <v>2530</v>
      </c>
      <c r="P88" s="65">
        <f>Table2245789101123456789101112131415161718192021222324252627282930313233343536[[#This Row],[PEMBULATAN]]*O88</f>
        <v>75767.175000000003</v>
      </c>
    </row>
    <row r="89" spans="1:16" ht="26.25" customHeight="1" x14ac:dyDescent="0.2">
      <c r="A89" s="14"/>
      <c r="B89" s="75"/>
      <c r="C89" s="73" t="s">
        <v>4033</v>
      </c>
      <c r="D89" s="78" t="s">
        <v>127</v>
      </c>
      <c r="E89" s="13">
        <v>44555</v>
      </c>
      <c r="F89" s="76" t="s">
        <v>3897</v>
      </c>
      <c r="G89" s="13">
        <v>44560</v>
      </c>
      <c r="H89" s="77" t="s">
        <v>3898</v>
      </c>
      <c r="I89" s="16">
        <v>62</v>
      </c>
      <c r="J89" s="16">
        <v>45</v>
      </c>
      <c r="K89" s="16">
        <v>25</v>
      </c>
      <c r="L89" s="16">
        <v>1</v>
      </c>
      <c r="M89" s="81">
        <v>17.4375</v>
      </c>
      <c r="N89" s="96">
        <v>18</v>
      </c>
      <c r="O89" s="64">
        <v>2530</v>
      </c>
      <c r="P89" s="65">
        <f>Table2245789101123456789101112131415161718192021222324252627282930313233343536[[#This Row],[PEMBULATAN]]*O89</f>
        <v>45540</v>
      </c>
    </row>
    <row r="90" spans="1:16" ht="26.25" customHeight="1" x14ac:dyDescent="0.2">
      <c r="A90" s="14"/>
      <c r="B90" s="75"/>
      <c r="C90" s="73" t="s">
        <v>4034</v>
      </c>
      <c r="D90" s="78" t="s">
        <v>127</v>
      </c>
      <c r="E90" s="13">
        <v>44555</v>
      </c>
      <c r="F90" s="76" t="s">
        <v>3897</v>
      </c>
      <c r="G90" s="13">
        <v>44560</v>
      </c>
      <c r="H90" s="77" t="s">
        <v>3898</v>
      </c>
      <c r="I90" s="16">
        <v>38</v>
      </c>
      <c r="J90" s="16">
        <v>30</v>
      </c>
      <c r="K90" s="16">
        <v>28</v>
      </c>
      <c r="L90" s="16">
        <v>6</v>
      </c>
      <c r="M90" s="81">
        <v>7.98</v>
      </c>
      <c r="N90" s="96">
        <v>7.98</v>
      </c>
      <c r="O90" s="64">
        <v>2530</v>
      </c>
      <c r="P90" s="65">
        <f>Table2245789101123456789101112131415161718192021222324252627282930313233343536[[#This Row],[PEMBULATAN]]*O90</f>
        <v>20189.400000000001</v>
      </c>
    </row>
    <row r="91" spans="1:16" ht="26.25" customHeight="1" x14ac:dyDescent="0.2">
      <c r="A91" s="14"/>
      <c r="B91" s="75"/>
      <c r="C91" s="73" t="s">
        <v>4035</v>
      </c>
      <c r="D91" s="78" t="s">
        <v>127</v>
      </c>
      <c r="E91" s="13">
        <v>44555</v>
      </c>
      <c r="F91" s="76" t="s">
        <v>3897</v>
      </c>
      <c r="G91" s="13">
        <v>44560</v>
      </c>
      <c r="H91" s="77" t="s">
        <v>3898</v>
      </c>
      <c r="I91" s="16">
        <v>98</v>
      </c>
      <c r="J91" s="16">
        <v>60</v>
      </c>
      <c r="K91" s="16">
        <v>28</v>
      </c>
      <c r="L91" s="16">
        <v>25</v>
      </c>
      <c r="M91" s="81">
        <v>41.16</v>
      </c>
      <c r="N91" s="96">
        <v>41.16</v>
      </c>
      <c r="O91" s="64">
        <v>2530</v>
      </c>
      <c r="P91" s="65">
        <f>Table2245789101123456789101112131415161718192021222324252627282930313233343536[[#This Row],[PEMBULATAN]]*O91</f>
        <v>104134.79999999999</v>
      </c>
    </row>
    <row r="92" spans="1:16" ht="26.25" customHeight="1" x14ac:dyDescent="0.2">
      <c r="A92" s="14"/>
      <c r="B92" s="75"/>
      <c r="C92" s="73" t="s">
        <v>4036</v>
      </c>
      <c r="D92" s="78" t="s">
        <v>127</v>
      </c>
      <c r="E92" s="13">
        <v>44555</v>
      </c>
      <c r="F92" s="76" t="s">
        <v>3897</v>
      </c>
      <c r="G92" s="13">
        <v>44560</v>
      </c>
      <c r="H92" s="77" t="s">
        <v>3898</v>
      </c>
      <c r="I92" s="16">
        <v>78</v>
      </c>
      <c r="J92" s="16">
        <v>60</v>
      </c>
      <c r="K92" s="16">
        <v>18</v>
      </c>
      <c r="L92" s="16">
        <v>10</v>
      </c>
      <c r="M92" s="81">
        <v>21.06</v>
      </c>
      <c r="N92" s="96">
        <v>21.06</v>
      </c>
      <c r="O92" s="64">
        <v>2530</v>
      </c>
      <c r="P92" s="65">
        <f>Table2245789101123456789101112131415161718192021222324252627282930313233343536[[#This Row],[PEMBULATAN]]*O92</f>
        <v>53281.799999999996</v>
      </c>
    </row>
    <row r="93" spans="1:16" ht="26.25" customHeight="1" x14ac:dyDescent="0.2">
      <c r="A93" s="14"/>
      <c r="B93" s="75"/>
      <c r="C93" s="73" t="s">
        <v>4037</v>
      </c>
      <c r="D93" s="78" t="s">
        <v>127</v>
      </c>
      <c r="E93" s="13">
        <v>44555</v>
      </c>
      <c r="F93" s="76" t="s">
        <v>3897</v>
      </c>
      <c r="G93" s="13">
        <v>44560</v>
      </c>
      <c r="H93" s="77" t="s">
        <v>3898</v>
      </c>
      <c r="I93" s="16">
        <v>88</v>
      </c>
      <c r="J93" s="16">
        <v>58</v>
      </c>
      <c r="K93" s="16">
        <v>22</v>
      </c>
      <c r="L93" s="16">
        <v>20</v>
      </c>
      <c r="M93" s="81">
        <v>28.071999999999999</v>
      </c>
      <c r="N93" s="96">
        <v>28.071999999999999</v>
      </c>
      <c r="O93" s="64">
        <v>2530</v>
      </c>
      <c r="P93" s="65">
        <f>Table2245789101123456789101112131415161718192021222324252627282930313233343536[[#This Row],[PEMBULATAN]]*O93</f>
        <v>71022.16</v>
      </c>
    </row>
    <row r="94" spans="1:16" ht="26.25" customHeight="1" x14ac:dyDescent="0.2">
      <c r="A94" s="14"/>
      <c r="B94" s="75"/>
      <c r="C94" s="73" t="s">
        <v>4038</v>
      </c>
      <c r="D94" s="78" t="s">
        <v>127</v>
      </c>
      <c r="E94" s="13">
        <v>44555</v>
      </c>
      <c r="F94" s="76" t="s">
        <v>3897</v>
      </c>
      <c r="G94" s="13">
        <v>44560</v>
      </c>
      <c r="H94" s="77" t="s">
        <v>3898</v>
      </c>
      <c r="I94" s="16">
        <v>95</v>
      </c>
      <c r="J94" s="16">
        <v>55</v>
      </c>
      <c r="K94" s="16">
        <v>35</v>
      </c>
      <c r="L94" s="16">
        <v>19</v>
      </c>
      <c r="M94" s="81">
        <v>45.71875</v>
      </c>
      <c r="N94" s="96">
        <v>45.71875</v>
      </c>
      <c r="O94" s="64">
        <v>2530</v>
      </c>
      <c r="P94" s="65">
        <f>Table2245789101123456789101112131415161718192021222324252627282930313233343536[[#This Row],[PEMBULATAN]]*O94</f>
        <v>115668.4375</v>
      </c>
    </row>
    <row r="95" spans="1:16" ht="26.25" customHeight="1" x14ac:dyDescent="0.2">
      <c r="A95" s="14"/>
      <c r="B95" s="75"/>
      <c r="C95" s="73" t="s">
        <v>4039</v>
      </c>
      <c r="D95" s="78" t="s">
        <v>127</v>
      </c>
      <c r="E95" s="13">
        <v>44555</v>
      </c>
      <c r="F95" s="76" t="s">
        <v>3897</v>
      </c>
      <c r="G95" s="13">
        <v>44560</v>
      </c>
      <c r="H95" s="77" t="s">
        <v>3898</v>
      </c>
      <c r="I95" s="16">
        <v>100</v>
      </c>
      <c r="J95" s="16">
        <v>68</v>
      </c>
      <c r="K95" s="16">
        <v>29</v>
      </c>
      <c r="L95" s="16">
        <v>14</v>
      </c>
      <c r="M95" s="81">
        <v>49.3</v>
      </c>
      <c r="N95" s="96">
        <v>50</v>
      </c>
      <c r="O95" s="64">
        <v>2530</v>
      </c>
      <c r="P95" s="65">
        <f>Table2245789101123456789101112131415161718192021222324252627282930313233343536[[#This Row],[PEMBULATAN]]*O95</f>
        <v>126500</v>
      </c>
    </row>
    <row r="96" spans="1:16" ht="26.25" customHeight="1" x14ac:dyDescent="0.2">
      <c r="A96" s="14"/>
      <c r="B96" s="75"/>
      <c r="C96" s="73" t="s">
        <v>4040</v>
      </c>
      <c r="D96" s="78" t="s">
        <v>127</v>
      </c>
      <c r="E96" s="13">
        <v>44555</v>
      </c>
      <c r="F96" s="76" t="s">
        <v>3897</v>
      </c>
      <c r="G96" s="13">
        <v>44560</v>
      </c>
      <c r="H96" s="77" t="s">
        <v>3898</v>
      </c>
      <c r="I96" s="16">
        <v>55</v>
      </c>
      <c r="J96" s="16">
        <v>35</v>
      </c>
      <c r="K96" s="16">
        <v>17</v>
      </c>
      <c r="L96" s="16">
        <v>2</v>
      </c>
      <c r="M96" s="81">
        <v>8.1812500000000004</v>
      </c>
      <c r="N96" s="96">
        <v>8.1812500000000004</v>
      </c>
      <c r="O96" s="64">
        <v>2530</v>
      </c>
      <c r="P96" s="65">
        <f>Table2245789101123456789101112131415161718192021222324252627282930313233343536[[#This Row],[PEMBULATAN]]*O96</f>
        <v>20698.5625</v>
      </c>
    </row>
    <row r="97" spans="1:16" ht="26.25" customHeight="1" x14ac:dyDescent="0.2">
      <c r="A97" s="14"/>
      <c r="B97" s="75"/>
      <c r="C97" s="73" t="s">
        <v>4041</v>
      </c>
      <c r="D97" s="78" t="s">
        <v>127</v>
      </c>
      <c r="E97" s="13">
        <v>44555</v>
      </c>
      <c r="F97" s="76" t="s">
        <v>3897</v>
      </c>
      <c r="G97" s="13">
        <v>44560</v>
      </c>
      <c r="H97" s="77" t="s">
        <v>3898</v>
      </c>
      <c r="I97" s="16">
        <v>50</v>
      </c>
      <c r="J97" s="16">
        <v>48</v>
      </c>
      <c r="K97" s="16">
        <v>22</v>
      </c>
      <c r="L97" s="16">
        <v>3</v>
      </c>
      <c r="M97" s="81">
        <v>13.2</v>
      </c>
      <c r="N97" s="96">
        <v>13.2</v>
      </c>
      <c r="O97" s="64">
        <v>2530</v>
      </c>
      <c r="P97" s="65">
        <f>Table2245789101123456789101112131415161718192021222324252627282930313233343536[[#This Row],[PEMBULATAN]]*O97</f>
        <v>33396</v>
      </c>
    </row>
    <row r="98" spans="1:16" ht="26.25" customHeight="1" x14ac:dyDescent="0.2">
      <c r="A98" s="14"/>
      <c r="B98" s="75"/>
      <c r="C98" s="73" t="s">
        <v>4042</v>
      </c>
      <c r="D98" s="78" t="s">
        <v>127</v>
      </c>
      <c r="E98" s="13">
        <v>44555</v>
      </c>
      <c r="F98" s="76" t="s">
        <v>3897</v>
      </c>
      <c r="G98" s="13">
        <v>44560</v>
      </c>
      <c r="H98" s="77" t="s">
        <v>3898</v>
      </c>
      <c r="I98" s="16">
        <v>38</v>
      </c>
      <c r="J98" s="16">
        <v>26</v>
      </c>
      <c r="K98" s="16">
        <v>22</v>
      </c>
      <c r="L98" s="16">
        <v>1</v>
      </c>
      <c r="M98" s="81">
        <v>5.4340000000000002</v>
      </c>
      <c r="N98" s="96">
        <v>6</v>
      </c>
      <c r="O98" s="64">
        <v>2530</v>
      </c>
      <c r="P98" s="65">
        <f>Table2245789101123456789101112131415161718192021222324252627282930313233343536[[#This Row],[PEMBULATAN]]*O98</f>
        <v>15180</v>
      </c>
    </row>
    <row r="99" spans="1:16" ht="26.25" customHeight="1" x14ac:dyDescent="0.2">
      <c r="A99" s="14"/>
      <c r="B99" s="75"/>
      <c r="C99" s="73" t="s">
        <v>4043</v>
      </c>
      <c r="D99" s="78" t="s">
        <v>127</v>
      </c>
      <c r="E99" s="13">
        <v>44555</v>
      </c>
      <c r="F99" s="76" t="s">
        <v>3897</v>
      </c>
      <c r="G99" s="13">
        <v>44560</v>
      </c>
      <c r="H99" s="77" t="s">
        <v>3898</v>
      </c>
      <c r="I99" s="16">
        <v>55</v>
      </c>
      <c r="J99" s="16">
        <v>37</v>
      </c>
      <c r="K99" s="16">
        <v>25</v>
      </c>
      <c r="L99" s="16">
        <v>1</v>
      </c>
      <c r="M99" s="81">
        <v>12.71875</v>
      </c>
      <c r="N99" s="96">
        <v>12.71875</v>
      </c>
      <c r="O99" s="64">
        <v>2530</v>
      </c>
      <c r="P99" s="65">
        <f>Table2245789101123456789101112131415161718192021222324252627282930313233343536[[#This Row],[PEMBULATAN]]*O99</f>
        <v>32178.4375</v>
      </c>
    </row>
    <row r="100" spans="1:16" ht="26.25" customHeight="1" x14ac:dyDescent="0.2">
      <c r="A100" s="14"/>
      <c r="B100" s="75"/>
      <c r="C100" s="73" t="s">
        <v>4044</v>
      </c>
      <c r="D100" s="78" t="s">
        <v>127</v>
      </c>
      <c r="E100" s="13">
        <v>44555</v>
      </c>
      <c r="F100" s="76" t="s">
        <v>3897</v>
      </c>
      <c r="G100" s="13">
        <v>44560</v>
      </c>
      <c r="H100" s="77" t="s">
        <v>3898</v>
      </c>
      <c r="I100" s="16">
        <v>70</v>
      </c>
      <c r="J100" s="16">
        <v>58</v>
      </c>
      <c r="K100" s="16">
        <v>26</v>
      </c>
      <c r="L100" s="16">
        <v>7</v>
      </c>
      <c r="M100" s="81">
        <v>26.39</v>
      </c>
      <c r="N100" s="96">
        <v>27</v>
      </c>
      <c r="O100" s="64">
        <v>2530</v>
      </c>
      <c r="P100" s="65">
        <f>Table2245789101123456789101112131415161718192021222324252627282930313233343536[[#This Row],[PEMBULATAN]]*O100</f>
        <v>68310</v>
      </c>
    </row>
    <row r="101" spans="1:16" ht="26.25" customHeight="1" x14ac:dyDescent="0.2">
      <c r="A101" s="14"/>
      <c r="B101" s="75"/>
      <c r="C101" s="73" t="s">
        <v>4045</v>
      </c>
      <c r="D101" s="78" t="s">
        <v>127</v>
      </c>
      <c r="E101" s="13">
        <v>44555</v>
      </c>
      <c r="F101" s="76" t="s">
        <v>3897</v>
      </c>
      <c r="G101" s="13">
        <v>44560</v>
      </c>
      <c r="H101" s="77" t="s">
        <v>3898</v>
      </c>
      <c r="I101" s="16">
        <v>88</v>
      </c>
      <c r="J101" s="16">
        <v>63</v>
      </c>
      <c r="K101" s="16">
        <v>26</v>
      </c>
      <c r="L101" s="16">
        <v>20</v>
      </c>
      <c r="M101" s="81">
        <v>36.036000000000001</v>
      </c>
      <c r="N101" s="96">
        <v>36.036000000000001</v>
      </c>
      <c r="O101" s="64">
        <v>2530</v>
      </c>
      <c r="P101" s="65">
        <f>Table2245789101123456789101112131415161718192021222324252627282930313233343536[[#This Row],[PEMBULATAN]]*O101</f>
        <v>91171.08</v>
      </c>
    </row>
    <row r="102" spans="1:16" ht="26.25" customHeight="1" x14ac:dyDescent="0.2">
      <c r="A102" s="14"/>
      <c r="B102" s="75"/>
      <c r="C102" s="73" t="s">
        <v>4046</v>
      </c>
      <c r="D102" s="78" t="s">
        <v>127</v>
      </c>
      <c r="E102" s="13">
        <v>44555</v>
      </c>
      <c r="F102" s="76" t="s">
        <v>3897</v>
      </c>
      <c r="G102" s="13">
        <v>44560</v>
      </c>
      <c r="H102" s="77" t="s">
        <v>3898</v>
      </c>
      <c r="I102" s="16">
        <v>50</v>
      </c>
      <c r="J102" s="16">
        <v>48</v>
      </c>
      <c r="K102" s="16">
        <v>18</v>
      </c>
      <c r="L102" s="16">
        <v>10</v>
      </c>
      <c r="M102" s="81">
        <v>10.8</v>
      </c>
      <c r="N102" s="96">
        <v>10.8</v>
      </c>
      <c r="O102" s="64">
        <v>2530</v>
      </c>
      <c r="P102" s="65">
        <f>Table2245789101123456789101112131415161718192021222324252627282930313233343536[[#This Row],[PEMBULATAN]]*O102</f>
        <v>27324</v>
      </c>
    </row>
    <row r="103" spans="1:16" ht="26.25" customHeight="1" x14ac:dyDescent="0.2">
      <c r="A103" s="14"/>
      <c r="B103" s="75"/>
      <c r="C103" s="73" t="s">
        <v>4047</v>
      </c>
      <c r="D103" s="78" t="s">
        <v>127</v>
      </c>
      <c r="E103" s="13">
        <v>44555</v>
      </c>
      <c r="F103" s="76" t="s">
        <v>3897</v>
      </c>
      <c r="G103" s="13">
        <v>44560</v>
      </c>
      <c r="H103" s="77" t="s">
        <v>3898</v>
      </c>
      <c r="I103" s="16">
        <v>100</v>
      </c>
      <c r="J103" s="16">
        <v>53</v>
      </c>
      <c r="K103" s="16">
        <v>26</v>
      </c>
      <c r="L103" s="16">
        <v>15</v>
      </c>
      <c r="M103" s="81">
        <v>34.450000000000003</v>
      </c>
      <c r="N103" s="96">
        <v>35</v>
      </c>
      <c r="O103" s="64">
        <v>2530</v>
      </c>
      <c r="P103" s="65">
        <f>Table2245789101123456789101112131415161718192021222324252627282930313233343536[[#This Row],[PEMBULATAN]]*O103</f>
        <v>88550</v>
      </c>
    </row>
    <row r="104" spans="1:16" ht="26.25" customHeight="1" x14ac:dyDescent="0.2">
      <c r="A104" s="14"/>
      <c r="B104" s="75"/>
      <c r="C104" s="73" t="s">
        <v>4048</v>
      </c>
      <c r="D104" s="78" t="s">
        <v>127</v>
      </c>
      <c r="E104" s="13">
        <v>44555</v>
      </c>
      <c r="F104" s="76" t="s">
        <v>3897</v>
      </c>
      <c r="G104" s="13">
        <v>44560</v>
      </c>
      <c r="H104" s="77" t="s">
        <v>3898</v>
      </c>
      <c r="I104" s="16">
        <v>78</v>
      </c>
      <c r="J104" s="16">
        <v>58</v>
      </c>
      <c r="K104" s="16">
        <v>23</v>
      </c>
      <c r="L104" s="16">
        <v>19</v>
      </c>
      <c r="M104" s="81">
        <v>26.013000000000002</v>
      </c>
      <c r="N104" s="96">
        <v>26.013000000000002</v>
      </c>
      <c r="O104" s="64">
        <v>2530</v>
      </c>
      <c r="P104" s="65">
        <f>Table2245789101123456789101112131415161718192021222324252627282930313233343536[[#This Row],[PEMBULATAN]]*O104</f>
        <v>65812.89</v>
      </c>
    </row>
    <row r="105" spans="1:16" ht="26.25" customHeight="1" x14ac:dyDescent="0.2">
      <c r="A105" s="14"/>
      <c r="B105" s="75"/>
      <c r="C105" s="73" t="s">
        <v>4049</v>
      </c>
      <c r="D105" s="78" t="s">
        <v>127</v>
      </c>
      <c r="E105" s="13">
        <v>44555</v>
      </c>
      <c r="F105" s="76" t="s">
        <v>3897</v>
      </c>
      <c r="G105" s="13">
        <v>44560</v>
      </c>
      <c r="H105" s="77" t="s">
        <v>3898</v>
      </c>
      <c r="I105" s="16">
        <v>90</v>
      </c>
      <c r="J105" s="16">
        <v>65</v>
      </c>
      <c r="K105" s="16">
        <v>32</v>
      </c>
      <c r="L105" s="16">
        <v>34</v>
      </c>
      <c r="M105" s="81">
        <v>46.8</v>
      </c>
      <c r="N105" s="96">
        <v>46.8</v>
      </c>
      <c r="O105" s="64">
        <v>2530</v>
      </c>
      <c r="P105" s="65">
        <f>Table2245789101123456789101112131415161718192021222324252627282930313233343536[[#This Row],[PEMBULATAN]]*O105</f>
        <v>118404</v>
      </c>
    </row>
    <row r="106" spans="1:16" ht="26.25" customHeight="1" x14ac:dyDescent="0.2">
      <c r="A106" s="14"/>
      <c r="B106" s="75"/>
      <c r="C106" s="73" t="s">
        <v>4050</v>
      </c>
      <c r="D106" s="78" t="s">
        <v>127</v>
      </c>
      <c r="E106" s="13">
        <v>44555</v>
      </c>
      <c r="F106" s="76" t="s">
        <v>3897</v>
      </c>
      <c r="G106" s="13">
        <v>44560</v>
      </c>
      <c r="H106" s="77" t="s">
        <v>3898</v>
      </c>
      <c r="I106" s="16">
        <v>80</v>
      </c>
      <c r="J106" s="16">
        <v>62</v>
      </c>
      <c r="K106" s="16">
        <v>26</v>
      </c>
      <c r="L106" s="16">
        <v>13</v>
      </c>
      <c r="M106" s="81">
        <v>32.24</v>
      </c>
      <c r="N106" s="96">
        <v>32.24</v>
      </c>
      <c r="O106" s="64">
        <v>2530</v>
      </c>
      <c r="P106" s="65">
        <f>Table2245789101123456789101112131415161718192021222324252627282930313233343536[[#This Row],[PEMBULATAN]]*O106</f>
        <v>81567.200000000012</v>
      </c>
    </row>
    <row r="107" spans="1:16" ht="26.25" customHeight="1" x14ac:dyDescent="0.2">
      <c r="A107" s="14"/>
      <c r="B107" s="75"/>
      <c r="C107" s="73" t="s">
        <v>4051</v>
      </c>
      <c r="D107" s="78" t="s">
        <v>127</v>
      </c>
      <c r="E107" s="13">
        <v>44555</v>
      </c>
      <c r="F107" s="76" t="s">
        <v>3897</v>
      </c>
      <c r="G107" s="13">
        <v>44560</v>
      </c>
      <c r="H107" s="77" t="s">
        <v>3898</v>
      </c>
      <c r="I107" s="16">
        <v>100</v>
      </c>
      <c r="J107" s="16">
        <v>58</v>
      </c>
      <c r="K107" s="16">
        <v>36</v>
      </c>
      <c r="L107" s="16">
        <v>29</v>
      </c>
      <c r="M107" s="81">
        <v>52.2</v>
      </c>
      <c r="N107" s="96">
        <v>52.2</v>
      </c>
      <c r="O107" s="64">
        <v>2530</v>
      </c>
      <c r="P107" s="65">
        <f>Table2245789101123456789101112131415161718192021222324252627282930313233343536[[#This Row],[PEMBULATAN]]*O107</f>
        <v>132066</v>
      </c>
    </row>
    <row r="108" spans="1:16" ht="26.25" customHeight="1" x14ac:dyDescent="0.2">
      <c r="A108" s="14"/>
      <c r="B108" s="75"/>
      <c r="C108" s="73" t="s">
        <v>4052</v>
      </c>
      <c r="D108" s="78" t="s">
        <v>127</v>
      </c>
      <c r="E108" s="13">
        <v>44555</v>
      </c>
      <c r="F108" s="76" t="s">
        <v>3897</v>
      </c>
      <c r="G108" s="13">
        <v>44560</v>
      </c>
      <c r="H108" s="77" t="s">
        <v>3898</v>
      </c>
      <c r="I108" s="16">
        <v>83</v>
      </c>
      <c r="J108" s="16">
        <v>54</v>
      </c>
      <c r="K108" s="16">
        <v>12</v>
      </c>
      <c r="L108" s="16">
        <v>1</v>
      </c>
      <c r="M108" s="81">
        <v>13.446</v>
      </c>
      <c r="N108" s="96">
        <v>14</v>
      </c>
      <c r="O108" s="64">
        <v>2530</v>
      </c>
      <c r="P108" s="65">
        <f>Table2245789101123456789101112131415161718192021222324252627282930313233343536[[#This Row],[PEMBULATAN]]*O108</f>
        <v>35420</v>
      </c>
    </row>
    <row r="109" spans="1:16" ht="26.25" customHeight="1" x14ac:dyDescent="0.2">
      <c r="A109" s="14"/>
      <c r="B109" s="75"/>
      <c r="C109" s="73" t="s">
        <v>4053</v>
      </c>
      <c r="D109" s="78" t="s">
        <v>127</v>
      </c>
      <c r="E109" s="13">
        <v>44555</v>
      </c>
      <c r="F109" s="76" t="s">
        <v>3897</v>
      </c>
      <c r="G109" s="13">
        <v>44560</v>
      </c>
      <c r="H109" s="77" t="s">
        <v>3898</v>
      </c>
      <c r="I109" s="16">
        <v>98</v>
      </c>
      <c r="J109" s="16">
        <v>62</v>
      </c>
      <c r="K109" s="16">
        <v>26</v>
      </c>
      <c r="L109" s="16">
        <v>11</v>
      </c>
      <c r="M109" s="81">
        <v>39.494</v>
      </c>
      <c r="N109" s="96">
        <v>40</v>
      </c>
      <c r="O109" s="64">
        <v>2530</v>
      </c>
      <c r="P109" s="65">
        <f>Table2245789101123456789101112131415161718192021222324252627282930313233343536[[#This Row],[PEMBULATAN]]*O109</f>
        <v>101200</v>
      </c>
    </row>
    <row r="110" spans="1:16" ht="26.25" customHeight="1" x14ac:dyDescent="0.2">
      <c r="A110" s="14"/>
      <c r="B110" s="75"/>
      <c r="C110" s="73" t="s">
        <v>4054</v>
      </c>
      <c r="D110" s="78" t="s">
        <v>127</v>
      </c>
      <c r="E110" s="13">
        <v>44555</v>
      </c>
      <c r="F110" s="76" t="s">
        <v>3897</v>
      </c>
      <c r="G110" s="13">
        <v>44560</v>
      </c>
      <c r="H110" s="77" t="s">
        <v>3898</v>
      </c>
      <c r="I110" s="16">
        <v>120</v>
      </c>
      <c r="J110" s="16">
        <v>27</v>
      </c>
      <c r="K110" s="16">
        <v>18</v>
      </c>
      <c r="L110" s="16">
        <v>1</v>
      </c>
      <c r="M110" s="81">
        <v>14.58</v>
      </c>
      <c r="N110" s="96">
        <v>14.58</v>
      </c>
      <c r="O110" s="64">
        <v>2530</v>
      </c>
      <c r="P110" s="65">
        <f>Table2245789101123456789101112131415161718192021222324252627282930313233343536[[#This Row],[PEMBULATAN]]*O110</f>
        <v>36887.4</v>
      </c>
    </row>
    <row r="111" spans="1:16" ht="26.25" customHeight="1" x14ac:dyDescent="0.2">
      <c r="A111" s="14"/>
      <c r="B111" s="75"/>
      <c r="C111" s="73" t="s">
        <v>4055</v>
      </c>
      <c r="D111" s="78" t="s">
        <v>127</v>
      </c>
      <c r="E111" s="13">
        <v>44555</v>
      </c>
      <c r="F111" s="76" t="s">
        <v>3897</v>
      </c>
      <c r="G111" s="13">
        <v>44560</v>
      </c>
      <c r="H111" s="77" t="s">
        <v>3898</v>
      </c>
      <c r="I111" s="16">
        <v>62</v>
      </c>
      <c r="J111" s="16">
        <v>62</v>
      </c>
      <c r="K111" s="16">
        <v>16</v>
      </c>
      <c r="L111" s="16">
        <v>2</v>
      </c>
      <c r="M111" s="81">
        <v>15.375999999999999</v>
      </c>
      <c r="N111" s="96">
        <v>16</v>
      </c>
      <c r="O111" s="64">
        <v>2530</v>
      </c>
      <c r="P111" s="65">
        <f>Table2245789101123456789101112131415161718192021222324252627282930313233343536[[#This Row],[PEMBULATAN]]*O111</f>
        <v>40480</v>
      </c>
    </row>
    <row r="112" spans="1:16" ht="26.25" customHeight="1" x14ac:dyDescent="0.2">
      <c r="A112" s="14"/>
      <c r="B112" s="75"/>
      <c r="C112" s="73" t="s">
        <v>4056</v>
      </c>
      <c r="D112" s="78" t="s">
        <v>127</v>
      </c>
      <c r="E112" s="13">
        <v>44555</v>
      </c>
      <c r="F112" s="76" t="s">
        <v>3897</v>
      </c>
      <c r="G112" s="13">
        <v>44560</v>
      </c>
      <c r="H112" s="77" t="s">
        <v>3898</v>
      </c>
      <c r="I112" s="16">
        <v>100</v>
      </c>
      <c r="J112" s="16">
        <v>12</v>
      </c>
      <c r="K112" s="16">
        <v>12</v>
      </c>
      <c r="L112" s="16">
        <v>2</v>
      </c>
      <c r="M112" s="81">
        <v>3.6</v>
      </c>
      <c r="N112" s="96">
        <v>3.6</v>
      </c>
      <c r="O112" s="64">
        <v>2530</v>
      </c>
      <c r="P112" s="65">
        <f>Table2245789101123456789101112131415161718192021222324252627282930313233343536[[#This Row],[PEMBULATAN]]*O112</f>
        <v>9108</v>
      </c>
    </row>
    <row r="113" spans="1:16" ht="26.25" customHeight="1" x14ac:dyDescent="0.2">
      <c r="A113" s="14"/>
      <c r="B113" s="75"/>
      <c r="C113" s="73" t="s">
        <v>4057</v>
      </c>
      <c r="D113" s="78" t="s">
        <v>127</v>
      </c>
      <c r="E113" s="13">
        <v>44555</v>
      </c>
      <c r="F113" s="76" t="s">
        <v>3897</v>
      </c>
      <c r="G113" s="13">
        <v>44560</v>
      </c>
      <c r="H113" s="77" t="s">
        <v>3898</v>
      </c>
      <c r="I113" s="16">
        <v>50</v>
      </c>
      <c r="J113" s="16">
        <v>42</v>
      </c>
      <c r="K113" s="16">
        <v>22</v>
      </c>
      <c r="L113" s="16">
        <v>6</v>
      </c>
      <c r="M113" s="81">
        <v>11.55</v>
      </c>
      <c r="N113" s="96">
        <v>11.55</v>
      </c>
      <c r="O113" s="64">
        <v>2530</v>
      </c>
      <c r="P113" s="65">
        <f>Table2245789101123456789101112131415161718192021222324252627282930313233343536[[#This Row],[PEMBULATAN]]*O113</f>
        <v>29221.5</v>
      </c>
    </row>
    <row r="114" spans="1:16" ht="26.25" customHeight="1" x14ac:dyDescent="0.2">
      <c r="A114" s="14"/>
      <c r="B114" s="75"/>
      <c r="C114" s="73" t="s">
        <v>4058</v>
      </c>
      <c r="D114" s="78" t="s">
        <v>127</v>
      </c>
      <c r="E114" s="13">
        <v>44555</v>
      </c>
      <c r="F114" s="76" t="s">
        <v>3897</v>
      </c>
      <c r="G114" s="13">
        <v>44560</v>
      </c>
      <c r="H114" s="77" t="s">
        <v>3898</v>
      </c>
      <c r="I114" s="16">
        <v>43</v>
      </c>
      <c r="J114" s="16">
        <v>43</v>
      </c>
      <c r="K114" s="16">
        <v>23</v>
      </c>
      <c r="L114" s="16">
        <v>12</v>
      </c>
      <c r="M114" s="81">
        <v>10.63175</v>
      </c>
      <c r="N114" s="96">
        <v>12</v>
      </c>
      <c r="O114" s="64">
        <v>2530</v>
      </c>
      <c r="P114" s="65">
        <f>Table2245789101123456789101112131415161718192021222324252627282930313233343536[[#This Row],[PEMBULATAN]]*O114</f>
        <v>30360</v>
      </c>
    </row>
    <row r="115" spans="1:16" ht="26.25" customHeight="1" x14ac:dyDescent="0.2">
      <c r="A115" s="14"/>
      <c r="B115" s="75"/>
      <c r="C115" s="73" t="s">
        <v>4059</v>
      </c>
      <c r="D115" s="78" t="s">
        <v>127</v>
      </c>
      <c r="E115" s="13">
        <v>44555</v>
      </c>
      <c r="F115" s="76" t="s">
        <v>3897</v>
      </c>
      <c r="G115" s="13">
        <v>44560</v>
      </c>
      <c r="H115" s="77" t="s">
        <v>3898</v>
      </c>
      <c r="I115" s="16">
        <v>55</v>
      </c>
      <c r="J115" s="16">
        <v>38</v>
      </c>
      <c r="K115" s="16">
        <v>17</v>
      </c>
      <c r="L115" s="16">
        <v>5</v>
      </c>
      <c r="M115" s="81">
        <v>8.8825000000000003</v>
      </c>
      <c r="N115" s="96">
        <v>8.8825000000000003</v>
      </c>
      <c r="O115" s="64">
        <v>2530</v>
      </c>
      <c r="P115" s="65">
        <f>Table2245789101123456789101112131415161718192021222324252627282930313233343536[[#This Row],[PEMBULATAN]]*O115</f>
        <v>22472.725000000002</v>
      </c>
    </row>
    <row r="116" spans="1:16" ht="26.25" customHeight="1" x14ac:dyDescent="0.2">
      <c r="A116" s="14"/>
      <c r="B116" s="75"/>
      <c r="C116" s="73" t="s">
        <v>4060</v>
      </c>
      <c r="D116" s="78" t="s">
        <v>127</v>
      </c>
      <c r="E116" s="13">
        <v>44555</v>
      </c>
      <c r="F116" s="76" t="s">
        <v>3897</v>
      </c>
      <c r="G116" s="13">
        <v>44560</v>
      </c>
      <c r="H116" s="77" t="s">
        <v>3898</v>
      </c>
      <c r="I116" s="16">
        <v>50</v>
      </c>
      <c r="J116" s="16">
        <v>35</v>
      </c>
      <c r="K116" s="16">
        <v>35</v>
      </c>
      <c r="L116" s="16">
        <v>9</v>
      </c>
      <c r="M116" s="81">
        <v>15.3125</v>
      </c>
      <c r="N116" s="96">
        <v>16</v>
      </c>
      <c r="O116" s="64">
        <v>2530</v>
      </c>
      <c r="P116" s="65">
        <f>Table2245789101123456789101112131415161718192021222324252627282930313233343536[[#This Row],[PEMBULATAN]]*O116</f>
        <v>40480</v>
      </c>
    </row>
    <row r="117" spans="1:16" ht="26.25" customHeight="1" x14ac:dyDescent="0.2">
      <c r="A117" s="14"/>
      <c r="B117" s="75"/>
      <c r="C117" s="73" t="s">
        <v>4061</v>
      </c>
      <c r="D117" s="78" t="s">
        <v>127</v>
      </c>
      <c r="E117" s="13">
        <v>44555</v>
      </c>
      <c r="F117" s="76" t="s">
        <v>3897</v>
      </c>
      <c r="G117" s="13">
        <v>44560</v>
      </c>
      <c r="H117" s="77" t="s">
        <v>3898</v>
      </c>
      <c r="I117" s="16">
        <v>55</v>
      </c>
      <c r="J117" s="16">
        <v>35</v>
      </c>
      <c r="K117" s="16">
        <v>18</v>
      </c>
      <c r="L117" s="16">
        <v>1</v>
      </c>
      <c r="M117" s="81">
        <v>8.6624999999999996</v>
      </c>
      <c r="N117" s="96">
        <v>8.6624999999999996</v>
      </c>
      <c r="O117" s="64">
        <v>2530</v>
      </c>
      <c r="P117" s="65">
        <f>Table2245789101123456789101112131415161718192021222324252627282930313233343536[[#This Row],[PEMBULATAN]]*O117</f>
        <v>21916.125</v>
      </c>
    </row>
    <row r="118" spans="1:16" ht="26.25" customHeight="1" x14ac:dyDescent="0.2">
      <c r="A118" s="14"/>
      <c r="B118" s="75"/>
      <c r="C118" s="73" t="s">
        <v>4062</v>
      </c>
      <c r="D118" s="78" t="s">
        <v>127</v>
      </c>
      <c r="E118" s="13">
        <v>44555</v>
      </c>
      <c r="F118" s="76" t="s">
        <v>3897</v>
      </c>
      <c r="G118" s="13">
        <v>44560</v>
      </c>
      <c r="H118" s="77" t="s">
        <v>3898</v>
      </c>
      <c r="I118" s="16">
        <v>67</v>
      </c>
      <c r="J118" s="16">
        <v>38</v>
      </c>
      <c r="K118" s="16">
        <v>18</v>
      </c>
      <c r="L118" s="16">
        <v>7</v>
      </c>
      <c r="M118" s="81">
        <v>11.457000000000001</v>
      </c>
      <c r="N118" s="96">
        <v>12</v>
      </c>
      <c r="O118" s="64">
        <v>2530</v>
      </c>
      <c r="P118" s="65">
        <f>Table2245789101123456789101112131415161718192021222324252627282930313233343536[[#This Row],[PEMBULATAN]]*O118</f>
        <v>30360</v>
      </c>
    </row>
    <row r="119" spans="1:16" ht="26.25" customHeight="1" x14ac:dyDescent="0.2">
      <c r="A119" s="14"/>
      <c r="B119" s="75"/>
      <c r="C119" s="73" t="s">
        <v>4063</v>
      </c>
      <c r="D119" s="78" t="s">
        <v>127</v>
      </c>
      <c r="E119" s="13">
        <v>44555</v>
      </c>
      <c r="F119" s="76" t="s">
        <v>3897</v>
      </c>
      <c r="G119" s="13">
        <v>44560</v>
      </c>
      <c r="H119" s="77" t="s">
        <v>3898</v>
      </c>
      <c r="I119" s="16">
        <v>45</v>
      </c>
      <c r="J119" s="16">
        <v>35</v>
      </c>
      <c r="K119" s="16">
        <v>16</v>
      </c>
      <c r="L119" s="16">
        <v>7</v>
      </c>
      <c r="M119" s="81">
        <v>6.3</v>
      </c>
      <c r="N119" s="96">
        <v>8</v>
      </c>
      <c r="O119" s="64">
        <v>2530</v>
      </c>
      <c r="P119" s="65">
        <f>Table2245789101123456789101112131415161718192021222324252627282930313233343536[[#This Row],[PEMBULATAN]]*O119</f>
        <v>20240</v>
      </c>
    </row>
    <row r="120" spans="1:16" ht="26.25" customHeight="1" x14ac:dyDescent="0.2">
      <c r="A120" s="14"/>
      <c r="B120" s="75"/>
      <c r="C120" s="73" t="s">
        <v>4064</v>
      </c>
      <c r="D120" s="78" t="s">
        <v>127</v>
      </c>
      <c r="E120" s="13">
        <v>44555</v>
      </c>
      <c r="F120" s="76" t="s">
        <v>3897</v>
      </c>
      <c r="G120" s="13">
        <v>44560</v>
      </c>
      <c r="H120" s="77" t="s">
        <v>3898</v>
      </c>
      <c r="I120" s="16">
        <v>60</v>
      </c>
      <c r="J120" s="16">
        <v>54</v>
      </c>
      <c r="K120" s="16">
        <v>16</v>
      </c>
      <c r="L120" s="16">
        <v>4</v>
      </c>
      <c r="M120" s="81">
        <v>12.96</v>
      </c>
      <c r="N120" s="96">
        <v>12.96</v>
      </c>
      <c r="O120" s="64">
        <v>2530</v>
      </c>
      <c r="P120" s="65">
        <f>Table2245789101123456789101112131415161718192021222324252627282930313233343536[[#This Row],[PEMBULATAN]]*O120</f>
        <v>32788.800000000003</v>
      </c>
    </row>
    <row r="121" spans="1:16" ht="26.25" customHeight="1" x14ac:dyDescent="0.2">
      <c r="A121" s="14"/>
      <c r="B121" s="75"/>
      <c r="C121" s="73" t="s">
        <v>4065</v>
      </c>
      <c r="D121" s="78" t="s">
        <v>127</v>
      </c>
      <c r="E121" s="13">
        <v>44555</v>
      </c>
      <c r="F121" s="76" t="s">
        <v>3897</v>
      </c>
      <c r="G121" s="13">
        <v>44560</v>
      </c>
      <c r="H121" s="77" t="s">
        <v>3898</v>
      </c>
      <c r="I121" s="16">
        <v>85</v>
      </c>
      <c r="J121" s="16">
        <v>60</v>
      </c>
      <c r="K121" s="16">
        <v>11</v>
      </c>
      <c r="L121" s="16">
        <v>4</v>
      </c>
      <c r="M121" s="81">
        <v>14.025</v>
      </c>
      <c r="N121" s="96">
        <v>14.025</v>
      </c>
      <c r="O121" s="64">
        <v>2530</v>
      </c>
      <c r="P121" s="65">
        <f>Table2245789101123456789101112131415161718192021222324252627282930313233343536[[#This Row],[PEMBULATAN]]*O121</f>
        <v>35483.25</v>
      </c>
    </row>
    <row r="122" spans="1:16" ht="26.25" customHeight="1" x14ac:dyDescent="0.2">
      <c r="A122" s="14"/>
      <c r="B122" s="75"/>
      <c r="C122" s="73" t="s">
        <v>4066</v>
      </c>
      <c r="D122" s="78" t="s">
        <v>127</v>
      </c>
      <c r="E122" s="13">
        <v>44555</v>
      </c>
      <c r="F122" s="76" t="s">
        <v>3897</v>
      </c>
      <c r="G122" s="13">
        <v>44560</v>
      </c>
      <c r="H122" s="77" t="s">
        <v>3898</v>
      </c>
      <c r="I122" s="16">
        <v>50</v>
      </c>
      <c r="J122" s="16">
        <v>40</v>
      </c>
      <c r="K122" s="16">
        <v>22</v>
      </c>
      <c r="L122" s="16">
        <v>14</v>
      </c>
      <c r="M122" s="81">
        <v>11</v>
      </c>
      <c r="N122" s="96">
        <v>14</v>
      </c>
      <c r="O122" s="64">
        <v>2530</v>
      </c>
      <c r="P122" s="65">
        <f>Table2245789101123456789101112131415161718192021222324252627282930313233343536[[#This Row],[PEMBULATAN]]*O122</f>
        <v>35420</v>
      </c>
    </row>
    <row r="123" spans="1:16" ht="26.25" customHeight="1" x14ac:dyDescent="0.2">
      <c r="A123" s="14"/>
      <c r="B123" s="75"/>
      <c r="C123" s="73" t="s">
        <v>4067</v>
      </c>
      <c r="D123" s="78" t="s">
        <v>127</v>
      </c>
      <c r="E123" s="13">
        <v>44555</v>
      </c>
      <c r="F123" s="76" t="s">
        <v>3897</v>
      </c>
      <c r="G123" s="13">
        <v>44560</v>
      </c>
      <c r="H123" s="77" t="s">
        <v>3898</v>
      </c>
      <c r="I123" s="16">
        <v>33</v>
      </c>
      <c r="J123" s="16">
        <v>30</v>
      </c>
      <c r="K123" s="16">
        <v>33</v>
      </c>
      <c r="L123" s="16">
        <v>6</v>
      </c>
      <c r="M123" s="81">
        <v>8.1675000000000004</v>
      </c>
      <c r="N123" s="96">
        <v>8.1675000000000004</v>
      </c>
      <c r="O123" s="64">
        <v>2530</v>
      </c>
      <c r="P123" s="65">
        <f>Table2245789101123456789101112131415161718192021222324252627282930313233343536[[#This Row],[PEMBULATAN]]*O123</f>
        <v>20663.775000000001</v>
      </c>
    </row>
    <row r="124" spans="1:16" ht="26.25" customHeight="1" x14ac:dyDescent="0.2">
      <c r="A124" s="14"/>
      <c r="B124" s="75"/>
      <c r="C124" s="73" t="s">
        <v>4068</v>
      </c>
      <c r="D124" s="78" t="s">
        <v>127</v>
      </c>
      <c r="E124" s="13">
        <v>44555</v>
      </c>
      <c r="F124" s="76" t="s">
        <v>3897</v>
      </c>
      <c r="G124" s="13">
        <v>44560</v>
      </c>
      <c r="H124" s="77" t="s">
        <v>3898</v>
      </c>
      <c r="I124" s="16">
        <v>35</v>
      </c>
      <c r="J124" s="16">
        <v>25</v>
      </c>
      <c r="K124" s="16">
        <v>14</v>
      </c>
      <c r="L124" s="16">
        <v>1</v>
      </c>
      <c r="M124" s="81">
        <v>3.0625</v>
      </c>
      <c r="N124" s="96">
        <v>3.0625</v>
      </c>
      <c r="O124" s="64">
        <v>2530</v>
      </c>
      <c r="P124" s="65">
        <f>Table2245789101123456789101112131415161718192021222324252627282930313233343536[[#This Row],[PEMBULATAN]]*O124</f>
        <v>7748.125</v>
      </c>
    </row>
    <row r="125" spans="1:16" ht="26.25" customHeight="1" x14ac:dyDescent="0.2">
      <c r="A125" s="14"/>
      <c r="B125" s="75"/>
      <c r="C125" s="73" t="s">
        <v>4069</v>
      </c>
      <c r="D125" s="78" t="s">
        <v>127</v>
      </c>
      <c r="E125" s="13">
        <v>44555</v>
      </c>
      <c r="F125" s="76" t="s">
        <v>3897</v>
      </c>
      <c r="G125" s="13">
        <v>44560</v>
      </c>
      <c r="H125" s="77" t="s">
        <v>3898</v>
      </c>
      <c r="I125" s="16">
        <v>64</v>
      </c>
      <c r="J125" s="16">
        <v>50</v>
      </c>
      <c r="K125" s="16">
        <v>22</v>
      </c>
      <c r="L125" s="16">
        <v>8</v>
      </c>
      <c r="M125" s="81">
        <v>17.600000000000001</v>
      </c>
      <c r="N125" s="96">
        <v>17.600000000000001</v>
      </c>
      <c r="O125" s="64">
        <v>2530</v>
      </c>
      <c r="P125" s="65">
        <f>Table2245789101123456789101112131415161718192021222324252627282930313233343536[[#This Row],[PEMBULATAN]]*O125</f>
        <v>44528</v>
      </c>
    </row>
    <row r="126" spans="1:16" ht="26.25" customHeight="1" x14ac:dyDescent="0.2">
      <c r="A126" s="14"/>
      <c r="B126" s="75"/>
      <c r="C126" s="73" t="s">
        <v>4070</v>
      </c>
      <c r="D126" s="78" t="s">
        <v>127</v>
      </c>
      <c r="E126" s="13">
        <v>44555</v>
      </c>
      <c r="F126" s="76" t="s">
        <v>3897</v>
      </c>
      <c r="G126" s="13">
        <v>44560</v>
      </c>
      <c r="H126" s="77" t="s">
        <v>3898</v>
      </c>
      <c r="I126" s="16">
        <v>100</v>
      </c>
      <c r="J126" s="16">
        <v>65</v>
      </c>
      <c r="K126" s="16">
        <v>26</v>
      </c>
      <c r="L126" s="16">
        <v>20</v>
      </c>
      <c r="M126" s="81">
        <v>42.25</v>
      </c>
      <c r="N126" s="96">
        <v>42.25</v>
      </c>
      <c r="O126" s="64">
        <v>2530</v>
      </c>
      <c r="P126" s="65">
        <f>Table2245789101123456789101112131415161718192021222324252627282930313233343536[[#This Row],[PEMBULATAN]]*O126</f>
        <v>106892.5</v>
      </c>
    </row>
    <row r="127" spans="1:16" ht="26.25" customHeight="1" x14ac:dyDescent="0.2">
      <c r="A127" s="14"/>
      <c r="B127" s="75"/>
      <c r="C127" s="73" t="s">
        <v>4071</v>
      </c>
      <c r="D127" s="78" t="s">
        <v>127</v>
      </c>
      <c r="E127" s="13">
        <v>44555</v>
      </c>
      <c r="F127" s="76" t="s">
        <v>3897</v>
      </c>
      <c r="G127" s="13">
        <v>44560</v>
      </c>
      <c r="H127" s="77" t="s">
        <v>3898</v>
      </c>
      <c r="I127" s="16">
        <v>80</v>
      </c>
      <c r="J127" s="16">
        <v>25</v>
      </c>
      <c r="K127" s="16">
        <v>25</v>
      </c>
      <c r="L127" s="16">
        <v>5</v>
      </c>
      <c r="M127" s="81">
        <v>12.5</v>
      </c>
      <c r="N127" s="96">
        <v>13</v>
      </c>
      <c r="O127" s="64">
        <v>2530</v>
      </c>
      <c r="P127" s="65">
        <f>Table2245789101123456789101112131415161718192021222324252627282930313233343536[[#This Row],[PEMBULATAN]]*O127</f>
        <v>32890</v>
      </c>
    </row>
    <row r="128" spans="1:16" ht="26.25" customHeight="1" x14ac:dyDescent="0.2">
      <c r="A128" s="14"/>
      <c r="B128" s="75"/>
      <c r="C128" s="73" t="s">
        <v>4072</v>
      </c>
      <c r="D128" s="78" t="s">
        <v>127</v>
      </c>
      <c r="E128" s="13">
        <v>44555</v>
      </c>
      <c r="F128" s="76" t="s">
        <v>3897</v>
      </c>
      <c r="G128" s="13">
        <v>44560</v>
      </c>
      <c r="H128" s="77" t="s">
        <v>3898</v>
      </c>
      <c r="I128" s="16">
        <v>118</v>
      </c>
      <c r="J128" s="16">
        <v>28</v>
      </c>
      <c r="K128" s="16">
        <v>43</v>
      </c>
      <c r="L128" s="16">
        <v>15</v>
      </c>
      <c r="M128" s="81">
        <v>35.518000000000001</v>
      </c>
      <c r="N128" s="96">
        <v>35.518000000000001</v>
      </c>
      <c r="O128" s="64">
        <v>2530</v>
      </c>
      <c r="P128" s="65">
        <f>Table2245789101123456789101112131415161718192021222324252627282930313233343536[[#This Row],[PEMBULATAN]]*O128</f>
        <v>89860.540000000008</v>
      </c>
    </row>
    <row r="129" spans="1:16" ht="26.25" customHeight="1" x14ac:dyDescent="0.2">
      <c r="A129" s="14"/>
      <c r="B129" s="75"/>
      <c r="C129" s="73" t="s">
        <v>4073</v>
      </c>
      <c r="D129" s="78" t="s">
        <v>127</v>
      </c>
      <c r="E129" s="13">
        <v>44555</v>
      </c>
      <c r="F129" s="76" t="s">
        <v>3897</v>
      </c>
      <c r="G129" s="13">
        <v>44560</v>
      </c>
      <c r="H129" s="77" t="s">
        <v>3898</v>
      </c>
      <c r="I129" s="16">
        <v>30</v>
      </c>
      <c r="J129" s="16">
        <v>28</v>
      </c>
      <c r="K129" s="16">
        <v>19</v>
      </c>
      <c r="L129" s="16">
        <v>2</v>
      </c>
      <c r="M129" s="81">
        <v>3.99</v>
      </c>
      <c r="N129" s="96">
        <v>3.99</v>
      </c>
      <c r="O129" s="64">
        <v>2530</v>
      </c>
      <c r="P129" s="65">
        <f>Table2245789101123456789101112131415161718192021222324252627282930313233343536[[#This Row],[PEMBULATAN]]*O129</f>
        <v>10094.700000000001</v>
      </c>
    </row>
    <row r="130" spans="1:16" ht="26.25" customHeight="1" x14ac:dyDescent="0.2">
      <c r="A130" s="14"/>
      <c r="B130" s="75"/>
      <c r="C130" s="73" t="s">
        <v>4074</v>
      </c>
      <c r="D130" s="78" t="s">
        <v>127</v>
      </c>
      <c r="E130" s="13">
        <v>44555</v>
      </c>
      <c r="F130" s="76" t="s">
        <v>3897</v>
      </c>
      <c r="G130" s="13">
        <v>44560</v>
      </c>
      <c r="H130" s="77" t="s">
        <v>3898</v>
      </c>
      <c r="I130" s="16">
        <v>90</v>
      </c>
      <c r="J130" s="16">
        <v>52</v>
      </c>
      <c r="K130" s="16">
        <v>33</v>
      </c>
      <c r="L130" s="16">
        <v>24</v>
      </c>
      <c r="M130" s="81">
        <v>38.61</v>
      </c>
      <c r="N130" s="96">
        <v>38.61</v>
      </c>
      <c r="O130" s="64">
        <v>2530</v>
      </c>
      <c r="P130" s="65">
        <f>Table2245789101123456789101112131415161718192021222324252627282930313233343536[[#This Row],[PEMBULATAN]]*O130</f>
        <v>97683.3</v>
      </c>
    </row>
    <row r="131" spans="1:16" ht="26.25" customHeight="1" x14ac:dyDescent="0.2">
      <c r="A131" s="14"/>
      <c r="B131" s="75"/>
      <c r="C131" s="73" t="s">
        <v>4075</v>
      </c>
      <c r="D131" s="78" t="s">
        <v>127</v>
      </c>
      <c r="E131" s="13">
        <v>44555</v>
      </c>
      <c r="F131" s="76" t="s">
        <v>3897</v>
      </c>
      <c r="G131" s="13">
        <v>44560</v>
      </c>
      <c r="H131" s="77" t="s">
        <v>3898</v>
      </c>
      <c r="I131" s="16">
        <v>75</v>
      </c>
      <c r="J131" s="16">
        <v>60</v>
      </c>
      <c r="K131" s="16">
        <v>22</v>
      </c>
      <c r="L131" s="16">
        <v>11</v>
      </c>
      <c r="M131" s="81">
        <v>24.75</v>
      </c>
      <c r="N131" s="96">
        <v>24.75</v>
      </c>
      <c r="O131" s="64">
        <v>2530</v>
      </c>
      <c r="P131" s="65">
        <f>Table2245789101123456789101112131415161718192021222324252627282930313233343536[[#This Row],[PEMBULATAN]]*O131</f>
        <v>62617.5</v>
      </c>
    </row>
    <row r="132" spans="1:16" ht="26.25" customHeight="1" x14ac:dyDescent="0.2">
      <c r="A132" s="14"/>
      <c r="B132" s="75"/>
      <c r="C132" s="73" t="s">
        <v>4076</v>
      </c>
      <c r="D132" s="78" t="s">
        <v>127</v>
      </c>
      <c r="E132" s="13">
        <v>44555</v>
      </c>
      <c r="F132" s="76" t="s">
        <v>3897</v>
      </c>
      <c r="G132" s="13">
        <v>44560</v>
      </c>
      <c r="H132" s="77" t="s">
        <v>3898</v>
      </c>
      <c r="I132" s="16">
        <v>78</v>
      </c>
      <c r="J132" s="16">
        <v>58</v>
      </c>
      <c r="K132" s="16">
        <v>23</v>
      </c>
      <c r="L132" s="16">
        <v>7</v>
      </c>
      <c r="M132" s="81">
        <v>26.013000000000002</v>
      </c>
      <c r="N132" s="96">
        <v>26.013000000000002</v>
      </c>
      <c r="O132" s="64">
        <v>2530</v>
      </c>
      <c r="P132" s="65">
        <f>Table2245789101123456789101112131415161718192021222324252627282930313233343536[[#This Row],[PEMBULATAN]]*O132</f>
        <v>65812.89</v>
      </c>
    </row>
    <row r="133" spans="1:16" ht="26.25" customHeight="1" x14ac:dyDescent="0.2">
      <c r="A133" s="14"/>
      <c r="B133" s="75"/>
      <c r="C133" s="73" t="s">
        <v>4077</v>
      </c>
      <c r="D133" s="78" t="s">
        <v>127</v>
      </c>
      <c r="E133" s="13">
        <v>44555</v>
      </c>
      <c r="F133" s="76" t="s">
        <v>3897</v>
      </c>
      <c r="G133" s="13">
        <v>44560</v>
      </c>
      <c r="H133" s="77" t="s">
        <v>3898</v>
      </c>
      <c r="I133" s="16">
        <v>90</v>
      </c>
      <c r="J133" s="16">
        <v>58</v>
      </c>
      <c r="K133" s="16">
        <v>23</v>
      </c>
      <c r="L133" s="16">
        <v>5</v>
      </c>
      <c r="M133" s="81">
        <v>30.015000000000001</v>
      </c>
      <c r="N133" s="96">
        <v>30.015000000000001</v>
      </c>
      <c r="O133" s="64">
        <v>2530</v>
      </c>
      <c r="P133" s="65">
        <f>Table2245789101123456789101112131415161718192021222324252627282930313233343536[[#This Row],[PEMBULATAN]]*O133</f>
        <v>75937.95</v>
      </c>
    </row>
    <row r="134" spans="1:16" ht="26.25" customHeight="1" x14ac:dyDescent="0.2">
      <c r="A134" s="14"/>
      <c r="B134" s="75"/>
      <c r="C134" s="73" t="s">
        <v>4078</v>
      </c>
      <c r="D134" s="78" t="s">
        <v>127</v>
      </c>
      <c r="E134" s="13">
        <v>44555</v>
      </c>
      <c r="F134" s="76" t="s">
        <v>3897</v>
      </c>
      <c r="G134" s="13">
        <v>44560</v>
      </c>
      <c r="H134" s="77" t="s">
        <v>3898</v>
      </c>
      <c r="I134" s="16">
        <v>83</v>
      </c>
      <c r="J134" s="16">
        <v>20</v>
      </c>
      <c r="K134" s="16">
        <v>18</v>
      </c>
      <c r="L134" s="16">
        <v>4</v>
      </c>
      <c r="M134" s="81">
        <v>7.47</v>
      </c>
      <c r="N134" s="96">
        <v>8</v>
      </c>
      <c r="O134" s="64">
        <v>2530</v>
      </c>
      <c r="P134" s="65">
        <f>Table2245789101123456789101112131415161718192021222324252627282930313233343536[[#This Row],[PEMBULATAN]]*O134</f>
        <v>20240</v>
      </c>
    </row>
    <row r="135" spans="1:16" ht="26.25" customHeight="1" x14ac:dyDescent="0.2">
      <c r="A135" s="14"/>
      <c r="B135" s="75"/>
      <c r="C135" s="73" t="s">
        <v>4079</v>
      </c>
      <c r="D135" s="78" t="s">
        <v>127</v>
      </c>
      <c r="E135" s="13">
        <v>44555</v>
      </c>
      <c r="F135" s="76" t="s">
        <v>3897</v>
      </c>
      <c r="G135" s="13">
        <v>44560</v>
      </c>
      <c r="H135" s="77" t="s">
        <v>3898</v>
      </c>
      <c r="I135" s="16">
        <v>62</v>
      </c>
      <c r="J135" s="16">
        <v>65</v>
      </c>
      <c r="K135" s="16">
        <v>16</v>
      </c>
      <c r="L135" s="16">
        <v>7</v>
      </c>
      <c r="M135" s="81">
        <v>16.12</v>
      </c>
      <c r="N135" s="96">
        <v>16.12</v>
      </c>
      <c r="O135" s="64">
        <v>2530</v>
      </c>
      <c r="P135" s="65">
        <f>Table2245789101123456789101112131415161718192021222324252627282930313233343536[[#This Row],[PEMBULATAN]]*O135</f>
        <v>40783.600000000006</v>
      </c>
    </row>
    <row r="136" spans="1:16" ht="26.25" customHeight="1" x14ac:dyDescent="0.2">
      <c r="A136" s="14"/>
      <c r="B136" s="75"/>
      <c r="C136" s="73" t="s">
        <v>4080</v>
      </c>
      <c r="D136" s="78" t="s">
        <v>127</v>
      </c>
      <c r="E136" s="13">
        <v>44555</v>
      </c>
      <c r="F136" s="76" t="s">
        <v>3897</v>
      </c>
      <c r="G136" s="13">
        <v>44560</v>
      </c>
      <c r="H136" s="77" t="s">
        <v>3898</v>
      </c>
      <c r="I136" s="16">
        <v>77</v>
      </c>
      <c r="J136" s="16">
        <v>58</v>
      </c>
      <c r="K136" s="16">
        <v>27</v>
      </c>
      <c r="L136" s="16">
        <v>11</v>
      </c>
      <c r="M136" s="81">
        <v>30.145499999999998</v>
      </c>
      <c r="N136" s="96">
        <v>30.145499999999998</v>
      </c>
      <c r="O136" s="64">
        <v>2530</v>
      </c>
      <c r="P136" s="65">
        <f>Table2245789101123456789101112131415161718192021222324252627282930313233343536[[#This Row],[PEMBULATAN]]*O136</f>
        <v>76268.114999999991</v>
      </c>
    </row>
    <row r="137" spans="1:16" ht="26.25" customHeight="1" x14ac:dyDescent="0.2">
      <c r="A137" s="14"/>
      <c r="B137" s="75"/>
      <c r="C137" s="73" t="s">
        <v>4081</v>
      </c>
      <c r="D137" s="78" t="s">
        <v>127</v>
      </c>
      <c r="E137" s="13">
        <v>44555</v>
      </c>
      <c r="F137" s="76" t="s">
        <v>3897</v>
      </c>
      <c r="G137" s="13">
        <v>44560</v>
      </c>
      <c r="H137" s="77" t="s">
        <v>3898</v>
      </c>
      <c r="I137" s="16">
        <v>60</v>
      </c>
      <c r="J137" s="16">
        <v>33</v>
      </c>
      <c r="K137" s="16">
        <v>25</v>
      </c>
      <c r="L137" s="16">
        <v>7</v>
      </c>
      <c r="M137" s="81">
        <v>12.375</v>
      </c>
      <c r="N137" s="96">
        <v>13</v>
      </c>
      <c r="O137" s="64">
        <v>2530</v>
      </c>
      <c r="P137" s="65">
        <f>Table2245789101123456789101112131415161718192021222324252627282930313233343536[[#This Row],[PEMBULATAN]]*O137</f>
        <v>32890</v>
      </c>
    </row>
    <row r="138" spans="1:16" ht="26.25" customHeight="1" x14ac:dyDescent="0.2">
      <c r="A138" s="14"/>
      <c r="B138" s="75"/>
      <c r="C138" s="73" t="s">
        <v>4082</v>
      </c>
      <c r="D138" s="78" t="s">
        <v>127</v>
      </c>
      <c r="E138" s="13">
        <v>44555</v>
      </c>
      <c r="F138" s="76" t="s">
        <v>3897</v>
      </c>
      <c r="G138" s="13">
        <v>44560</v>
      </c>
      <c r="H138" s="77" t="s">
        <v>3898</v>
      </c>
      <c r="I138" s="16">
        <v>65</v>
      </c>
      <c r="J138" s="16">
        <v>54</v>
      </c>
      <c r="K138" s="16">
        <v>23</v>
      </c>
      <c r="L138" s="16">
        <v>7</v>
      </c>
      <c r="M138" s="81">
        <v>20.182500000000001</v>
      </c>
      <c r="N138" s="96">
        <v>20.182500000000001</v>
      </c>
      <c r="O138" s="64">
        <v>2530</v>
      </c>
      <c r="P138" s="65">
        <f>Table2245789101123456789101112131415161718192021222324252627282930313233343536[[#This Row],[PEMBULATAN]]*O138</f>
        <v>51061.725000000006</v>
      </c>
    </row>
    <row r="139" spans="1:16" ht="26.25" customHeight="1" x14ac:dyDescent="0.2">
      <c r="A139" s="14"/>
      <c r="B139" s="75"/>
      <c r="C139" s="73" t="s">
        <v>4083</v>
      </c>
      <c r="D139" s="78" t="s">
        <v>127</v>
      </c>
      <c r="E139" s="13">
        <v>44555</v>
      </c>
      <c r="F139" s="76" t="s">
        <v>3897</v>
      </c>
      <c r="G139" s="13">
        <v>44560</v>
      </c>
      <c r="H139" s="77" t="s">
        <v>3898</v>
      </c>
      <c r="I139" s="16">
        <v>54</v>
      </c>
      <c r="J139" s="16">
        <v>33</v>
      </c>
      <c r="K139" s="16">
        <v>25</v>
      </c>
      <c r="L139" s="16">
        <v>10</v>
      </c>
      <c r="M139" s="81">
        <v>11.137499999999999</v>
      </c>
      <c r="N139" s="96">
        <v>11.137499999999999</v>
      </c>
      <c r="O139" s="64">
        <v>2530</v>
      </c>
      <c r="P139" s="65">
        <f>Table2245789101123456789101112131415161718192021222324252627282930313233343536[[#This Row],[PEMBULATAN]]*O139</f>
        <v>28177.875</v>
      </c>
    </row>
    <row r="140" spans="1:16" ht="26.25" customHeight="1" x14ac:dyDescent="0.2">
      <c r="A140" s="14"/>
      <c r="B140" s="75"/>
      <c r="C140" s="73" t="s">
        <v>4084</v>
      </c>
      <c r="D140" s="78" t="s">
        <v>127</v>
      </c>
      <c r="E140" s="13">
        <v>44555</v>
      </c>
      <c r="F140" s="76" t="s">
        <v>3897</v>
      </c>
      <c r="G140" s="13">
        <v>44560</v>
      </c>
      <c r="H140" s="77" t="s">
        <v>3898</v>
      </c>
      <c r="I140" s="16">
        <v>92</v>
      </c>
      <c r="J140" s="16">
        <v>58</v>
      </c>
      <c r="K140" s="16">
        <v>26</v>
      </c>
      <c r="L140" s="16">
        <v>14</v>
      </c>
      <c r="M140" s="81">
        <v>34.683999999999997</v>
      </c>
      <c r="N140" s="96">
        <v>34.683999999999997</v>
      </c>
      <c r="O140" s="64">
        <v>2530</v>
      </c>
      <c r="P140" s="65">
        <f>Table2245789101123456789101112131415161718192021222324252627282930313233343536[[#This Row],[PEMBULATAN]]*O140</f>
        <v>87750.51999999999</v>
      </c>
    </row>
    <row r="141" spans="1:16" ht="26.25" customHeight="1" x14ac:dyDescent="0.2">
      <c r="A141" s="14"/>
      <c r="B141" s="75"/>
      <c r="C141" s="73" t="s">
        <v>4085</v>
      </c>
      <c r="D141" s="78" t="s">
        <v>127</v>
      </c>
      <c r="E141" s="13">
        <v>44555</v>
      </c>
      <c r="F141" s="76" t="s">
        <v>3897</v>
      </c>
      <c r="G141" s="13">
        <v>44560</v>
      </c>
      <c r="H141" s="77" t="s">
        <v>3898</v>
      </c>
      <c r="I141" s="16">
        <v>78</v>
      </c>
      <c r="J141" s="16">
        <v>28</v>
      </c>
      <c r="K141" s="16">
        <v>18</v>
      </c>
      <c r="L141" s="16">
        <v>4</v>
      </c>
      <c r="M141" s="81">
        <v>9.8279999999999994</v>
      </c>
      <c r="N141" s="96">
        <v>9.8279999999999994</v>
      </c>
      <c r="O141" s="64">
        <v>2530</v>
      </c>
      <c r="P141" s="65">
        <f>Table2245789101123456789101112131415161718192021222324252627282930313233343536[[#This Row],[PEMBULATAN]]*O141</f>
        <v>24864.84</v>
      </c>
    </row>
    <row r="142" spans="1:16" ht="26.25" customHeight="1" x14ac:dyDescent="0.2">
      <c r="A142" s="14"/>
      <c r="B142" s="75"/>
      <c r="C142" s="73" t="s">
        <v>4086</v>
      </c>
      <c r="D142" s="78" t="s">
        <v>127</v>
      </c>
      <c r="E142" s="13">
        <v>44555</v>
      </c>
      <c r="F142" s="76" t="s">
        <v>3897</v>
      </c>
      <c r="G142" s="13">
        <v>44560</v>
      </c>
      <c r="H142" s="77" t="s">
        <v>3898</v>
      </c>
      <c r="I142" s="16">
        <v>50</v>
      </c>
      <c r="J142" s="16">
        <v>32</v>
      </c>
      <c r="K142" s="16">
        <v>18</v>
      </c>
      <c r="L142" s="16">
        <v>3</v>
      </c>
      <c r="M142" s="81">
        <v>7.2</v>
      </c>
      <c r="N142" s="96">
        <v>7.2</v>
      </c>
      <c r="O142" s="64">
        <v>2530</v>
      </c>
      <c r="P142" s="65">
        <f>Table2245789101123456789101112131415161718192021222324252627282930313233343536[[#This Row],[PEMBULATAN]]*O142</f>
        <v>18216</v>
      </c>
    </row>
    <row r="143" spans="1:16" ht="26.25" customHeight="1" x14ac:dyDescent="0.2">
      <c r="A143" s="14"/>
      <c r="B143" s="75"/>
      <c r="C143" s="73" t="s">
        <v>4087</v>
      </c>
      <c r="D143" s="78" t="s">
        <v>127</v>
      </c>
      <c r="E143" s="13">
        <v>44555</v>
      </c>
      <c r="F143" s="76" t="s">
        <v>3897</v>
      </c>
      <c r="G143" s="13">
        <v>44560</v>
      </c>
      <c r="H143" s="77" t="s">
        <v>3898</v>
      </c>
      <c r="I143" s="16">
        <v>80</v>
      </c>
      <c r="J143" s="16">
        <v>58</v>
      </c>
      <c r="K143" s="16">
        <v>23</v>
      </c>
      <c r="L143" s="16">
        <v>9</v>
      </c>
      <c r="M143" s="81">
        <v>26.68</v>
      </c>
      <c r="N143" s="96">
        <v>26.68</v>
      </c>
      <c r="O143" s="64">
        <v>2530</v>
      </c>
      <c r="P143" s="65">
        <f>Table2245789101123456789101112131415161718192021222324252627282930313233343536[[#This Row],[PEMBULATAN]]*O143</f>
        <v>67500.399999999994</v>
      </c>
    </row>
    <row r="144" spans="1:16" ht="26.25" customHeight="1" x14ac:dyDescent="0.2">
      <c r="A144" s="14"/>
      <c r="B144" s="75"/>
      <c r="C144" s="73" t="s">
        <v>4088</v>
      </c>
      <c r="D144" s="78" t="s">
        <v>127</v>
      </c>
      <c r="E144" s="13">
        <v>44555</v>
      </c>
      <c r="F144" s="76" t="s">
        <v>3897</v>
      </c>
      <c r="G144" s="13">
        <v>44560</v>
      </c>
      <c r="H144" s="77" t="s">
        <v>3898</v>
      </c>
      <c r="I144" s="16">
        <v>88</v>
      </c>
      <c r="J144" s="16">
        <v>52</v>
      </c>
      <c r="K144" s="16">
        <v>27</v>
      </c>
      <c r="L144" s="16">
        <v>7</v>
      </c>
      <c r="M144" s="81">
        <v>30.888000000000002</v>
      </c>
      <c r="N144" s="96">
        <v>30.888000000000002</v>
      </c>
      <c r="O144" s="64">
        <v>2530</v>
      </c>
      <c r="P144" s="65">
        <f>Table2245789101123456789101112131415161718192021222324252627282930313233343536[[#This Row],[PEMBULATAN]]*O144</f>
        <v>78146.64</v>
      </c>
    </row>
    <row r="145" spans="1:16" ht="26.25" customHeight="1" x14ac:dyDescent="0.2">
      <c r="A145" s="14"/>
      <c r="B145" s="75"/>
      <c r="C145" s="73" t="s">
        <v>4089</v>
      </c>
      <c r="D145" s="78" t="s">
        <v>127</v>
      </c>
      <c r="E145" s="13">
        <v>44555</v>
      </c>
      <c r="F145" s="76" t="s">
        <v>3897</v>
      </c>
      <c r="G145" s="13">
        <v>44560</v>
      </c>
      <c r="H145" s="77" t="s">
        <v>3898</v>
      </c>
      <c r="I145" s="16">
        <v>100</v>
      </c>
      <c r="J145" s="16">
        <v>45</v>
      </c>
      <c r="K145" s="16">
        <v>26</v>
      </c>
      <c r="L145" s="16">
        <v>10</v>
      </c>
      <c r="M145" s="81">
        <v>29.25</v>
      </c>
      <c r="N145" s="96">
        <v>29.25</v>
      </c>
      <c r="O145" s="64">
        <v>2530</v>
      </c>
      <c r="P145" s="65">
        <f>Table2245789101123456789101112131415161718192021222324252627282930313233343536[[#This Row],[PEMBULATAN]]*O145</f>
        <v>74002.5</v>
      </c>
    </row>
    <row r="146" spans="1:16" ht="26.25" customHeight="1" x14ac:dyDescent="0.2">
      <c r="A146" s="14"/>
      <c r="B146" s="75"/>
      <c r="C146" s="73" t="s">
        <v>4090</v>
      </c>
      <c r="D146" s="78" t="s">
        <v>127</v>
      </c>
      <c r="E146" s="13">
        <v>44555</v>
      </c>
      <c r="F146" s="76" t="s">
        <v>3897</v>
      </c>
      <c r="G146" s="13">
        <v>44560</v>
      </c>
      <c r="H146" s="77" t="s">
        <v>3898</v>
      </c>
      <c r="I146" s="16">
        <v>103</v>
      </c>
      <c r="J146" s="16">
        <v>68</v>
      </c>
      <c r="K146" s="16">
        <v>34</v>
      </c>
      <c r="L146" s="16">
        <v>23</v>
      </c>
      <c r="M146" s="81">
        <v>59.533999999999999</v>
      </c>
      <c r="N146" s="96">
        <v>59.533999999999999</v>
      </c>
      <c r="O146" s="64">
        <v>2530</v>
      </c>
      <c r="P146" s="65">
        <f>Table2245789101123456789101112131415161718192021222324252627282930313233343536[[#This Row],[PEMBULATAN]]*O146</f>
        <v>150621.01999999999</v>
      </c>
    </row>
    <row r="147" spans="1:16" ht="26.25" customHeight="1" x14ac:dyDescent="0.2">
      <c r="A147" s="14"/>
      <c r="B147" s="75"/>
      <c r="C147" s="73" t="s">
        <v>4091</v>
      </c>
      <c r="D147" s="78" t="s">
        <v>127</v>
      </c>
      <c r="E147" s="13">
        <v>44555</v>
      </c>
      <c r="F147" s="76" t="s">
        <v>3897</v>
      </c>
      <c r="G147" s="13">
        <v>44560</v>
      </c>
      <c r="H147" s="77" t="s">
        <v>3898</v>
      </c>
      <c r="I147" s="16">
        <v>56</v>
      </c>
      <c r="J147" s="16">
        <v>35</v>
      </c>
      <c r="K147" s="16">
        <v>18</v>
      </c>
      <c r="L147" s="16">
        <v>3</v>
      </c>
      <c r="M147" s="81">
        <v>8.82</v>
      </c>
      <c r="N147" s="96">
        <v>8.82</v>
      </c>
      <c r="O147" s="64">
        <v>2530</v>
      </c>
      <c r="P147" s="65">
        <f>Table2245789101123456789101112131415161718192021222324252627282930313233343536[[#This Row],[PEMBULATAN]]*O147</f>
        <v>22314.600000000002</v>
      </c>
    </row>
    <row r="148" spans="1:16" ht="26.25" customHeight="1" x14ac:dyDescent="0.2">
      <c r="A148" s="14"/>
      <c r="B148" s="75"/>
      <c r="C148" s="73" t="s">
        <v>4092</v>
      </c>
      <c r="D148" s="78" t="s">
        <v>127</v>
      </c>
      <c r="E148" s="13">
        <v>44555</v>
      </c>
      <c r="F148" s="76" t="s">
        <v>3897</v>
      </c>
      <c r="G148" s="13">
        <v>44560</v>
      </c>
      <c r="H148" s="77" t="s">
        <v>3898</v>
      </c>
      <c r="I148" s="16">
        <v>72</v>
      </c>
      <c r="J148" s="16">
        <v>60</v>
      </c>
      <c r="K148" s="16">
        <v>19</v>
      </c>
      <c r="L148" s="16">
        <v>7</v>
      </c>
      <c r="M148" s="81">
        <v>20.52</v>
      </c>
      <c r="N148" s="96">
        <v>20.52</v>
      </c>
      <c r="O148" s="64">
        <v>2530</v>
      </c>
      <c r="P148" s="65">
        <f>Table2245789101123456789101112131415161718192021222324252627282930313233343536[[#This Row],[PEMBULATAN]]*O148</f>
        <v>51915.6</v>
      </c>
    </row>
    <row r="149" spans="1:16" ht="26.25" customHeight="1" x14ac:dyDescent="0.2">
      <c r="A149" s="14"/>
      <c r="B149" s="75"/>
      <c r="C149" s="73" t="s">
        <v>4093</v>
      </c>
      <c r="D149" s="78" t="s">
        <v>127</v>
      </c>
      <c r="E149" s="13">
        <v>44555</v>
      </c>
      <c r="F149" s="76" t="s">
        <v>3897</v>
      </c>
      <c r="G149" s="13">
        <v>44560</v>
      </c>
      <c r="H149" s="77" t="s">
        <v>3898</v>
      </c>
      <c r="I149" s="16">
        <v>80</v>
      </c>
      <c r="J149" s="16">
        <v>60</v>
      </c>
      <c r="K149" s="16">
        <v>28</v>
      </c>
      <c r="L149" s="16">
        <v>13</v>
      </c>
      <c r="M149" s="81">
        <v>33.6</v>
      </c>
      <c r="N149" s="96">
        <v>33.6</v>
      </c>
      <c r="O149" s="64">
        <v>2530</v>
      </c>
      <c r="P149" s="65">
        <f>Table2245789101123456789101112131415161718192021222324252627282930313233343536[[#This Row],[PEMBULATAN]]*O149</f>
        <v>85008</v>
      </c>
    </row>
    <row r="150" spans="1:16" ht="26.25" customHeight="1" x14ac:dyDescent="0.2">
      <c r="A150" s="14"/>
      <c r="B150" s="75"/>
      <c r="C150" s="73" t="s">
        <v>4094</v>
      </c>
      <c r="D150" s="78" t="s">
        <v>127</v>
      </c>
      <c r="E150" s="13">
        <v>44555</v>
      </c>
      <c r="F150" s="76" t="s">
        <v>3897</v>
      </c>
      <c r="G150" s="13">
        <v>44560</v>
      </c>
      <c r="H150" s="77" t="s">
        <v>3898</v>
      </c>
      <c r="I150" s="16">
        <v>88</v>
      </c>
      <c r="J150" s="16">
        <v>65</v>
      </c>
      <c r="K150" s="16">
        <v>27</v>
      </c>
      <c r="L150" s="16">
        <v>9</v>
      </c>
      <c r="M150" s="81">
        <v>38.61</v>
      </c>
      <c r="N150" s="96">
        <v>38.61</v>
      </c>
      <c r="O150" s="64">
        <v>2530</v>
      </c>
      <c r="P150" s="65">
        <f>Table2245789101123456789101112131415161718192021222324252627282930313233343536[[#This Row],[PEMBULATAN]]*O150</f>
        <v>97683.3</v>
      </c>
    </row>
    <row r="151" spans="1:16" ht="26.25" customHeight="1" x14ac:dyDescent="0.2">
      <c r="A151" s="14"/>
      <c r="B151" s="75"/>
      <c r="C151" s="73" t="s">
        <v>4095</v>
      </c>
      <c r="D151" s="78" t="s">
        <v>127</v>
      </c>
      <c r="E151" s="13">
        <v>44555</v>
      </c>
      <c r="F151" s="76" t="s">
        <v>3897</v>
      </c>
      <c r="G151" s="13">
        <v>44560</v>
      </c>
      <c r="H151" s="77" t="s">
        <v>3898</v>
      </c>
      <c r="I151" s="16">
        <v>40</v>
      </c>
      <c r="J151" s="16">
        <v>28</v>
      </c>
      <c r="K151" s="16">
        <v>28</v>
      </c>
      <c r="L151" s="16">
        <v>2</v>
      </c>
      <c r="M151" s="81">
        <v>7.84</v>
      </c>
      <c r="N151" s="96">
        <v>7.84</v>
      </c>
      <c r="O151" s="64">
        <v>2530</v>
      </c>
      <c r="P151" s="65">
        <f>Table2245789101123456789101112131415161718192021222324252627282930313233343536[[#This Row],[PEMBULATAN]]*O151</f>
        <v>19835.2</v>
      </c>
    </row>
    <row r="152" spans="1:16" ht="26.25" customHeight="1" x14ac:dyDescent="0.2">
      <c r="A152" s="14"/>
      <c r="B152" s="75"/>
      <c r="C152" s="73" t="s">
        <v>4096</v>
      </c>
      <c r="D152" s="78" t="s">
        <v>127</v>
      </c>
      <c r="E152" s="13">
        <v>44555</v>
      </c>
      <c r="F152" s="76" t="s">
        <v>3897</v>
      </c>
      <c r="G152" s="13">
        <v>44560</v>
      </c>
      <c r="H152" s="77" t="s">
        <v>3898</v>
      </c>
      <c r="I152" s="16">
        <v>105</v>
      </c>
      <c r="J152" s="16">
        <v>50</v>
      </c>
      <c r="K152" s="16">
        <v>28</v>
      </c>
      <c r="L152" s="16">
        <v>15</v>
      </c>
      <c r="M152" s="81">
        <v>36.75</v>
      </c>
      <c r="N152" s="96">
        <v>36.75</v>
      </c>
      <c r="O152" s="64">
        <v>2530</v>
      </c>
      <c r="P152" s="65">
        <f>Table2245789101123456789101112131415161718192021222324252627282930313233343536[[#This Row],[PEMBULATAN]]*O152</f>
        <v>92977.5</v>
      </c>
    </row>
    <row r="153" spans="1:16" ht="26.25" customHeight="1" x14ac:dyDescent="0.2">
      <c r="A153" s="14"/>
      <c r="B153" s="75"/>
      <c r="C153" s="73" t="s">
        <v>4097</v>
      </c>
      <c r="D153" s="78" t="s">
        <v>127</v>
      </c>
      <c r="E153" s="13">
        <v>44555</v>
      </c>
      <c r="F153" s="76" t="s">
        <v>3897</v>
      </c>
      <c r="G153" s="13">
        <v>44560</v>
      </c>
      <c r="H153" s="77" t="s">
        <v>3898</v>
      </c>
      <c r="I153" s="16">
        <v>43</v>
      </c>
      <c r="J153" s="16">
        <v>34</v>
      </c>
      <c r="K153" s="16">
        <v>25</v>
      </c>
      <c r="L153" s="16">
        <v>4</v>
      </c>
      <c r="M153" s="81">
        <v>9.1374999999999993</v>
      </c>
      <c r="N153" s="96">
        <v>9.1374999999999993</v>
      </c>
      <c r="O153" s="64">
        <v>2530</v>
      </c>
      <c r="P153" s="65">
        <f>Table2245789101123456789101112131415161718192021222324252627282930313233343536[[#This Row],[PEMBULATAN]]*O153</f>
        <v>23117.875</v>
      </c>
    </row>
    <row r="154" spans="1:16" ht="26.25" customHeight="1" x14ac:dyDescent="0.2">
      <c r="A154" s="14"/>
      <c r="B154" s="75"/>
      <c r="C154" s="73" t="s">
        <v>4098</v>
      </c>
      <c r="D154" s="78" t="s">
        <v>127</v>
      </c>
      <c r="E154" s="13">
        <v>44555</v>
      </c>
      <c r="F154" s="76" t="s">
        <v>3897</v>
      </c>
      <c r="G154" s="13">
        <v>44560</v>
      </c>
      <c r="H154" s="77" t="s">
        <v>3898</v>
      </c>
      <c r="I154" s="16">
        <v>58</v>
      </c>
      <c r="J154" s="16">
        <v>25</v>
      </c>
      <c r="K154" s="16">
        <v>17</v>
      </c>
      <c r="L154" s="16">
        <v>1</v>
      </c>
      <c r="M154" s="81">
        <v>6.1624999999999996</v>
      </c>
      <c r="N154" s="96">
        <v>6.1624999999999996</v>
      </c>
      <c r="O154" s="64">
        <v>2530</v>
      </c>
      <c r="P154" s="65">
        <f>Table2245789101123456789101112131415161718192021222324252627282930313233343536[[#This Row],[PEMBULATAN]]*O154</f>
        <v>15591.125</v>
      </c>
    </row>
    <row r="155" spans="1:16" ht="26.25" customHeight="1" x14ac:dyDescent="0.2">
      <c r="A155" s="14"/>
      <c r="B155" s="75"/>
      <c r="C155" s="73" t="s">
        <v>4099</v>
      </c>
      <c r="D155" s="78" t="s">
        <v>127</v>
      </c>
      <c r="E155" s="13">
        <v>44555</v>
      </c>
      <c r="F155" s="76" t="s">
        <v>3897</v>
      </c>
      <c r="G155" s="13">
        <v>44560</v>
      </c>
      <c r="H155" s="77" t="s">
        <v>3898</v>
      </c>
      <c r="I155" s="16">
        <v>55</v>
      </c>
      <c r="J155" s="16">
        <v>40</v>
      </c>
      <c r="K155" s="16">
        <v>36</v>
      </c>
      <c r="L155" s="16">
        <v>15</v>
      </c>
      <c r="M155" s="81">
        <v>19.8</v>
      </c>
      <c r="N155" s="96">
        <v>19.8</v>
      </c>
      <c r="O155" s="64">
        <v>2530</v>
      </c>
      <c r="P155" s="65">
        <f>Table2245789101123456789101112131415161718192021222324252627282930313233343536[[#This Row],[PEMBULATAN]]*O155</f>
        <v>50094</v>
      </c>
    </row>
    <row r="156" spans="1:16" ht="26.25" customHeight="1" x14ac:dyDescent="0.2">
      <c r="A156" s="14"/>
      <c r="B156" s="75"/>
      <c r="C156" s="73" t="s">
        <v>4100</v>
      </c>
      <c r="D156" s="78" t="s">
        <v>127</v>
      </c>
      <c r="E156" s="13">
        <v>44555</v>
      </c>
      <c r="F156" s="76" t="s">
        <v>3897</v>
      </c>
      <c r="G156" s="13">
        <v>44560</v>
      </c>
      <c r="H156" s="77" t="s">
        <v>3898</v>
      </c>
      <c r="I156" s="16">
        <v>68</v>
      </c>
      <c r="J156" s="16">
        <v>50</v>
      </c>
      <c r="K156" s="16">
        <v>23</v>
      </c>
      <c r="L156" s="16">
        <v>8</v>
      </c>
      <c r="M156" s="81">
        <v>19.55</v>
      </c>
      <c r="N156" s="96">
        <v>19.55</v>
      </c>
      <c r="O156" s="64">
        <v>2530</v>
      </c>
      <c r="P156" s="65">
        <f>Table2245789101123456789101112131415161718192021222324252627282930313233343536[[#This Row],[PEMBULATAN]]*O156</f>
        <v>49461.5</v>
      </c>
    </row>
    <row r="157" spans="1:16" ht="26.25" customHeight="1" x14ac:dyDescent="0.2">
      <c r="A157" s="14"/>
      <c r="B157" s="75"/>
      <c r="C157" s="73" t="s">
        <v>4101</v>
      </c>
      <c r="D157" s="78" t="s">
        <v>127</v>
      </c>
      <c r="E157" s="13">
        <v>44555</v>
      </c>
      <c r="F157" s="76" t="s">
        <v>3897</v>
      </c>
      <c r="G157" s="13">
        <v>44560</v>
      </c>
      <c r="H157" s="77" t="s">
        <v>3898</v>
      </c>
      <c r="I157" s="16">
        <v>38</v>
      </c>
      <c r="J157" s="16">
        <v>30</v>
      </c>
      <c r="K157" s="16">
        <v>28</v>
      </c>
      <c r="L157" s="16">
        <v>2</v>
      </c>
      <c r="M157" s="81">
        <v>7.98</v>
      </c>
      <c r="N157" s="96">
        <v>7.98</v>
      </c>
      <c r="O157" s="64">
        <v>2530</v>
      </c>
      <c r="P157" s="65">
        <f>Table2245789101123456789101112131415161718192021222324252627282930313233343536[[#This Row],[PEMBULATAN]]*O157</f>
        <v>20189.400000000001</v>
      </c>
    </row>
    <row r="158" spans="1:16" ht="26.25" customHeight="1" x14ac:dyDescent="0.2">
      <c r="A158" s="14"/>
      <c r="B158" s="75"/>
      <c r="C158" s="73" t="s">
        <v>4102</v>
      </c>
      <c r="D158" s="78" t="s">
        <v>127</v>
      </c>
      <c r="E158" s="13">
        <v>44555</v>
      </c>
      <c r="F158" s="76" t="s">
        <v>3897</v>
      </c>
      <c r="G158" s="13">
        <v>44560</v>
      </c>
      <c r="H158" s="77" t="s">
        <v>3898</v>
      </c>
      <c r="I158" s="16">
        <v>78</v>
      </c>
      <c r="J158" s="16">
        <v>46</v>
      </c>
      <c r="K158" s="16">
        <v>26</v>
      </c>
      <c r="L158" s="16">
        <v>3</v>
      </c>
      <c r="M158" s="81">
        <v>23.321999999999999</v>
      </c>
      <c r="N158" s="96">
        <v>24</v>
      </c>
      <c r="O158" s="64">
        <v>2530</v>
      </c>
      <c r="P158" s="65">
        <f>Table2245789101123456789101112131415161718192021222324252627282930313233343536[[#This Row],[PEMBULATAN]]*O158</f>
        <v>60720</v>
      </c>
    </row>
    <row r="159" spans="1:16" ht="26.25" customHeight="1" x14ac:dyDescent="0.2">
      <c r="A159" s="14"/>
      <c r="B159" s="75"/>
      <c r="C159" s="73" t="s">
        <v>4103</v>
      </c>
      <c r="D159" s="78" t="s">
        <v>127</v>
      </c>
      <c r="E159" s="13">
        <v>44555</v>
      </c>
      <c r="F159" s="76" t="s">
        <v>3897</v>
      </c>
      <c r="G159" s="13">
        <v>44560</v>
      </c>
      <c r="H159" s="77" t="s">
        <v>3898</v>
      </c>
      <c r="I159" s="16">
        <v>70</v>
      </c>
      <c r="J159" s="16">
        <v>58</v>
      </c>
      <c r="K159" s="16">
        <v>28</v>
      </c>
      <c r="L159" s="16">
        <v>11</v>
      </c>
      <c r="M159" s="81">
        <v>28.42</v>
      </c>
      <c r="N159" s="96">
        <v>29</v>
      </c>
      <c r="O159" s="64">
        <v>2530</v>
      </c>
      <c r="P159" s="65">
        <f>Table2245789101123456789101112131415161718192021222324252627282930313233343536[[#This Row],[PEMBULATAN]]*O159</f>
        <v>73370</v>
      </c>
    </row>
    <row r="160" spans="1:16" ht="26.25" customHeight="1" x14ac:dyDescent="0.2">
      <c r="A160" s="14"/>
      <c r="B160" s="75"/>
      <c r="C160" s="73" t="s">
        <v>4104</v>
      </c>
      <c r="D160" s="78" t="s">
        <v>127</v>
      </c>
      <c r="E160" s="13">
        <v>44555</v>
      </c>
      <c r="F160" s="76" t="s">
        <v>3897</v>
      </c>
      <c r="G160" s="13">
        <v>44560</v>
      </c>
      <c r="H160" s="77" t="s">
        <v>3898</v>
      </c>
      <c r="I160" s="16">
        <v>65</v>
      </c>
      <c r="J160" s="16">
        <v>35</v>
      </c>
      <c r="K160" s="16">
        <v>18</v>
      </c>
      <c r="L160" s="16">
        <v>2</v>
      </c>
      <c r="M160" s="81">
        <v>10.237500000000001</v>
      </c>
      <c r="N160" s="96">
        <v>10.237500000000001</v>
      </c>
      <c r="O160" s="64">
        <v>2530</v>
      </c>
      <c r="P160" s="65">
        <f>Table2245789101123456789101112131415161718192021222324252627282930313233343536[[#This Row],[PEMBULATAN]]*O160</f>
        <v>25900.875</v>
      </c>
    </row>
    <row r="161" spans="1:16" ht="26.25" customHeight="1" x14ac:dyDescent="0.2">
      <c r="A161" s="14"/>
      <c r="B161" s="75"/>
      <c r="C161" s="73" t="s">
        <v>4105</v>
      </c>
      <c r="D161" s="78" t="s">
        <v>127</v>
      </c>
      <c r="E161" s="13">
        <v>44555</v>
      </c>
      <c r="F161" s="76" t="s">
        <v>3897</v>
      </c>
      <c r="G161" s="13">
        <v>44560</v>
      </c>
      <c r="H161" s="77" t="s">
        <v>3898</v>
      </c>
      <c r="I161" s="16">
        <v>70</v>
      </c>
      <c r="J161" s="16">
        <v>64</v>
      </c>
      <c r="K161" s="16">
        <v>25</v>
      </c>
      <c r="L161" s="16">
        <v>11</v>
      </c>
      <c r="M161" s="81">
        <v>28</v>
      </c>
      <c r="N161" s="96">
        <v>28</v>
      </c>
      <c r="O161" s="64">
        <v>2530</v>
      </c>
      <c r="P161" s="65">
        <f>Table2245789101123456789101112131415161718192021222324252627282930313233343536[[#This Row],[PEMBULATAN]]*O161</f>
        <v>70840</v>
      </c>
    </row>
    <row r="162" spans="1:16" ht="26.25" customHeight="1" x14ac:dyDescent="0.2">
      <c r="A162" s="14"/>
      <c r="B162" s="75"/>
      <c r="C162" s="73" t="s">
        <v>4106</v>
      </c>
      <c r="D162" s="78" t="s">
        <v>127</v>
      </c>
      <c r="E162" s="13">
        <v>44555</v>
      </c>
      <c r="F162" s="76" t="s">
        <v>3897</v>
      </c>
      <c r="G162" s="13">
        <v>44560</v>
      </c>
      <c r="H162" s="77" t="s">
        <v>3898</v>
      </c>
      <c r="I162" s="16">
        <v>36</v>
      </c>
      <c r="J162" s="16">
        <v>34</v>
      </c>
      <c r="K162" s="16">
        <v>25</v>
      </c>
      <c r="L162" s="16">
        <v>6</v>
      </c>
      <c r="M162" s="81">
        <v>7.65</v>
      </c>
      <c r="N162" s="96">
        <v>7.65</v>
      </c>
      <c r="O162" s="64">
        <v>2530</v>
      </c>
      <c r="P162" s="65">
        <f>Table2245789101123456789101112131415161718192021222324252627282930313233343536[[#This Row],[PEMBULATAN]]*O162</f>
        <v>19354.5</v>
      </c>
    </row>
    <row r="163" spans="1:16" ht="26.25" customHeight="1" x14ac:dyDescent="0.2">
      <c r="A163" s="14"/>
      <c r="B163" s="75"/>
      <c r="C163" s="73" t="s">
        <v>4107</v>
      </c>
      <c r="D163" s="78" t="s">
        <v>127</v>
      </c>
      <c r="E163" s="13">
        <v>44555</v>
      </c>
      <c r="F163" s="76" t="s">
        <v>3897</v>
      </c>
      <c r="G163" s="13">
        <v>44560</v>
      </c>
      <c r="H163" s="77" t="s">
        <v>3898</v>
      </c>
      <c r="I163" s="16">
        <v>100</v>
      </c>
      <c r="J163" s="16">
        <v>68</v>
      </c>
      <c r="K163" s="16">
        <v>28</v>
      </c>
      <c r="L163" s="16">
        <v>20</v>
      </c>
      <c r="M163" s="81">
        <v>47.6</v>
      </c>
      <c r="N163" s="96">
        <v>47.6</v>
      </c>
      <c r="O163" s="64">
        <v>2530</v>
      </c>
      <c r="P163" s="65">
        <f>Table2245789101123456789101112131415161718192021222324252627282930313233343536[[#This Row],[PEMBULATAN]]*O163</f>
        <v>120428</v>
      </c>
    </row>
    <row r="164" spans="1:16" ht="26.25" customHeight="1" x14ac:dyDescent="0.2">
      <c r="A164" s="14"/>
      <c r="B164" s="75"/>
      <c r="C164" s="73" t="s">
        <v>4108</v>
      </c>
      <c r="D164" s="78" t="s">
        <v>127</v>
      </c>
      <c r="E164" s="13">
        <v>44555</v>
      </c>
      <c r="F164" s="76" t="s">
        <v>3897</v>
      </c>
      <c r="G164" s="13">
        <v>44560</v>
      </c>
      <c r="H164" s="77" t="s">
        <v>3898</v>
      </c>
      <c r="I164" s="16">
        <v>55</v>
      </c>
      <c r="J164" s="16">
        <v>35</v>
      </c>
      <c r="K164" s="16">
        <v>19</v>
      </c>
      <c r="L164" s="16">
        <v>3</v>
      </c>
      <c r="M164" s="81">
        <v>9.1437500000000007</v>
      </c>
      <c r="N164" s="96">
        <v>9.1437500000000007</v>
      </c>
      <c r="O164" s="64">
        <v>2530</v>
      </c>
      <c r="P164" s="65">
        <f>Table2245789101123456789101112131415161718192021222324252627282930313233343536[[#This Row],[PEMBULATAN]]*O164</f>
        <v>23133.6875</v>
      </c>
    </row>
    <row r="165" spans="1:16" ht="26.25" customHeight="1" x14ac:dyDescent="0.2">
      <c r="A165" s="14"/>
      <c r="B165" s="75"/>
      <c r="C165" s="73" t="s">
        <v>4109</v>
      </c>
      <c r="D165" s="78" t="s">
        <v>127</v>
      </c>
      <c r="E165" s="13">
        <v>44555</v>
      </c>
      <c r="F165" s="76" t="s">
        <v>3897</v>
      </c>
      <c r="G165" s="13">
        <v>44560</v>
      </c>
      <c r="H165" s="77" t="s">
        <v>3898</v>
      </c>
      <c r="I165" s="16">
        <v>100</v>
      </c>
      <c r="J165" s="16">
        <v>68</v>
      </c>
      <c r="K165" s="16">
        <v>28</v>
      </c>
      <c r="L165" s="16">
        <v>13</v>
      </c>
      <c r="M165" s="81">
        <v>47.6</v>
      </c>
      <c r="N165" s="96">
        <v>47.6</v>
      </c>
      <c r="O165" s="64">
        <v>2530</v>
      </c>
      <c r="P165" s="65">
        <f>Table2245789101123456789101112131415161718192021222324252627282930313233343536[[#This Row],[PEMBULATAN]]*O165</f>
        <v>120428</v>
      </c>
    </row>
    <row r="166" spans="1:16" ht="26.25" customHeight="1" x14ac:dyDescent="0.2">
      <c r="A166" s="14"/>
      <c r="B166" s="75"/>
      <c r="C166" s="73" t="s">
        <v>4110</v>
      </c>
      <c r="D166" s="78" t="s">
        <v>127</v>
      </c>
      <c r="E166" s="13">
        <v>44555</v>
      </c>
      <c r="F166" s="76" t="s">
        <v>3897</v>
      </c>
      <c r="G166" s="13">
        <v>44560</v>
      </c>
      <c r="H166" s="77" t="s">
        <v>3898</v>
      </c>
      <c r="I166" s="16">
        <v>48</v>
      </c>
      <c r="J166" s="16">
        <v>48</v>
      </c>
      <c r="K166" s="16">
        <v>18</v>
      </c>
      <c r="L166" s="16">
        <v>8</v>
      </c>
      <c r="M166" s="81">
        <v>10.368</v>
      </c>
      <c r="N166" s="96">
        <v>11</v>
      </c>
      <c r="O166" s="64">
        <v>2530</v>
      </c>
      <c r="P166" s="65">
        <f>Table2245789101123456789101112131415161718192021222324252627282930313233343536[[#This Row],[PEMBULATAN]]*O166</f>
        <v>27830</v>
      </c>
    </row>
    <row r="167" spans="1:16" ht="26.25" customHeight="1" x14ac:dyDescent="0.2">
      <c r="A167" s="14"/>
      <c r="B167" s="75"/>
      <c r="C167" s="73" t="s">
        <v>4111</v>
      </c>
      <c r="D167" s="78" t="s">
        <v>127</v>
      </c>
      <c r="E167" s="13">
        <v>44555</v>
      </c>
      <c r="F167" s="76" t="s">
        <v>3897</v>
      </c>
      <c r="G167" s="13">
        <v>44560</v>
      </c>
      <c r="H167" s="77" t="s">
        <v>3898</v>
      </c>
      <c r="I167" s="16">
        <v>89</v>
      </c>
      <c r="J167" s="16">
        <v>68</v>
      </c>
      <c r="K167" s="16">
        <v>33</v>
      </c>
      <c r="L167" s="16">
        <v>29</v>
      </c>
      <c r="M167" s="81">
        <v>49.929000000000002</v>
      </c>
      <c r="N167" s="96">
        <v>49.929000000000002</v>
      </c>
      <c r="O167" s="64">
        <v>2530</v>
      </c>
      <c r="P167" s="65">
        <f>Table2245789101123456789101112131415161718192021222324252627282930313233343536[[#This Row],[PEMBULATAN]]*O167</f>
        <v>126320.37000000001</v>
      </c>
    </row>
    <row r="168" spans="1:16" ht="26.25" customHeight="1" x14ac:dyDescent="0.2">
      <c r="A168" s="14"/>
      <c r="B168" s="75"/>
      <c r="C168" s="73" t="s">
        <v>4112</v>
      </c>
      <c r="D168" s="78" t="s">
        <v>127</v>
      </c>
      <c r="E168" s="13">
        <v>44555</v>
      </c>
      <c r="F168" s="76" t="s">
        <v>3897</v>
      </c>
      <c r="G168" s="13">
        <v>44560</v>
      </c>
      <c r="H168" s="77" t="s">
        <v>3898</v>
      </c>
      <c r="I168" s="16">
        <v>70</v>
      </c>
      <c r="J168" s="16">
        <v>63</v>
      </c>
      <c r="K168" s="16">
        <v>26</v>
      </c>
      <c r="L168" s="16">
        <v>5</v>
      </c>
      <c r="M168" s="81">
        <v>28.664999999999999</v>
      </c>
      <c r="N168" s="96">
        <v>28.664999999999999</v>
      </c>
      <c r="O168" s="64">
        <v>2530</v>
      </c>
      <c r="P168" s="65">
        <f>Table2245789101123456789101112131415161718192021222324252627282930313233343536[[#This Row],[PEMBULATAN]]*O168</f>
        <v>72522.45</v>
      </c>
    </row>
    <row r="169" spans="1:16" ht="26.25" customHeight="1" x14ac:dyDescent="0.2">
      <c r="A169" s="14"/>
      <c r="B169" s="75"/>
      <c r="C169" s="73" t="s">
        <v>4113</v>
      </c>
      <c r="D169" s="78" t="s">
        <v>127</v>
      </c>
      <c r="E169" s="13">
        <v>44555</v>
      </c>
      <c r="F169" s="76" t="s">
        <v>3897</v>
      </c>
      <c r="G169" s="13">
        <v>44560</v>
      </c>
      <c r="H169" s="77" t="s">
        <v>3898</v>
      </c>
      <c r="I169" s="16">
        <v>83</v>
      </c>
      <c r="J169" s="16">
        <v>62</v>
      </c>
      <c r="K169" s="16">
        <v>28</v>
      </c>
      <c r="L169" s="16">
        <v>15</v>
      </c>
      <c r="M169" s="81">
        <v>36.021999999999998</v>
      </c>
      <c r="N169" s="96">
        <v>36.021999999999998</v>
      </c>
      <c r="O169" s="64">
        <v>2530</v>
      </c>
      <c r="P169" s="65">
        <f>Table2245789101123456789101112131415161718192021222324252627282930313233343536[[#This Row],[PEMBULATAN]]*O169</f>
        <v>91135.659999999989</v>
      </c>
    </row>
    <row r="170" spans="1:16" ht="26.25" customHeight="1" x14ac:dyDescent="0.2">
      <c r="A170" s="14"/>
      <c r="B170" s="75"/>
      <c r="C170" s="73" t="s">
        <v>4114</v>
      </c>
      <c r="D170" s="78" t="s">
        <v>127</v>
      </c>
      <c r="E170" s="13">
        <v>44555</v>
      </c>
      <c r="F170" s="76" t="s">
        <v>3897</v>
      </c>
      <c r="G170" s="13">
        <v>44560</v>
      </c>
      <c r="H170" s="77" t="s">
        <v>3898</v>
      </c>
      <c r="I170" s="16">
        <v>88</v>
      </c>
      <c r="J170" s="16">
        <v>50</v>
      </c>
      <c r="K170" s="16">
        <v>20</v>
      </c>
      <c r="L170" s="16">
        <v>20</v>
      </c>
      <c r="M170" s="81">
        <v>22</v>
      </c>
      <c r="N170" s="96">
        <v>22</v>
      </c>
      <c r="O170" s="64">
        <v>2530</v>
      </c>
      <c r="P170" s="65">
        <f>Table2245789101123456789101112131415161718192021222324252627282930313233343536[[#This Row],[PEMBULATAN]]*O170</f>
        <v>55660</v>
      </c>
    </row>
    <row r="171" spans="1:16" ht="26.25" customHeight="1" x14ac:dyDescent="0.2">
      <c r="A171" s="14"/>
      <c r="B171" s="75"/>
      <c r="C171" s="73" t="s">
        <v>4115</v>
      </c>
      <c r="D171" s="78" t="s">
        <v>127</v>
      </c>
      <c r="E171" s="13">
        <v>44555</v>
      </c>
      <c r="F171" s="76" t="s">
        <v>3897</v>
      </c>
      <c r="G171" s="13">
        <v>44560</v>
      </c>
      <c r="H171" s="77" t="s">
        <v>3898</v>
      </c>
      <c r="I171" s="16">
        <v>98</v>
      </c>
      <c r="J171" s="16">
        <v>59</v>
      </c>
      <c r="K171" s="16">
        <v>32</v>
      </c>
      <c r="L171" s="16">
        <v>23</v>
      </c>
      <c r="M171" s="81">
        <v>46.256</v>
      </c>
      <c r="N171" s="96">
        <v>46.256</v>
      </c>
      <c r="O171" s="64">
        <v>2530</v>
      </c>
      <c r="P171" s="65">
        <f>Table2245789101123456789101112131415161718192021222324252627282930313233343536[[#This Row],[PEMBULATAN]]*O171</f>
        <v>117027.68000000001</v>
      </c>
    </row>
    <row r="172" spans="1:16" ht="26.25" customHeight="1" x14ac:dyDescent="0.2">
      <c r="A172" s="14"/>
      <c r="B172" s="75"/>
      <c r="C172" s="73" t="s">
        <v>4116</v>
      </c>
      <c r="D172" s="78" t="s">
        <v>127</v>
      </c>
      <c r="E172" s="13">
        <v>44555</v>
      </c>
      <c r="F172" s="76" t="s">
        <v>3897</v>
      </c>
      <c r="G172" s="13">
        <v>44560</v>
      </c>
      <c r="H172" s="77" t="s">
        <v>3898</v>
      </c>
      <c r="I172" s="16">
        <v>88</v>
      </c>
      <c r="J172" s="16">
        <v>78</v>
      </c>
      <c r="K172" s="16">
        <v>28</v>
      </c>
      <c r="L172" s="16">
        <v>16</v>
      </c>
      <c r="M172" s="81">
        <v>48.048000000000002</v>
      </c>
      <c r="N172" s="96">
        <v>48.048000000000002</v>
      </c>
      <c r="O172" s="64">
        <v>2530</v>
      </c>
      <c r="P172" s="65">
        <f>Table2245789101123456789101112131415161718192021222324252627282930313233343536[[#This Row],[PEMBULATAN]]*O172</f>
        <v>121561.44</v>
      </c>
    </row>
    <row r="173" spans="1:16" ht="26.25" customHeight="1" x14ac:dyDescent="0.2">
      <c r="A173" s="14"/>
      <c r="B173" s="75"/>
      <c r="C173" s="73" t="s">
        <v>4117</v>
      </c>
      <c r="D173" s="78" t="s">
        <v>127</v>
      </c>
      <c r="E173" s="13">
        <v>44555</v>
      </c>
      <c r="F173" s="76" t="s">
        <v>3897</v>
      </c>
      <c r="G173" s="13">
        <v>44560</v>
      </c>
      <c r="H173" s="77" t="s">
        <v>3898</v>
      </c>
      <c r="I173" s="16">
        <v>80</v>
      </c>
      <c r="J173" s="16">
        <v>52</v>
      </c>
      <c r="K173" s="16">
        <v>28</v>
      </c>
      <c r="L173" s="16">
        <v>8</v>
      </c>
      <c r="M173" s="81">
        <v>29.12</v>
      </c>
      <c r="N173" s="96">
        <v>29.12</v>
      </c>
      <c r="O173" s="64">
        <v>2530</v>
      </c>
      <c r="P173" s="65">
        <f>Table2245789101123456789101112131415161718192021222324252627282930313233343536[[#This Row],[PEMBULATAN]]*O173</f>
        <v>73673.600000000006</v>
      </c>
    </row>
    <row r="174" spans="1:16" ht="26.25" customHeight="1" x14ac:dyDescent="0.2">
      <c r="A174" s="14"/>
      <c r="B174" s="75"/>
      <c r="C174" s="73" t="s">
        <v>4118</v>
      </c>
      <c r="D174" s="78" t="s">
        <v>127</v>
      </c>
      <c r="E174" s="13">
        <v>44555</v>
      </c>
      <c r="F174" s="76" t="s">
        <v>3897</v>
      </c>
      <c r="G174" s="13">
        <v>44560</v>
      </c>
      <c r="H174" s="77" t="s">
        <v>3898</v>
      </c>
      <c r="I174" s="16">
        <v>98</v>
      </c>
      <c r="J174" s="16">
        <v>65</v>
      </c>
      <c r="K174" s="16">
        <v>33</v>
      </c>
      <c r="L174" s="16">
        <v>25</v>
      </c>
      <c r="M174" s="81">
        <v>52.552500000000002</v>
      </c>
      <c r="N174" s="96">
        <v>52.552500000000002</v>
      </c>
      <c r="O174" s="64">
        <v>2530</v>
      </c>
      <c r="P174" s="65">
        <f>Table2245789101123456789101112131415161718192021222324252627282930313233343536[[#This Row],[PEMBULATAN]]*O174</f>
        <v>132957.82500000001</v>
      </c>
    </row>
    <row r="175" spans="1:16" ht="26.25" customHeight="1" x14ac:dyDescent="0.2">
      <c r="A175" s="14"/>
      <c r="B175" s="75"/>
      <c r="C175" s="73" t="s">
        <v>4119</v>
      </c>
      <c r="D175" s="78" t="s">
        <v>127</v>
      </c>
      <c r="E175" s="13">
        <v>44555</v>
      </c>
      <c r="F175" s="76" t="s">
        <v>3897</v>
      </c>
      <c r="G175" s="13">
        <v>44560</v>
      </c>
      <c r="H175" s="77" t="s">
        <v>3898</v>
      </c>
      <c r="I175" s="16">
        <v>62</v>
      </c>
      <c r="J175" s="16">
        <v>38</v>
      </c>
      <c r="K175" s="16">
        <v>22</v>
      </c>
      <c r="L175" s="16">
        <v>6</v>
      </c>
      <c r="M175" s="81">
        <v>12.958</v>
      </c>
      <c r="N175" s="96">
        <v>12.958</v>
      </c>
      <c r="O175" s="64">
        <v>2530</v>
      </c>
      <c r="P175" s="65">
        <f>Table2245789101123456789101112131415161718192021222324252627282930313233343536[[#This Row],[PEMBULATAN]]*O175</f>
        <v>32783.74</v>
      </c>
    </row>
    <row r="176" spans="1:16" ht="26.25" customHeight="1" x14ac:dyDescent="0.2">
      <c r="A176" s="14"/>
      <c r="B176" s="75"/>
      <c r="C176" s="73" t="s">
        <v>4120</v>
      </c>
      <c r="D176" s="78" t="s">
        <v>127</v>
      </c>
      <c r="E176" s="13">
        <v>44555</v>
      </c>
      <c r="F176" s="76" t="s">
        <v>3897</v>
      </c>
      <c r="G176" s="13">
        <v>44560</v>
      </c>
      <c r="H176" s="77" t="s">
        <v>3898</v>
      </c>
      <c r="I176" s="16">
        <v>96</v>
      </c>
      <c r="J176" s="16">
        <v>67</v>
      </c>
      <c r="K176" s="16">
        <v>38</v>
      </c>
      <c r="L176" s="16">
        <v>21</v>
      </c>
      <c r="M176" s="81">
        <v>61.103999999999999</v>
      </c>
      <c r="N176" s="96">
        <v>61.103999999999999</v>
      </c>
      <c r="O176" s="64">
        <v>2530</v>
      </c>
      <c r="P176" s="65">
        <f>Table2245789101123456789101112131415161718192021222324252627282930313233343536[[#This Row],[PEMBULATAN]]*O176</f>
        <v>154593.12</v>
      </c>
    </row>
    <row r="177" spans="1:16" ht="26.25" customHeight="1" x14ac:dyDescent="0.2">
      <c r="A177" s="14"/>
      <c r="B177" s="75"/>
      <c r="C177" s="73" t="s">
        <v>4121</v>
      </c>
      <c r="D177" s="78" t="s">
        <v>127</v>
      </c>
      <c r="E177" s="13">
        <v>44555</v>
      </c>
      <c r="F177" s="76" t="s">
        <v>3897</v>
      </c>
      <c r="G177" s="13">
        <v>44560</v>
      </c>
      <c r="H177" s="77" t="s">
        <v>3898</v>
      </c>
      <c r="I177" s="16">
        <v>87</v>
      </c>
      <c r="J177" s="16">
        <v>65</v>
      </c>
      <c r="K177" s="16">
        <v>27</v>
      </c>
      <c r="L177" s="16">
        <v>14</v>
      </c>
      <c r="M177" s="81">
        <v>38.171250000000001</v>
      </c>
      <c r="N177" s="96">
        <v>38.171250000000001</v>
      </c>
      <c r="O177" s="64">
        <v>2530</v>
      </c>
      <c r="P177" s="65">
        <f>Table2245789101123456789101112131415161718192021222324252627282930313233343536[[#This Row],[PEMBULATAN]]*O177</f>
        <v>96573.262499999997</v>
      </c>
    </row>
    <row r="178" spans="1:16" ht="26.25" customHeight="1" x14ac:dyDescent="0.2">
      <c r="A178" s="14"/>
      <c r="B178" s="75"/>
      <c r="C178" s="73" t="s">
        <v>4122</v>
      </c>
      <c r="D178" s="78" t="s">
        <v>127</v>
      </c>
      <c r="E178" s="13">
        <v>44555</v>
      </c>
      <c r="F178" s="76" t="s">
        <v>3897</v>
      </c>
      <c r="G178" s="13">
        <v>44560</v>
      </c>
      <c r="H178" s="77" t="s">
        <v>3898</v>
      </c>
      <c r="I178" s="16">
        <v>80</v>
      </c>
      <c r="J178" s="16">
        <v>63</v>
      </c>
      <c r="K178" s="16">
        <v>25</v>
      </c>
      <c r="L178" s="16">
        <v>13</v>
      </c>
      <c r="M178" s="81">
        <v>31.5</v>
      </c>
      <c r="N178" s="96">
        <v>32</v>
      </c>
      <c r="O178" s="64">
        <v>2530</v>
      </c>
      <c r="P178" s="65">
        <f>Table2245789101123456789101112131415161718192021222324252627282930313233343536[[#This Row],[PEMBULATAN]]*O178</f>
        <v>80960</v>
      </c>
    </row>
    <row r="179" spans="1:16" ht="26.25" customHeight="1" x14ac:dyDescent="0.2">
      <c r="A179" s="14"/>
      <c r="B179" s="75"/>
      <c r="C179" s="73" t="s">
        <v>4123</v>
      </c>
      <c r="D179" s="78" t="s">
        <v>127</v>
      </c>
      <c r="E179" s="13">
        <v>44555</v>
      </c>
      <c r="F179" s="76" t="s">
        <v>3897</v>
      </c>
      <c r="G179" s="13">
        <v>44560</v>
      </c>
      <c r="H179" s="77" t="s">
        <v>3898</v>
      </c>
      <c r="I179" s="16">
        <v>100</v>
      </c>
      <c r="J179" s="16">
        <v>51</v>
      </c>
      <c r="K179" s="16">
        <v>19</v>
      </c>
      <c r="L179" s="16">
        <v>14</v>
      </c>
      <c r="M179" s="81">
        <v>24.225000000000001</v>
      </c>
      <c r="N179" s="96">
        <v>24.225000000000001</v>
      </c>
      <c r="O179" s="64">
        <v>2530</v>
      </c>
      <c r="P179" s="65">
        <f>Table2245789101123456789101112131415161718192021222324252627282930313233343536[[#This Row],[PEMBULATAN]]*O179</f>
        <v>61289.25</v>
      </c>
    </row>
    <row r="180" spans="1:16" ht="26.25" customHeight="1" x14ac:dyDescent="0.2">
      <c r="A180" s="14"/>
      <c r="B180" s="75"/>
      <c r="C180" s="73" t="s">
        <v>4124</v>
      </c>
      <c r="D180" s="78" t="s">
        <v>127</v>
      </c>
      <c r="E180" s="13">
        <v>44555</v>
      </c>
      <c r="F180" s="76" t="s">
        <v>3897</v>
      </c>
      <c r="G180" s="13">
        <v>44560</v>
      </c>
      <c r="H180" s="77" t="s">
        <v>3898</v>
      </c>
      <c r="I180" s="16">
        <v>92</v>
      </c>
      <c r="J180" s="16">
        <v>65</v>
      </c>
      <c r="K180" s="16">
        <v>22</v>
      </c>
      <c r="L180" s="16">
        <v>23</v>
      </c>
      <c r="M180" s="81">
        <v>32.89</v>
      </c>
      <c r="N180" s="96">
        <v>32.89</v>
      </c>
      <c r="O180" s="64">
        <v>2530</v>
      </c>
      <c r="P180" s="65">
        <f>Table2245789101123456789101112131415161718192021222324252627282930313233343536[[#This Row],[PEMBULATAN]]*O180</f>
        <v>83211.7</v>
      </c>
    </row>
    <row r="181" spans="1:16" ht="26.25" customHeight="1" x14ac:dyDescent="0.2">
      <c r="A181" s="14"/>
      <c r="B181" s="75"/>
      <c r="C181" s="73" t="s">
        <v>4125</v>
      </c>
      <c r="D181" s="78" t="s">
        <v>127</v>
      </c>
      <c r="E181" s="13">
        <v>44555</v>
      </c>
      <c r="F181" s="76" t="s">
        <v>3897</v>
      </c>
      <c r="G181" s="13">
        <v>44560</v>
      </c>
      <c r="H181" s="77" t="s">
        <v>3898</v>
      </c>
      <c r="I181" s="16">
        <v>98</v>
      </c>
      <c r="J181" s="16">
        <v>57</v>
      </c>
      <c r="K181" s="16">
        <v>28</v>
      </c>
      <c r="L181" s="16">
        <v>25</v>
      </c>
      <c r="M181" s="81">
        <v>39.101999999999997</v>
      </c>
      <c r="N181" s="96">
        <v>39.101999999999997</v>
      </c>
      <c r="O181" s="64">
        <v>2530</v>
      </c>
      <c r="P181" s="65">
        <f>Table2245789101123456789101112131415161718192021222324252627282930313233343536[[#This Row],[PEMBULATAN]]*O181</f>
        <v>98928.06</v>
      </c>
    </row>
    <row r="182" spans="1:16" ht="26.25" customHeight="1" x14ac:dyDescent="0.2">
      <c r="A182" s="14"/>
      <c r="B182" s="75"/>
      <c r="C182" s="73" t="s">
        <v>4126</v>
      </c>
      <c r="D182" s="78" t="s">
        <v>127</v>
      </c>
      <c r="E182" s="13">
        <v>44555</v>
      </c>
      <c r="F182" s="76" t="s">
        <v>3897</v>
      </c>
      <c r="G182" s="13">
        <v>44560</v>
      </c>
      <c r="H182" s="77" t="s">
        <v>3898</v>
      </c>
      <c r="I182" s="16">
        <v>78</v>
      </c>
      <c r="J182" s="16">
        <v>65</v>
      </c>
      <c r="K182" s="16">
        <v>19</v>
      </c>
      <c r="L182" s="16">
        <v>4</v>
      </c>
      <c r="M182" s="81">
        <v>24.0825</v>
      </c>
      <c r="N182" s="96">
        <v>24.0825</v>
      </c>
      <c r="O182" s="64">
        <v>2530</v>
      </c>
      <c r="P182" s="65">
        <f>Table2245789101123456789101112131415161718192021222324252627282930313233343536[[#This Row],[PEMBULATAN]]*O182</f>
        <v>60928.724999999999</v>
      </c>
    </row>
    <row r="183" spans="1:16" ht="26.25" customHeight="1" x14ac:dyDescent="0.2">
      <c r="A183" s="14"/>
      <c r="B183" s="75"/>
      <c r="C183" s="73" t="s">
        <v>4127</v>
      </c>
      <c r="D183" s="78" t="s">
        <v>127</v>
      </c>
      <c r="E183" s="13">
        <v>44555</v>
      </c>
      <c r="F183" s="76" t="s">
        <v>3897</v>
      </c>
      <c r="G183" s="13">
        <v>44560</v>
      </c>
      <c r="H183" s="77" t="s">
        <v>3898</v>
      </c>
      <c r="I183" s="16">
        <v>88</v>
      </c>
      <c r="J183" s="16">
        <v>60</v>
      </c>
      <c r="K183" s="16">
        <v>23</v>
      </c>
      <c r="L183" s="16">
        <v>18</v>
      </c>
      <c r="M183" s="81">
        <v>30.36</v>
      </c>
      <c r="N183" s="96">
        <v>31</v>
      </c>
      <c r="O183" s="64">
        <v>2530</v>
      </c>
      <c r="P183" s="65">
        <f>Table2245789101123456789101112131415161718192021222324252627282930313233343536[[#This Row],[PEMBULATAN]]*O183</f>
        <v>78430</v>
      </c>
    </row>
    <row r="184" spans="1:16" ht="26.25" customHeight="1" x14ac:dyDescent="0.2">
      <c r="A184" s="14"/>
      <c r="B184" s="75"/>
      <c r="C184" s="73" t="s">
        <v>4128</v>
      </c>
      <c r="D184" s="78" t="s">
        <v>127</v>
      </c>
      <c r="E184" s="13">
        <v>44555</v>
      </c>
      <c r="F184" s="76" t="s">
        <v>3897</v>
      </c>
      <c r="G184" s="13">
        <v>44560</v>
      </c>
      <c r="H184" s="77" t="s">
        <v>3898</v>
      </c>
      <c r="I184" s="16">
        <v>67</v>
      </c>
      <c r="J184" s="16">
        <v>56</v>
      </c>
      <c r="K184" s="16">
        <v>22</v>
      </c>
      <c r="L184" s="16">
        <v>11</v>
      </c>
      <c r="M184" s="81">
        <v>20.635999999999999</v>
      </c>
      <c r="N184" s="96">
        <v>20.635999999999999</v>
      </c>
      <c r="O184" s="64">
        <v>2530</v>
      </c>
      <c r="P184" s="65">
        <f>Table2245789101123456789101112131415161718192021222324252627282930313233343536[[#This Row],[PEMBULATAN]]*O184</f>
        <v>52209.079999999994</v>
      </c>
    </row>
    <row r="185" spans="1:16" ht="26.25" customHeight="1" x14ac:dyDescent="0.2">
      <c r="A185" s="14"/>
      <c r="B185" s="75"/>
      <c r="C185" s="73" t="s">
        <v>4129</v>
      </c>
      <c r="D185" s="78" t="s">
        <v>127</v>
      </c>
      <c r="E185" s="13">
        <v>44555</v>
      </c>
      <c r="F185" s="76" t="s">
        <v>3897</v>
      </c>
      <c r="G185" s="13">
        <v>44560</v>
      </c>
      <c r="H185" s="77" t="s">
        <v>3898</v>
      </c>
      <c r="I185" s="16">
        <v>78</v>
      </c>
      <c r="J185" s="16">
        <v>58</v>
      </c>
      <c r="K185" s="16">
        <v>23</v>
      </c>
      <c r="L185" s="16">
        <v>11</v>
      </c>
      <c r="M185" s="81">
        <v>26.013000000000002</v>
      </c>
      <c r="N185" s="96">
        <v>26.013000000000002</v>
      </c>
      <c r="O185" s="64">
        <v>2530</v>
      </c>
      <c r="P185" s="65">
        <f>Table2245789101123456789101112131415161718192021222324252627282930313233343536[[#This Row],[PEMBULATAN]]*O185</f>
        <v>65812.89</v>
      </c>
    </row>
    <row r="186" spans="1:16" ht="26.25" customHeight="1" x14ac:dyDescent="0.2">
      <c r="A186" s="14"/>
      <c r="B186" s="75"/>
      <c r="C186" s="73" t="s">
        <v>4130</v>
      </c>
      <c r="D186" s="78" t="s">
        <v>127</v>
      </c>
      <c r="E186" s="13">
        <v>44555</v>
      </c>
      <c r="F186" s="76" t="s">
        <v>3897</v>
      </c>
      <c r="G186" s="13">
        <v>44560</v>
      </c>
      <c r="H186" s="77" t="s">
        <v>3898</v>
      </c>
      <c r="I186" s="16">
        <v>97</v>
      </c>
      <c r="J186" s="16">
        <v>47</v>
      </c>
      <c r="K186" s="16">
        <v>34</v>
      </c>
      <c r="L186" s="16">
        <v>9</v>
      </c>
      <c r="M186" s="81">
        <v>38.7515</v>
      </c>
      <c r="N186" s="96">
        <v>38.7515</v>
      </c>
      <c r="O186" s="64">
        <v>2530</v>
      </c>
      <c r="P186" s="65">
        <f>Table2245789101123456789101112131415161718192021222324252627282930313233343536[[#This Row],[PEMBULATAN]]*O186</f>
        <v>98041.294999999998</v>
      </c>
    </row>
    <row r="187" spans="1:16" ht="26.25" customHeight="1" x14ac:dyDescent="0.2">
      <c r="A187" s="14"/>
      <c r="B187" s="75"/>
      <c r="C187" s="73" t="s">
        <v>4131</v>
      </c>
      <c r="D187" s="78" t="s">
        <v>127</v>
      </c>
      <c r="E187" s="13">
        <v>44555</v>
      </c>
      <c r="F187" s="76" t="s">
        <v>3897</v>
      </c>
      <c r="G187" s="13">
        <v>44560</v>
      </c>
      <c r="H187" s="77" t="s">
        <v>3898</v>
      </c>
      <c r="I187" s="16">
        <v>95</v>
      </c>
      <c r="J187" s="16">
        <v>55</v>
      </c>
      <c r="K187" s="16">
        <v>25</v>
      </c>
      <c r="L187" s="16">
        <v>20</v>
      </c>
      <c r="M187" s="81">
        <v>32.65625</v>
      </c>
      <c r="N187" s="96">
        <v>32.65625</v>
      </c>
      <c r="O187" s="64">
        <v>2530</v>
      </c>
      <c r="P187" s="65">
        <f>Table2245789101123456789101112131415161718192021222324252627282930313233343536[[#This Row],[PEMBULATAN]]*O187</f>
        <v>82620.3125</v>
      </c>
    </row>
    <row r="188" spans="1:16" ht="26.25" customHeight="1" x14ac:dyDescent="0.2">
      <c r="A188" s="14"/>
      <c r="B188" s="75"/>
      <c r="C188" s="73" t="s">
        <v>4132</v>
      </c>
      <c r="D188" s="78" t="s">
        <v>127</v>
      </c>
      <c r="E188" s="13">
        <v>44555</v>
      </c>
      <c r="F188" s="76" t="s">
        <v>3897</v>
      </c>
      <c r="G188" s="13">
        <v>44560</v>
      </c>
      <c r="H188" s="77" t="s">
        <v>3898</v>
      </c>
      <c r="I188" s="16">
        <v>40</v>
      </c>
      <c r="J188" s="16">
        <v>40</v>
      </c>
      <c r="K188" s="16">
        <v>20</v>
      </c>
      <c r="L188" s="16">
        <v>8</v>
      </c>
      <c r="M188" s="81">
        <v>8</v>
      </c>
      <c r="N188" s="96">
        <v>8</v>
      </c>
      <c r="O188" s="64">
        <v>2530</v>
      </c>
      <c r="P188" s="65">
        <f>Table2245789101123456789101112131415161718192021222324252627282930313233343536[[#This Row],[PEMBULATAN]]*O188</f>
        <v>20240</v>
      </c>
    </row>
    <row r="189" spans="1:16" ht="26.25" customHeight="1" x14ac:dyDescent="0.2">
      <c r="A189" s="14"/>
      <c r="B189" s="75"/>
      <c r="C189" s="73" t="s">
        <v>4133</v>
      </c>
      <c r="D189" s="78" t="s">
        <v>127</v>
      </c>
      <c r="E189" s="13">
        <v>44555</v>
      </c>
      <c r="F189" s="76" t="s">
        <v>3897</v>
      </c>
      <c r="G189" s="13">
        <v>44560</v>
      </c>
      <c r="H189" s="77" t="s">
        <v>3898</v>
      </c>
      <c r="I189" s="16">
        <v>60</v>
      </c>
      <c r="J189" s="16">
        <v>60</v>
      </c>
      <c r="K189" s="16">
        <v>27</v>
      </c>
      <c r="L189" s="16">
        <v>15</v>
      </c>
      <c r="M189" s="81">
        <v>24.3</v>
      </c>
      <c r="N189" s="96">
        <v>25</v>
      </c>
      <c r="O189" s="64">
        <v>2530</v>
      </c>
      <c r="P189" s="65">
        <f>Table2245789101123456789101112131415161718192021222324252627282930313233343536[[#This Row],[PEMBULATAN]]*O189</f>
        <v>63250</v>
      </c>
    </row>
    <row r="190" spans="1:16" ht="26.25" customHeight="1" x14ac:dyDescent="0.2">
      <c r="A190" s="14"/>
      <c r="B190" s="75"/>
      <c r="C190" s="73" t="s">
        <v>4134</v>
      </c>
      <c r="D190" s="78" t="s">
        <v>127</v>
      </c>
      <c r="E190" s="13">
        <v>44555</v>
      </c>
      <c r="F190" s="76" t="s">
        <v>3897</v>
      </c>
      <c r="G190" s="13">
        <v>44560</v>
      </c>
      <c r="H190" s="77" t="s">
        <v>3898</v>
      </c>
      <c r="I190" s="16">
        <v>85</v>
      </c>
      <c r="J190" s="16">
        <v>60</v>
      </c>
      <c r="K190" s="16">
        <v>19</v>
      </c>
      <c r="L190" s="16">
        <v>16</v>
      </c>
      <c r="M190" s="81">
        <v>24.225000000000001</v>
      </c>
      <c r="N190" s="96">
        <v>24.225000000000001</v>
      </c>
      <c r="O190" s="64">
        <v>2530</v>
      </c>
      <c r="P190" s="65">
        <f>Table2245789101123456789101112131415161718192021222324252627282930313233343536[[#This Row],[PEMBULATAN]]*O190</f>
        <v>61289.25</v>
      </c>
    </row>
    <row r="191" spans="1:16" ht="26.25" customHeight="1" x14ac:dyDescent="0.2">
      <c r="A191" s="14"/>
      <c r="B191" s="75"/>
      <c r="C191" s="73" t="s">
        <v>4135</v>
      </c>
      <c r="D191" s="78" t="s">
        <v>127</v>
      </c>
      <c r="E191" s="13">
        <v>44555</v>
      </c>
      <c r="F191" s="76" t="s">
        <v>3897</v>
      </c>
      <c r="G191" s="13">
        <v>44560</v>
      </c>
      <c r="H191" s="77" t="s">
        <v>3898</v>
      </c>
      <c r="I191" s="16">
        <v>105</v>
      </c>
      <c r="J191" s="16">
        <v>61</v>
      </c>
      <c r="K191" s="16">
        <v>26</v>
      </c>
      <c r="L191" s="16">
        <v>22</v>
      </c>
      <c r="M191" s="81">
        <v>41.6325</v>
      </c>
      <c r="N191" s="96">
        <v>41.6325</v>
      </c>
      <c r="O191" s="64">
        <v>2530</v>
      </c>
      <c r="P191" s="65">
        <f>Table2245789101123456789101112131415161718192021222324252627282930313233343536[[#This Row],[PEMBULATAN]]*O191</f>
        <v>105330.22500000001</v>
      </c>
    </row>
    <row r="192" spans="1:16" ht="26.25" customHeight="1" x14ac:dyDescent="0.2">
      <c r="A192" s="14"/>
      <c r="B192" s="75"/>
      <c r="C192" s="73" t="s">
        <v>4136</v>
      </c>
      <c r="D192" s="78" t="s">
        <v>127</v>
      </c>
      <c r="E192" s="13">
        <v>44555</v>
      </c>
      <c r="F192" s="76" t="s">
        <v>3897</v>
      </c>
      <c r="G192" s="13">
        <v>44560</v>
      </c>
      <c r="H192" s="77" t="s">
        <v>3898</v>
      </c>
      <c r="I192" s="16">
        <v>89</v>
      </c>
      <c r="J192" s="16">
        <v>56</v>
      </c>
      <c r="K192" s="16">
        <v>27</v>
      </c>
      <c r="L192" s="16">
        <v>11</v>
      </c>
      <c r="M192" s="81">
        <v>33.642000000000003</v>
      </c>
      <c r="N192" s="96">
        <v>33.642000000000003</v>
      </c>
      <c r="O192" s="64">
        <v>2530</v>
      </c>
      <c r="P192" s="65">
        <f>Table2245789101123456789101112131415161718192021222324252627282930313233343536[[#This Row],[PEMBULATAN]]*O192</f>
        <v>85114.260000000009</v>
      </c>
    </row>
    <row r="193" spans="1:16" ht="26.25" customHeight="1" x14ac:dyDescent="0.2">
      <c r="A193" s="14"/>
      <c r="B193" s="75"/>
      <c r="C193" s="73" t="s">
        <v>4137</v>
      </c>
      <c r="D193" s="78" t="s">
        <v>127</v>
      </c>
      <c r="E193" s="13">
        <v>44555</v>
      </c>
      <c r="F193" s="76" t="s">
        <v>3897</v>
      </c>
      <c r="G193" s="13">
        <v>44560</v>
      </c>
      <c r="H193" s="77" t="s">
        <v>3898</v>
      </c>
      <c r="I193" s="16">
        <v>102</v>
      </c>
      <c r="J193" s="16">
        <v>58</v>
      </c>
      <c r="K193" s="16">
        <v>22</v>
      </c>
      <c r="L193" s="16">
        <v>14</v>
      </c>
      <c r="M193" s="81">
        <v>32.537999999999997</v>
      </c>
      <c r="N193" s="96">
        <v>32.537999999999997</v>
      </c>
      <c r="O193" s="64">
        <v>2530</v>
      </c>
      <c r="P193" s="65">
        <f>Table2245789101123456789101112131415161718192021222324252627282930313233343536[[#This Row],[PEMBULATAN]]*O193</f>
        <v>82321.139999999985</v>
      </c>
    </row>
    <row r="194" spans="1:16" ht="26.25" customHeight="1" x14ac:dyDescent="0.2">
      <c r="A194" s="14"/>
      <c r="B194" s="75"/>
      <c r="C194" s="73" t="s">
        <v>4138</v>
      </c>
      <c r="D194" s="78" t="s">
        <v>127</v>
      </c>
      <c r="E194" s="13">
        <v>44555</v>
      </c>
      <c r="F194" s="76" t="s">
        <v>3897</v>
      </c>
      <c r="G194" s="13">
        <v>44560</v>
      </c>
      <c r="H194" s="77" t="s">
        <v>3898</v>
      </c>
      <c r="I194" s="16">
        <v>54</v>
      </c>
      <c r="J194" s="16">
        <v>33</v>
      </c>
      <c r="K194" s="16">
        <v>27</v>
      </c>
      <c r="L194" s="16">
        <v>9</v>
      </c>
      <c r="M194" s="81">
        <v>12.028499999999999</v>
      </c>
      <c r="N194" s="96">
        <v>12.028499999999999</v>
      </c>
      <c r="O194" s="64">
        <v>2530</v>
      </c>
      <c r="P194" s="65">
        <f>Table2245789101123456789101112131415161718192021222324252627282930313233343536[[#This Row],[PEMBULATAN]]*O194</f>
        <v>30432.105</v>
      </c>
    </row>
    <row r="195" spans="1:16" ht="26.25" customHeight="1" x14ac:dyDescent="0.2">
      <c r="A195" s="14"/>
      <c r="B195" s="75"/>
      <c r="C195" s="73" t="s">
        <v>4139</v>
      </c>
      <c r="D195" s="78" t="s">
        <v>127</v>
      </c>
      <c r="E195" s="13">
        <v>44555</v>
      </c>
      <c r="F195" s="76" t="s">
        <v>3897</v>
      </c>
      <c r="G195" s="13">
        <v>44560</v>
      </c>
      <c r="H195" s="77" t="s">
        <v>3898</v>
      </c>
      <c r="I195" s="16">
        <v>89</v>
      </c>
      <c r="J195" s="16">
        <v>62</v>
      </c>
      <c r="K195" s="16">
        <v>22</v>
      </c>
      <c r="L195" s="16">
        <v>20</v>
      </c>
      <c r="M195" s="81">
        <v>30.349</v>
      </c>
      <c r="N195" s="96">
        <v>31</v>
      </c>
      <c r="O195" s="64">
        <v>2530</v>
      </c>
      <c r="P195" s="65">
        <f>Table2245789101123456789101112131415161718192021222324252627282930313233343536[[#This Row],[PEMBULATAN]]*O195</f>
        <v>78430</v>
      </c>
    </row>
    <row r="196" spans="1:16" ht="26.25" customHeight="1" x14ac:dyDescent="0.2">
      <c r="A196" s="14"/>
      <c r="B196" s="75"/>
      <c r="C196" s="73" t="s">
        <v>4140</v>
      </c>
      <c r="D196" s="78" t="s">
        <v>127</v>
      </c>
      <c r="E196" s="13">
        <v>44555</v>
      </c>
      <c r="F196" s="76" t="s">
        <v>3897</v>
      </c>
      <c r="G196" s="13">
        <v>44560</v>
      </c>
      <c r="H196" s="77" t="s">
        <v>3898</v>
      </c>
      <c r="I196" s="16">
        <v>78</v>
      </c>
      <c r="J196" s="16">
        <v>56</v>
      </c>
      <c r="K196" s="16">
        <v>23</v>
      </c>
      <c r="L196" s="16">
        <v>13</v>
      </c>
      <c r="M196" s="81">
        <v>25.116</v>
      </c>
      <c r="N196" s="96">
        <v>25.116</v>
      </c>
      <c r="O196" s="64">
        <v>2530</v>
      </c>
      <c r="P196" s="65">
        <f>Table2245789101123456789101112131415161718192021222324252627282930313233343536[[#This Row],[PEMBULATAN]]*O196</f>
        <v>63543.479999999996</v>
      </c>
    </row>
    <row r="197" spans="1:16" ht="26.25" customHeight="1" x14ac:dyDescent="0.2">
      <c r="A197" s="14"/>
      <c r="B197" s="75"/>
      <c r="C197" s="73" t="s">
        <v>4141</v>
      </c>
      <c r="D197" s="78" t="s">
        <v>127</v>
      </c>
      <c r="E197" s="13">
        <v>44555</v>
      </c>
      <c r="F197" s="76" t="s">
        <v>3897</v>
      </c>
      <c r="G197" s="13">
        <v>44560</v>
      </c>
      <c r="H197" s="77" t="s">
        <v>3898</v>
      </c>
      <c r="I197" s="16">
        <v>95</v>
      </c>
      <c r="J197" s="16">
        <v>61</v>
      </c>
      <c r="K197" s="16">
        <v>27</v>
      </c>
      <c r="L197" s="16">
        <v>15</v>
      </c>
      <c r="M197" s="81">
        <v>39.116250000000001</v>
      </c>
      <c r="N197" s="96">
        <v>39.116250000000001</v>
      </c>
      <c r="O197" s="64">
        <v>2530</v>
      </c>
      <c r="P197" s="65">
        <f>Table2245789101123456789101112131415161718192021222324252627282930313233343536[[#This Row],[PEMBULATAN]]*O197</f>
        <v>98964.112500000003</v>
      </c>
    </row>
    <row r="198" spans="1:16" ht="26.25" customHeight="1" x14ac:dyDescent="0.2">
      <c r="A198" s="14"/>
      <c r="B198" s="75"/>
      <c r="C198" s="73" t="s">
        <v>4142</v>
      </c>
      <c r="D198" s="78" t="s">
        <v>127</v>
      </c>
      <c r="E198" s="13">
        <v>44555</v>
      </c>
      <c r="F198" s="76" t="s">
        <v>3897</v>
      </c>
      <c r="G198" s="13">
        <v>44560</v>
      </c>
      <c r="H198" s="77" t="s">
        <v>3898</v>
      </c>
      <c r="I198" s="16">
        <v>82</v>
      </c>
      <c r="J198" s="16">
        <v>62</v>
      </c>
      <c r="K198" s="16">
        <v>17</v>
      </c>
      <c r="L198" s="16">
        <v>8</v>
      </c>
      <c r="M198" s="81">
        <v>21.606999999999999</v>
      </c>
      <c r="N198" s="96">
        <v>21.606999999999999</v>
      </c>
      <c r="O198" s="64">
        <v>2530</v>
      </c>
      <c r="P198" s="65">
        <f>Table2245789101123456789101112131415161718192021222324252627282930313233343536[[#This Row],[PEMBULATAN]]*O198</f>
        <v>54665.71</v>
      </c>
    </row>
    <row r="199" spans="1:16" ht="26.25" customHeight="1" x14ac:dyDescent="0.2">
      <c r="A199" s="14"/>
      <c r="B199" s="75"/>
      <c r="C199" s="73" t="s">
        <v>4143</v>
      </c>
      <c r="D199" s="78" t="s">
        <v>127</v>
      </c>
      <c r="E199" s="13">
        <v>44555</v>
      </c>
      <c r="F199" s="76" t="s">
        <v>3897</v>
      </c>
      <c r="G199" s="13">
        <v>44560</v>
      </c>
      <c r="H199" s="77" t="s">
        <v>3898</v>
      </c>
      <c r="I199" s="16">
        <v>96</v>
      </c>
      <c r="J199" s="16">
        <v>60</v>
      </c>
      <c r="K199" s="16">
        <v>23</v>
      </c>
      <c r="L199" s="16">
        <v>25</v>
      </c>
      <c r="M199" s="81">
        <v>33.119999999999997</v>
      </c>
      <c r="N199" s="96">
        <v>33.119999999999997</v>
      </c>
      <c r="O199" s="64">
        <v>2530</v>
      </c>
      <c r="P199" s="65">
        <f>Table2245789101123456789101112131415161718192021222324252627282930313233343536[[#This Row],[PEMBULATAN]]*O199</f>
        <v>83793.599999999991</v>
      </c>
    </row>
    <row r="200" spans="1:16" ht="26.25" customHeight="1" x14ac:dyDescent="0.2">
      <c r="A200" s="14"/>
      <c r="B200" s="75"/>
      <c r="C200" s="73" t="s">
        <v>4144</v>
      </c>
      <c r="D200" s="78" t="s">
        <v>127</v>
      </c>
      <c r="E200" s="13">
        <v>44555</v>
      </c>
      <c r="F200" s="76" t="s">
        <v>3897</v>
      </c>
      <c r="G200" s="13">
        <v>44560</v>
      </c>
      <c r="H200" s="77" t="s">
        <v>3898</v>
      </c>
      <c r="I200" s="16">
        <v>99</v>
      </c>
      <c r="J200" s="16">
        <v>67</v>
      </c>
      <c r="K200" s="16">
        <v>32</v>
      </c>
      <c r="L200" s="16">
        <v>24</v>
      </c>
      <c r="M200" s="81">
        <v>53.064</v>
      </c>
      <c r="N200" s="96">
        <v>53.064</v>
      </c>
      <c r="O200" s="64">
        <v>2530</v>
      </c>
      <c r="P200" s="65">
        <f>Table2245789101123456789101112131415161718192021222324252627282930313233343536[[#This Row],[PEMBULATAN]]*O200</f>
        <v>134251.92000000001</v>
      </c>
    </row>
    <row r="201" spans="1:16" ht="26.25" customHeight="1" x14ac:dyDescent="0.2">
      <c r="A201" s="14"/>
      <c r="B201" s="75"/>
      <c r="C201" s="73" t="s">
        <v>4145</v>
      </c>
      <c r="D201" s="78" t="s">
        <v>127</v>
      </c>
      <c r="E201" s="13">
        <v>44555</v>
      </c>
      <c r="F201" s="76" t="s">
        <v>3897</v>
      </c>
      <c r="G201" s="13">
        <v>44560</v>
      </c>
      <c r="H201" s="77" t="s">
        <v>3898</v>
      </c>
      <c r="I201" s="16">
        <v>85</v>
      </c>
      <c r="J201" s="16">
        <v>62</v>
      </c>
      <c r="K201" s="16">
        <v>26</v>
      </c>
      <c r="L201" s="16">
        <v>12</v>
      </c>
      <c r="M201" s="81">
        <v>34.255000000000003</v>
      </c>
      <c r="N201" s="96">
        <v>34.255000000000003</v>
      </c>
      <c r="O201" s="64">
        <v>2530</v>
      </c>
      <c r="P201" s="65">
        <f>Table2245789101123456789101112131415161718192021222324252627282930313233343536[[#This Row],[PEMBULATAN]]*O201</f>
        <v>86665.150000000009</v>
      </c>
    </row>
    <row r="202" spans="1:16" ht="26.25" customHeight="1" x14ac:dyDescent="0.2">
      <c r="A202" s="14"/>
      <c r="B202" s="75"/>
      <c r="C202" s="73" t="s">
        <v>4146</v>
      </c>
      <c r="D202" s="78" t="s">
        <v>127</v>
      </c>
      <c r="E202" s="13">
        <v>44555</v>
      </c>
      <c r="F202" s="76" t="s">
        <v>3897</v>
      </c>
      <c r="G202" s="13">
        <v>44560</v>
      </c>
      <c r="H202" s="77" t="s">
        <v>3898</v>
      </c>
      <c r="I202" s="16">
        <v>65</v>
      </c>
      <c r="J202" s="16">
        <v>41</v>
      </c>
      <c r="K202" s="16">
        <v>22</v>
      </c>
      <c r="L202" s="16">
        <v>6</v>
      </c>
      <c r="M202" s="81">
        <v>14.657500000000001</v>
      </c>
      <c r="N202" s="96">
        <v>14.657500000000001</v>
      </c>
      <c r="O202" s="64">
        <v>2530</v>
      </c>
      <c r="P202" s="65">
        <f>Table2245789101123456789101112131415161718192021222324252627282930313233343536[[#This Row],[PEMBULATAN]]*O202</f>
        <v>37083.474999999999</v>
      </c>
    </row>
    <row r="203" spans="1:16" ht="26.25" customHeight="1" x14ac:dyDescent="0.2">
      <c r="A203" s="14"/>
      <c r="B203" s="75"/>
      <c r="C203" s="73" t="s">
        <v>4147</v>
      </c>
      <c r="D203" s="78" t="s">
        <v>127</v>
      </c>
      <c r="E203" s="13">
        <v>44555</v>
      </c>
      <c r="F203" s="76" t="s">
        <v>3897</v>
      </c>
      <c r="G203" s="13">
        <v>44560</v>
      </c>
      <c r="H203" s="77" t="s">
        <v>3898</v>
      </c>
      <c r="I203" s="16">
        <v>57</v>
      </c>
      <c r="J203" s="16">
        <v>50</v>
      </c>
      <c r="K203" s="16">
        <v>11</v>
      </c>
      <c r="L203" s="16">
        <v>3</v>
      </c>
      <c r="M203" s="81">
        <v>7.8375000000000004</v>
      </c>
      <c r="N203" s="96">
        <v>7.8375000000000004</v>
      </c>
      <c r="O203" s="64">
        <v>2530</v>
      </c>
      <c r="P203" s="65">
        <f>Table2245789101123456789101112131415161718192021222324252627282930313233343536[[#This Row],[PEMBULATAN]]*O203</f>
        <v>19828.875</v>
      </c>
    </row>
    <row r="204" spans="1:16" ht="26.25" customHeight="1" x14ac:dyDescent="0.2">
      <c r="A204" s="14"/>
      <c r="B204" s="75"/>
      <c r="C204" s="73" t="s">
        <v>4148</v>
      </c>
      <c r="D204" s="78" t="s">
        <v>127</v>
      </c>
      <c r="E204" s="13">
        <v>44555</v>
      </c>
      <c r="F204" s="76" t="s">
        <v>3897</v>
      </c>
      <c r="G204" s="13">
        <v>44560</v>
      </c>
      <c r="H204" s="77" t="s">
        <v>3898</v>
      </c>
      <c r="I204" s="16">
        <v>57</v>
      </c>
      <c r="J204" s="16">
        <v>40</v>
      </c>
      <c r="K204" s="16">
        <v>15</v>
      </c>
      <c r="L204" s="16">
        <v>4</v>
      </c>
      <c r="M204" s="81">
        <v>8.5500000000000007</v>
      </c>
      <c r="N204" s="96">
        <v>8.5500000000000007</v>
      </c>
      <c r="O204" s="64">
        <v>2530</v>
      </c>
      <c r="P204" s="65">
        <f>Table2245789101123456789101112131415161718192021222324252627282930313233343536[[#This Row],[PEMBULATAN]]*O204</f>
        <v>21631.5</v>
      </c>
    </row>
    <row r="205" spans="1:16" ht="26.25" customHeight="1" x14ac:dyDescent="0.2">
      <c r="A205" s="14"/>
      <c r="B205" s="75"/>
      <c r="C205" s="73" t="s">
        <v>4149</v>
      </c>
      <c r="D205" s="78" t="s">
        <v>127</v>
      </c>
      <c r="E205" s="13">
        <v>44555</v>
      </c>
      <c r="F205" s="76" t="s">
        <v>3897</v>
      </c>
      <c r="G205" s="13">
        <v>44560</v>
      </c>
      <c r="H205" s="77" t="s">
        <v>3898</v>
      </c>
      <c r="I205" s="16">
        <v>78</v>
      </c>
      <c r="J205" s="16">
        <v>56</v>
      </c>
      <c r="K205" s="16">
        <v>21</v>
      </c>
      <c r="L205" s="16">
        <v>11</v>
      </c>
      <c r="M205" s="81">
        <v>22.931999999999999</v>
      </c>
      <c r="N205" s="96">
        <v>22.931999999999999</v>
      </c>
      <c r="O205" s="64">
        <v>2530</v>
      </c>
      <c r="P205" s="65">
        <f>Table2245789101123456789101112131415161718192021222324252627282930313233343536[[#This Row],[PEMBULATAN]]*O205</f>
        <v>58017.96</v>
      </c>
    </row>
    <row r="206" spans="1:16" ht="26.25" customHeight="1" x14ac:dyDescent="0.2">
      <c r="A206" s="14"/>
      <c r="B206" s="75"/>
      <c r="C206" s="73" t="s">
        <v>4150</v>
      </c>
      <c r="D206" s="78" t="s">
        <v>127</v>
      </c>
      <c r="E206" s="13">
        <v>44555</v>
      </c>
      <c r="F206" s="76" t="s">
        <v>3897</v>
      </c>
      <c r="G206" s="13">
        <v>44560</v>
      </c>
      <c r="H206" s="77" t="s">
        <v>3898</v>
      </c>
      <c r="I206" s="16">
        <v>35</v>
      </c>
      <c r="J206" s="16">
        <v>24</v>
      </c>
      <c r="K206" s="16">
        <v>20</v>
      </c>
      <c r="L206" s="16">
        <v>4</v>
      </c>
      <c r="M206" s="81">
        <v>4.2</v>
      </c>
      <c r="N206" s="96">
        <v>4.2</v>
      </c>
      <c r="O206" s="64">
        <v>2530</v>
      </c>
      <c r="P206" s="65">
        <f>Table2245789101123456789101112131415161718192021222324252627282930313233343536[[#This Row],[PEMBULATAN]]*O206</f>
        <v>10626</v>
      </c>
    </row>
    <row r="207" spans="1:16" ht="26.25" customHeight="1" x14ac:dyDescent="0.2">
      <c r="A207" s="14"/>
      <c r="B207" s="75"/>
      <c r="C207" s="73" t="s">
        <v>4151</v>
      </c>
      <c r="D207" s="78" t="s">
        <v>127</v>
      </c>
      <c r="E207" s="13">
        <v>44555</v>
      </c>
      <c r="F207" s="76" t="s">
        <v>3897</v>
      </c>
      <c r="G207" s="13">
        <v>44560</v>
      </c>
      <c r="H207" s="77" t="s">
        <v>3898</v>
      </c>
      <c r="I207" s="16">
        <v>102</v>
      </c>
      <c r="J207" s="16">
        <v>60</v>
      </c>
      <c r="K207" s="16">
        <v>33</v>
      </c>
      <c r="L207" s="16">
        <v>20</v>
      </c>
      <c r="M207" s="81">
        <v>50.49</v>
      </c>
      <c r="N207" s="96">
        <v>51</v>
      </c>
      <c r="O207" s="64">
        <v>2530</v>
      </c>
      <c r="P207" s="65">
        <f>Table2245789101123456789101112131415161718192021222324252627282930313233343536[[#This Row],[PEMBULATAN]]*O207</f>
        <v>129030</v>
      </c>
    </row>
    <row r="208" spans="1:16" ht="26.25" customHeight="1" x14ac:dyDescent="0.2">
      <c r="A208" s="14"/>
      <c r="B208" s="75"/>
      <c r="C208" s="73" t="s">
        <v>4152</v>
      </c>
      <c r="D208" s="78" t="s">
        <v>127</v>
      </c>
      <c r="E208" s="13">
        <v>44555</v>
      </c>
      <c r="F208" s="76" t="s">
        <v>3897</v>
      </c>
      <c r="G208" s="13">
        <v>44560</v>
      </c>
      <c r="H208" s="77" t="s">
        <v>3898</v>
      </c>
      <c r="I208" s="16">
        <v>50</v>
      </c>
      <c r="J208" s="16">
        <v>40</v>
      </c>
      <c r="K208" s="16">
        <v>33</v>
      </c>
      <c r="L208" s="16">
        <v>11</v>
      </c>
      <c r="M208" s="81">
        <v>16.5</v>
      </c>
      <c r="N208" s="96">
        <v>17</v>
      </c>
      <c r="O208" s="64">
        <v>2530</v>
      </c>
      <c r="P208" s="65">
        <f>Table2245789101123456789101112131415161718192021222324252627282930313233343536[[#This Row],[PEMBULATAN]]*O208</f>
        <v>43010</v>
      </c>
    </row>
    <row r="209" spans="1:16" ht="26.25" customHeight="1" x14ac:dyDescent="0.2">
      <c r="A209" s="14"/>
      <c r="B209" s="75"/>
      <c r="C209" s="73" t="s">
        <v>4153</v>
      </c>
      <c r="D209" s="78" t="s">
        <v>127</v>
      </c>
      <c r="E209" s="13">
        <v>44555</v>
      </c>
      <c r="F209" s="76" t="s">
        <v>3897</v>
      </c>
      <c r="G209" s="13">
        <v>44560</v>
      </c>
      <c r="H209" s="77" t="s">
        <v>3898</v>
      </c>
      <c r="I209" s="16">
        <v>89</v>
      </c>
      <c r="J209" s="16">
        <v>65</v>
      </c>
      <c r="K209" s="16">
        <v>25</v>
      </c>
      <c r="L209" s="16">
        <v>20</v>
      </c>
      <c r="M209" s="81">
        <v>36.15625</v>
      </c>
      <c r="N209" s="96">
        <v>36.15625</v>
      </c>
      <c r="O209" s="64">
        <v>2530</v>
      </c>
      <c r="P209" s="65">
        <f>Table2245789101123456789101112131415161718192021222324252627282930313233343536[[#This Row],[PEMBULATAN]]*O209</f>
        <v>91475.3125</v>
      </c>
    </row>
    <row r="210" spans="1:16" ht="26.25" customHeight="1" x14ac:dyDescent="0.2">
      <c r="A210" s="14"/>
      <c r="B210" s="75"/>
      <c r="C210" s="73" t="s">
        <v>4154</v>
      </c>
      <c r="D210" s="78" t="s">
        <v>127</v>
      </c>
      <c r="E210" s="13">
        <v>44555</v>
      </c>
      <c r="F210" s="76" t="s">
        <v>3897</v>
      </c>
      <c r="G210" s="13">
        <v>44560</v>
      </c>
      <c r="H210" s="77" t="s">
        <v>3898</v>
      </c>
      <c r="I210" s="16">
        <v>65</v>
      </c>
      <c r="J210" s="16">
        <v>54</v>
      </c>
      <c r="K210" s="16">
        <v>23</v>
      </c>
      <c r="L210" s="16">
        <v>7</v>
      </c>
      <c r="M210" s="81">
        <v>20.182500000000001</v>
      </c>
      <c r="N210" s="96">
        <v>20.182500000000001</v>
      </c>
      <c r="O210" s="64">
        <v>2530</v>
      </c>
      <c r="P210" s="65">
        <f>Table2245789101123456789101112131415161718192021222324252627282930313233343536[[#This Row],[PEMBULATAN]]*O210</f>
        <v>51061.725000000006</v>
      </c>
    </row>
    <row r="211" spans="1:16" ht="26.25" customHeight="1" x14ac:dyDescent="0.2">
      <c r="A211" s="14"/>
      <c r="B211" s="75"/>
      <c r="C211" s="73" t="s">
        <v>4155</v>
      </c>
      <c r="D211" s="78" t="s">
        <v>127</v>
      </c>
      <c r="E211" s="13">
        <v>44555</v>
      </c>
      <c r="F211" s="76" t="s">
        <v>3897</v>
      </c>
      <c r="G211" s="13">
        <v>44560</v>
      </c>
      <c r="H211" s="77" t="s">
        <v>3898</v>
      </c>
      <c r="I211" s="16">
        <v>89</v>
      </c>
      <c r="J211" s="16">
        <v>75</v>
      </c>
      <c r="K211" s="16">
        <v>23</v>
      </c>
      <c r="L211" s="16">
        <v>34</v>
      </c>
      <c r="M211" s="81">
        <v>38.381250000000001</v>
      </c>
      <c r="N211" s="96">
        <v>39</v>
      </c>
      <c r="O211" s="64">
        <v>2530</v>
      </c>
      <c r="P211" s="65">
        <f>Table2245789101123456789101112131415161718192021222324252627282930313233343536[[#This Row],[PEMBULATAN]]*O211</f>
        <v>98670</v>
      </c>
    </row>
    <row r="212" spans="1:16" ht="26.25" customHeight="1" x14ac:dyDescent="0.2">
      <c r="A212" s="14"/>
      <c r="B212" s="75"/>
      <c r="C212" s="73" t="s">
        <v>4156</v>
      </c>
      <c r="D212" s="78" t="s">
        <v>127</v>
      </c>
      <c r="E212" s="13">
        <v>44555</v>
      </c>
      <c r="F212" s="76" t="s">
        <v>3897</v>
      </c>
      <c r="G212" s="13">
        <v>44560</v>
      </c>
      <c r="H212" s="77" t="s">
        <v>3898</v>
      </c>
      <c r="I212" s="16">
        <v>72</v>
      </c>
      <c r="J212" s="16">
        <v>57</v>
      </c>
      <c r="K212" s="16">
        <v>33</v>
      </c>
      <c r="L212" s="16">
        <v>22</v>
      </c>
      <c r="M212" s="81">
        <v>33.857999999999997</v>
      </c>
      <c r="N212" s="96">
        <v>33.857999999999997</v>
      </c>
      <c r="O212" s="64">
        <v>2530</v>
      </c>
      <c r="P212" s="65">
        <f>Table2245789101123456789101112131415161718192021222324252627282930313233343536[[#This Row],[PEMBULATAN]]*O212</f>
        <v>85660.739999999991</v>
      </c>
    </row>
    <row r="213" spans="1:16" ht="26.25" customHeight="1" x14ac:dyDescent="0.2">
      <c r="A213" s="14"/>
      <c r="B213" s="75"/>
      <c r="C213" s="73" t="s">
        <v>4157</v>
      </c>
      <c r="D213" s="78" t="s">
        <v>127</v>
      </c>
      <c r="E213" s="13">
        <v>44555</v>
      </c>
      <c r="F213" s="76" t="s">
        <v>3897</v>
      </c>
      <c r="G213" s="13">
        <v>44560</v>
      </c>
      <c r="H213" s="77" t="s">
        <v>3898</v>
      </c>
      <c r="I213" s="16">
        <v>101</v>
      </c>
      <c r="J213" s="16">
        <v>62</v>
      </c>
      <c r="K213" s="16">
        <v>33</v>
      </c>
      <c r="L213" s="16">
        <v>17</v>
      </c>
      <c r="M213" s="81">
        <v>51.661499999999997</v>
      </c>
      <c r="N213" s="96">
        <v>51.661499999999997</v>
      </c>
      <c r="O213" s="64">
        <v>2530</v>
      </c>
      <c r="P213" s="65">
        <f>Table2245789101123456789101112131415161718192021222324252627282930313233343536[[#This Row],[PEMBULATAN]]*O213</f>
        <v>130703.59499999999</v>
      </c>
    </row>
    <row r="214" spans="1:16" ht="26.25" customHeight="1" x14ac:dyDescent="0.2">
      <c r="A214" s="14"/>
      <c r="B214" s="75"/>
      <c r="C214" s="73" t="s">
        <v>4158</v>
      </c>
      <c r="D214" s="78" t="s">
        <v>127</v>
      </c>
      <c r="E214" s="13">
        <v>44555</v>
      </c>
      <c r="F214" s="76" t="s">
        <v>3897</v>
      </c>
      <c r="G214" s="13">
        <v>44560</v>
      </c>
      <c r="H214" s="77" t="s">
        <v>3898</v>
      </c>
      <c r="I214" s="16">
        <v>88</v>
      </c>
      <c r="J214" s="16">
        <v>62</v>
      </c>
      <c r="K214" s="16">
        <v>26</v>
      </c>
      <c r="L214" s="16">
        <v>13</v>
      </c>
      <c r="M214" s="81">
        <v>35.463999999999999</v>
      </c>
      <c r="N214" s="96">
        <v>36</v>
      </c>
      <c r="O214" s="64">
        <v>2530</v>
      </c>
      <c r="P214" s="65">
        <f>Table2245789101123456789101112131415161718192021222324252627282930313233343536[[#This Row],[PEMBULATAN]]*O214</f>
        <v>91080</v>
      </c>
    </row>
    <row r="215" spans="1:16" ht="26.25" customHeight="1" x14ac:dyDescent="0.2">
      <c r="A215" s="14"/>
      <c r="B215" s="75"/>
      <c r="C215" s="73" t="s">
        <v>4159</v>
      </c>
      <c r="D215" s="78" t="s">
        <v>127</v>
      </c>
      <c r="E215" s="13">
        <v>44555</v>
      </c>
      <c r="F215" s="76" t="s">
        <v>3897</v>
      </c>
      <c r="G215" s="13">
        <v>44560</v>
      </c>
      <c r="H215" s="77" t="s">
        <v>3898</v>
      </c>
      <c r="I215" s="16">
        <v>87</v>
      </c>
      <c r="J215" s="16">
        <v>65</v>
      </c>
      <c r="K215" s="16">
        <v>21</v>
      </c>
      <c r="L215" s="16">
        <v>11</v>
      </c>
      <c r="M215" s="81">
        <v>29.688749999999999</v>
      </c>
      <c r="N215" s="96">
        <v>29.688749999999999</v>
      </c>
      <c r="O215" s="64">
        <v>2530</v>
      </c>
      <c r="P215" s="65">
        <f>Table2245789101123456789101112131415161718192021222324252627282930313233343536[[#This Row],[PEMBULATAN]]*O215</f>
        <v>75112.537499999991</v>
      </c>
    </row>
    <row r="216" spans="1:16" ht="26.25" customHeight="1" x14ac:dyDescent="0.2">
      <c r="A216" s="14"/>
      <c r="B216" s="75"/>
      <c r="C216" s="73" t="s">
        <v>4160</v>
      </c>
      <c r="D216" s="78" t="s">
        <v>127</v>
      </c>
      <c r="E216" s="13">
        <v>44555</v>
      </c>
      <c r="F216" s="76" t="s">
        <v>3897</v>
      </c>
      <c r="G216" s="13">
        <v>44560</v>
      </c>
      <c r="H216" s="77" t="s">
        <v>3898</v>
      </c>
      <c r="I216" s="16">
        <v>47</v>
      </c>
      <c r="J216" s="16">
        <v>27</v>
      </c>
      <c r="K216" s="16">
        <v>27</v>
      </c>
      <c r="L216" s="16">
        <v>2</v>
      </c>
      <c r="M216" s="81">
        <v>8.5657499999999995</v>
      </c>
      <c r="N216" s="96">
        <v>8.5657499999999995</v>
      </c>
      <c r="O216" s="64">
        <v>2530</v>
      </c>
      <c r="P216" s="65">
        <f>Table2245789101123456789101112131415161718192021222324252627282930313233343536[[#This Row],[PEMBULATAN]]*O216</f>
        <v>21671.3475</v>
      </c>
    </row>
    <row r="217" spans="1:16" ht="26.25" customHeight="1" x14ac:dyDescent="0.2">
      <c r="A217" s="14"/>
      <c r="B217" s="75"/>
      <c r="C217" s="73" t="s">
        <v>4161</v>
      </c>
      <c r="D217" s="78" t="s">
        <v>127</v>
      </c>
      <c r="E217" s="13">
        <v>44555</v>
      </c>
      <c r="F217" s="76" t="s">
        <v>3897</v>
      </c>
      <c r="G217" s="13">
        <v>44560</v>
      </c>
      <c r="H217" s="77" t="s">
        <v>3898</v>
      </c>
      <c r="I217" s="16">
        <v>80</v>
      </c>
      <c r="J217" s="16">
        <v>50</v>
      </c>
      <c r="K217" s="16">
        <v>27</v>
      </c>
      <c r="L217" s="16">
        <v>27</v>
      </c>
      <c r="M217" s="81">
        <v>27</v>
      </c>
      <c r="N217" s="96">
        <v>27</v>
      </c>
      <c r="O217" s="64">
        <v>2530</v>
      </c>
      <c r="P217" s="65">
        <f>Table2245789101123456789101112131415161718192021222324252627282930313233343536[[#This Row],[PEMBULATAN]]*O217</f>
        <v>68310</v>
      </c>
    </row>
    <row r="218" spans="1:16" ht="26.25" customHeight="1" x14ac:dyDescent="0.2">
      <c r="A218" s="14"/>
      <c r="B218" s="75"/>
      <c r="C218" s="73" t="s">
        <v>4162</v>
      </c>
      <c r="D218" s="78" t="s">
        <v>127</v>
      </c>
      <c r="E218" s="13">
        <v>44555</v>
      </c>
      <c r="F218" s="76" t="s">
        <v>3897</v>
      </c>
      <c r="G218" s="13">
        <v>44560</v>
      </c>
      <c r="H218" s="77" t="s">
        <v>3898</v>
      </c>
      <c r="I218" s="16">
        <v>94</v>
      </c>
      <c r="J218" s="16">
        <v>52</v>
      </c>
      <c r="K218" s="16">
        <v>22</v>
      </c>
      <c r="L218" s="16">
        <v>18</v>
      </c>
      <c r="M218" s="81">
        <v>26.884</v>
      </c>
      <c r="N218" s="96">
        <v>26.884</v>
      </c>
      <c r="O218" s="64">
        <v>2530</v>
      </c>
      <c r="P218" s="65">
        <f>Table2245789101123456789101112131415161718192021222324252627282930313233343536[[#This Row],[PEMBULATAN]]*O218</f>
        <v>68016.52</v>
      </c>
    </row>
    <row r="219" spans="1:16" ht="26.25" customHeight="1" x14ac:dyDescent="0.2">
      <c r="A219" s="14"/>
      <c r="B219" s="75"/>
      <c r="C219" s="73" t="s">
        <v>4163</v>
      </c>
      <c r="D219" s="78" t="s">
        <v>127</v>
      </c>
      <c r="E219" s="13">
        <v>44555</v>
      </c>
      <c r="F219" s="76" t="s">
        <v>3897</v>
      </c>
      <c r="G219" s="13">
        <v>44560</v>
      </c>
      <c r="H219" s="77" t="s">
        <v>3898</v>
      </c>
      <c r="I219" s="16">
        <v>71</v>
      </c>
      <c r="J219" s="16">
        <v>52</v>
      </c>
      <c r="K219" s="16">
        <v>24</v>
      </c>
      <c r="L219" s="16">
        <v>12</v>
      </c>
      <c r="M219" s="81">
        <v>22.152000000000001</v>
      </c>
      <c r="N219" s="96">
        <v>22.152000000000001</v>
      </c>
      <c r="O219" s="64">
        <v>2530</v>
      </c>
      <c r="P219" s="65">
        <f>Table2245789101123456789101112131415161718192021222324252627282930313233343536[[#This Row],[PEMBULATAN]]*O219</f>
        <v>56044.560000000005</v>
      </c>
    </row>
    <row r="220" spans="1:16" ht="26.25" customHeight="1" x14ac:dyDescent="0.2">
      <c r="A220" s="14"/>
      <c r="B220" s="75"/>
      <c r="C220" s="73" t="s">
        <v>4164</v>
      </c>
      <c r="D220" s="78" t="s">
        <v>127</v>
      </c>
      <c r="E220" s="13">
        <v>44555</v>
      </c>
      <c r="F220" s="76" t="s">
        <v>3897</v>
      </c>
      <c r="G220" s="13">
        <v>44560</v>
      </c>
      <c r="H220" s="77" t="s">
        <v>3898</v>
      </c>
      <c r="I220" s="16">
        <v>98</v>
      </c>
      <c r="J220" s="16">
        <v>50</v>
      </c>
      <c r="K220" s="16">
        <v>32</v>
      </c>
      <c r="L220" s="16">
        <v>18</v>
      </c>
      <c r="M220" s="81">
        <v>39.200000000000003</v>
      </c>
      <c r="N220" s="96">
        <v>39.200000000000003</v>
      </c>
      <c r="O220" s="64">
        <v>2530</v>
      </c>
      <c r="P220" s="65">
        <f>Table2245789101123456789101112131415161718192021222324252627282930313233343536[[#This Row],[PEMBULATAN]]*O220</f>
        <v>99176</v>
      </c>
    </row>
    <row r="221" spans="1:16" ht="26.25" customHeight="1" x14ac:dyDescent="0.2">
      <c r="A221" s="14"/>
      <c r="B221" s="75"/>
      <c r="C221" s="73" t="s">
        <v>4165</v>
      </c>
      <c r="D221" s="78" t="s">
        <v>127</v>
      </c>
      <c r="E221" s="13">
        <v>44555</v>
      </c>
      <c r="F221" s="76" t="s">
        <v>3897</v>
      </c>
      <c r="G221" s="13">
        <v>44560</v>
      </c>
      <c r="H221" s="77" t="s">
        <v>3898</v>
      </c>
      <c r="I221" s="16">
        <v>92</v>
      </c>
      <c r="J221" s="16">
        <v>62</v>
      </c>
      <c r="K221" s="16">
        <v>41</v>
      </c>
      <c r="L221" s="16">
        <v>28</v>
      </c>
      <c r="M221" s="81">
        <v>58.466000000000001</v>
      </c>
      <c r="N221" s="96">
        <v>59</v>
      </c>
      <c r="O221" s="64">
        <v>2530</v>
      </c>
      <c r="P221" s="65">
        <f>Table2245789101123456789101112131415161718192021222324252627282930313233343536[[#This Row],[PEMBULATAN]]*O221</f>
        <v>149270</v>
      </c>
    </row>
    <row r="222" spans="1:16" ht="26.25" customHeight="1" x14ac:dyDescent="0.2">
      <c r="A222" s="14"/>
      <c r="B222" s="75"/>
      <c r="C222" s="73" t="s">
        <v>4166</v>
      </c>
      <c r="D222" s="78" t="s">
        <v>127</v>
      </c>
      <c r="E222" s="13">
        <v>44555</v>
      </c>
      <c r="F222" s="76" t="s">
        <v>3897</v>
      </c>
      <c r="G222" s="13">
        <v>44560</v>
      </c>
      <c r="H222" s="77" t="s">
        <v>3898</v>
      </c>
      <c r="I222" s="16">
        <v>46</v>
      </c>
      <c r="J222" s="16">
        <v>40</v>
      </c>
      <c r="K222" s="16">
        <v>20</v>
      </c>
      <c r="L222" s="16">
        <v>20</v>
      </c>
      <c r="M222" s="81">
        <v>9.1999999999999993</v>
      </c>
      <c r="N222" s="96">
        <v>20</v>
      </c>
      <c r="O222" s="64">
        <v>2530</v>
      </c>
      <c r="P222" s="65">
        <f>Table2245789101123456789101112131415161718192021222324252627282930313233343536[[#This Row],[PEMBULATAN]]*O222</f>
        <v>50600</v>
      </c>
    </row>
    <row r="223" spans="1:16" ht="26.25" customHeight="1" x14ac:dyDescent="0.2">
      <c r="A223" s="14"/>
      <c r="B223" s="75"/>
      <c r="C223" s="73" t="s">
        <v>4167</v>
      </c>
      <c r="D223" s="78" t="s">
        <v>127</v>
      </c>
      <c r="E223" s="13">
        <v>44555</v>
      </c>
      <c r="F223" s="76" t="s">
        <v>3897</v>
      </c>
      <c r="G223" s="13">
        <v>44560</v>
      </c>
      <c r="H223" s="77" t="s">
        <v>3898</v>
      </c>
      <c r="I223" s="16">
        <v>101</v>
      </c>
      <c r="J223" s="16">
        <v>52</v>
      </c>
      <c r="K223" s="16">
        <v>31</v>
      </c>
      <c r="L223" s="16">
        <v>30</v>
      </c>
      <c r="M223" s="81">
        <v>40.703000000000003</v>
      </c>
      <c r="N223" s="96">
        <v>40.703000000000003</v>
      </c>
      <c r="O223" s="64">
        <v>2530</v>
      </c>
      <c r="P223" s="65">
        <f>Table2245789101123456789101112131415161718192021222324252627282930313233343536[[#This Row],[PEMBULATAN]]*O223</f>
        <v>102978.59000000001</v>
      </c>
    </row>
    <row r="224" spans="1:16" ht="26.25" customHeight="1" x14ac:dyDescent="0.2">
      <c r="A224" s="14"/>
      <c r="B224" s="75"/>
      <c r="C224" s="73" t="s">
        <v>4168</v>
      </c>
      <c r="D224" s="78" t="s">
        <v>127</v>
      </c>
      <c r="E224" s="13">
        <v>44555</v>
      </c>
      <c r="F224" s="76" t="s">
        <v>3897</v>
      </c>
      <c r="G224" s="13">
        <v>44560</v>
      </c>
      <c r="H224" s="77" t="s">
        <v>3898</v>
      </c>
      <c r="I224" s="16">
        <v>92</v>
      </c>
      <c r="J224" s="16">
        <v>52</v>
      </c>
      <c r="K224" s="16">
        <v>31</v>
      </c>
      <c r="L224" s="16">
        <v>27</v>
      </c>
      <c r="M224" s="81">
        <v>37.076000000000001</v>
      </c>
      <c r="N224" s="96">
        <v>37.076000000000001</v>
      </c>
      <c r="O224" s="64">
        <v>2530</v>
      </c>
      <c r="P224" s="65">
        <f>Table2245789101123456789101112131415161718192021222324252627282930313233343536[[#This Row],[PEMBULATAN]]*O224</f>
        <v>93802.28</v>
      </c>
    </row>
    <row r="225" spans="1:16" ht="26.25" customHeight="1" x14ac:dyDescent="0.2">
      <c r="A225" s="14"/>
      <c r="B225" s="75"/>
      <c r="C225" s="73" t="s">
        <v>4169</v>
      </c>
      <c r="D225" s="78" t="s">
        <v>127</v>
      </c>
      <c r="E225" s="13">
        <v>44555</v>
      </c>
      <c r="F225" s="76" t="s">
        <v>3897</v>
      </c>
      <c r="G225" s="13">
        <v>44560</v>
      </c>
      <c r="H225" s="77" t="s">
        <v>3898</v>
      </c>
      <c r="I225" s="16">
        <v>51</v>
      </c>
      <c r="J225" s="16">
        <v>45</v>
      </c>
      <c r="K225" s="16">
        <v>15</v>
      </c>
      <c r="L225" s="16">
        <v>2</v>
      </c>
      <c r="M225" s="81">
        <v>8.6062499999999993</v>
      </c>
      <c r="N225" s="96">
        <v>8.6062499999999993</v>
      </c>
      <c r="O225" s="64">
        <v>2530</v>
      </c>
      <c r="P225" s="65">
        <f>Table2245789101123456789101112131415161718192021222324252627282930313233343536[[#This Row],[PEMBULATAN]]*O225</f>
        <v>21773.8125</v>
      </c>
    </row>
    <row r="226" spans="1:16" ht="26.25" customHeight="1" x14ac:dyDescent="0.2">
      <c r="A226" s="14"/>
      <c r="B226" s="75"/>
      <c r="C226" s="73" t="s">
        <v>4170</v>
      </c>
      <c r="D226" s="78" t="s">
        <v>127</v>
      </c>
      <c r="E226" s="13">
        <v>44555</v>
      </c>
      <c r="F226" s="76" t="s">
        <v>3897</v>
      </c>
      <c r="G226" s="13">
        <v>44560</v>
      </c>
      <c r="H226" s="77" t="s">
        <v>3898</v>
      </c>
      <c r="I226" s="16">
        <v>38</v>
      </c>
      <c r="J226" s="16">
        <v>26</v>
      </c>
      <c r="K226" s="16">
        <v>25</v>
      </c>
      <c r="L226" s="16">
        <v>1</v>
      </c>
      <c r="M226" s="81">
        <v>6.1749999999999998</v>
      </c>
      <c r="N226" s="96">
        <v>6.1749999999999998</v>
      </c>
      <c r="O226" s="64">
        <v>2530</v>
      </c>
      <c r="P226" s="65">
        <f>Table2245789101123456789101112131415161718192021222324252627282930313233343536[[#This Row],[PEMBULATAN]]*O226</f>
        <v>15622.75</v>
      </c>
    </row>
    <row r="227" spans="1:16" ht="26.25" customHeight="1" x14ac:dyDescent="0.2">
      <c r="A227" s="14"/>
      <c r="B227" s="75"/>
      <c r="C227" s="73" t="s">
        <v>4171</v>
      </c>
      <c r="D227" s="78" t="s">
        <v>127</v>
      </c>
      <c r="E227" s="13">
        <v>44555</v>
      </c>
      <c r="F227" s="76" t="s">
        <v>3897</v>
      </c>
      <c r="G227" s="13">
        <v>44560</v>
      </c>
      <c r="H227" s="77" t="s">
        <v>3898</v>
      </c>
      <c r="I227" s="16">
        <v>52</v>
      </c>
      <c r="J227" s="16">
        <v>40</v>
      </c>
      <c r="K227" s="16">
        <v>20</v>
      </c>
      <c r="L227" s="16">
        <v>7</v>
      </c>
      <c r="M227" s="81">
        <v>10.4</v>
      </c>
      <c r="N227" s="96">
        <v>11</v>
      </c>
      <c r="O227" s="64">
        <v>2530</v>
      </c>
      <c r="P227" s="65">
        <f>Table2245789101123456789101112131415161718192021222324252627282930313233343536[[#This Row],[PEMBULATAN]]*O227</f>
        <v>27830</v>
      </c>
    </row>
    <row r="228" spans="1:16" ht="26.25" customHeight="1" x14ac:dyDescent="0.2">
      <c r="A228" s="14"/>
      <c r="B228" s="75"/>
      <c r="C228" s="73" t="s">
        <v>4172</v>
      </c>
      <c r="D228" s="78" t="s">
        <v>127</v>
      </c>
      <c r="E228" s="13">
        <v>44555</v>
      </c>
      <c r="F228" s="76" t="s">
        <v>3897</v>
      </c>
      <c r="G228" s="13">
        <v>44560</v>
      </c>
      <c r="H228" s="77" t="s">
        <v>3898</v>
      </c>
      <c r="I228" s="16">
        <v>45</v>
      </c>
      <c r="J228" s="16">
        <v>35</v>
      </c>
      <c r="K228" s="16">
        <v>18</v>
      </c>
      <c r="L228" s="16">
        <v>2</v>
      </c>
      <c r="M228" s="81">
        <v>7.0875000000000004</v>
      </c>
      <c r="N228" s="96">
        <v>7.0875000000000004</v>
      </c>
      <c r="O228" s="64">
        <v>2530</v>
      </c>
      <c r="P228" s="65">
        <f>Table2245789101123456789101112131415161718192021222324252627282930313233343536[[#This Row],[PEMBULATAN]]*O228</f>
        <v>17931.375</v>
      </c>
    </row>
    <row r="229" spans="1:16" ht="26.25" customHeight="1" x14ac:dyDescent="0.2">
      <c r="A229" s="14"/>
      <c r="B229" s="75"/>
      <c r="C229" s="73" t="s">
        <v>4173</v>
      </c>
      <c r="D229" s="78" t="s">
        <v>127</v>
      </c>
      <c r="E229" s="13">
        <v>44555</v>
      </c>
      <c r="F229" s="76" t="s">
        <v>3897</v>
      </c>
      <c r="G229" s="13">
        <v>44560</v>
      </c>
      <c r="H229" s="77" t="s">
        <v>3898</v>
      </c>
      <c r="I229" s="16">
        <v>103</v>
      </c>
      <c r="J229" s="16">
        <v>30</v>
      </c>
      <c r="K229" s="16">
        <v>22</v>
      </c>
      <c r="L229" s="16">
        <v>3</v>
      </c>
      <c r="M229" s="81">
        <v>16.995000000000001</v>
      </c>
      <c r="N229" s="96">
        <v>16.995000000000001</v>
      </c>
      <c r="O229" s="64">
        <v>2530</v>
      </c>
      <c r="P229" s="65">
        <f>Table2245789101123456789101112131415161718192021222324252627282930313233343536[[#This Row],[PEMBULATAN]]*O229</f>
        <v>42997.350000000006</v>
      </c>
    </row>
    <row r="230" spans="1:16" ht="26.25" customHeight="1" x14ac:dyDescent="0.2">
      <c r="A230" s="14"/>
      <c r="B230" s="75"/>
      <c r="C230" s="73" t="s">
        <v>4174</v>
      </c>
      <c r="D230" s="78" t="s">
        <v>127</v>
      </c>
      <c r="E230" s="13">
        <v>44555</v>
      </c>
      <c r="F230" s="76" t="s">
        <v>3897</v>
      </c>
      <c r="G230" s="13">
        <v>44560</v>
      </c>
      <c r="H230" s="77" t="s">
        <v>3898</v>
      </c>
      <c r="I230" s="16">
        <v>51</v>
      </c>
      <c r="J230" s="16">
        <v>32</v>
      </c>
      <c r="K230" s="16">
        <v>25</v>
      </c>
      <c r="L230" s="16">
        <v>5</v>
      </c>
      <c r="M230" s="81">
        <v>10.199999999999999</v>
      </c>
      <c r="N230" s="96">
        <v>10.199999999999999</v>
      </c>
      <c r="O230" s="64">
        <v>2530</v>
      </c>
      <c r="P230" s="65">
        <f>Table2245789101123456789101112131415161718192021222324252627282930313233343536[[#This Row],[PEMBULATAN]]*O230</f>
        <v>25806</v>
      </c>
    </row>
    <row r="231" spans="1:16" ht="26.25" customHeight="1" x14ac:dyDescent="0.2">
      <c r="A231" s="14"/>
      <c r="B231" s="75"/>
      <c r="C231" s="73" t="s">
        <v>4175</v>
      </c>
      <c r="D231" s="78" t="s">
        <v>127</v>
      </c>
      <c r="E231" s="13">
        <v>44555</v>
      </c>
      <c r="F231" s="76" t="s">
        <v>3897</v>
      </c>
      <c r="G231" s="13">
        <v>44560</v>
      </c>
      <c r="H231" s="77" t="s">
        <v>3898</v>
      </c>
      <c r="I231" s="16">
        <v>74</v>
      </c>
      <c r="J231" s="16">
        <v>32</v>
      </c>
      <c r="K231" s="16">
        <v>49</v>
      </c>
      <c r="L231" s="16">
        <v>40</v>
      </c>
      <c r="M231" s="81">
        <v>29.007999999999999</v>
      </c>
      <c r="N231" s="96">
        <v>40</v>
      </c>
      <c r="O231" s="64">
        <v>2530</v>
      </c>
      <c r="P231" s="65">
        <f>Table2245789101123456789101112131415161718192021222324252627282930313233343536[[#This Row],[PEMBULATAN]]*O231</f>
        <v>101200</v>
      </c>
    </row>
    <row r="232" spans="1:16" ht="26.25" customHeight="1" x14ac:dyDescent="0.2">
      <c r="A232" s="14"/>
      <c r="B232" s="75"/>
      <c r="C232" s="73" t="s">
        <v>4176</v>
      </c>
      <c r="D232" s="78" t="s">
        <v>127</v>
      </c>
      <c r="E232" s="13">
        <v>44555</v>
      </c>
      <c r="F232" s="76" t="s">
        <v>3897</v>
      </c>
      <c r="G232" s="13">
        <v>44560</v>
      </c>
      <c r="H232" s="77" t="s">
        <v>3898</v>
      </c>
      <c r="I232" s="16">
        <v>51</v>
      </c>
      <c r="J232" s="16">
        <v>38</v>
      </c>
      <c r="K232" s="16">
        <v>58</v>
      </c>
      <c r="L232" s="16">
        <v>16</v>
      </c>
      <c r="M232" s="81">
        <v>28.100999999999999</v>
      </c>
      <c r="N232" s="96">
        <v>28.100999999999999</v>
      </c>
      <c r="O232" s="64">
        <v>2530</v>
      </c>
      <c r="P232" s="65">
        <f>Table2245789101123456789101112131415161718192021222324252627282930313233343536[[#This Row],[PEMBULATAN]]*O232</f>
        <v>71095.53</v>
      </c>
    </row>
    <row r="233" spans="1:16" ht="26.25" customHeight="1" x14ac:dyDescent="0.2">
      <c r="A233" s="14"/>
      <c r="B233" s="75"/>
      <c r="C233" s="73" t="s">
        <v>4177</v>
      </c>
      <c r="D233" s="78" t="s">
        <v>127</v>
      </c>
      <c r="E233" s="13">
        <v>44555</v>
      </c>
      <c r="F233" s="76" t="s">
        <v>3897</v>
      </c>
      <c r="G233" s="13">
        <v>44560</v>
      </c>
      <c r="H233" s="77" t="s">
        <v>3898</v>
      </c>
      <c r="I233" s="16">
        <v>96</v>
      </c>
      <c r="J233" s="16">
        <v>56</v>
      </c>
      <c r="K233" s="16">
        <v>30</v>
      </c>
      <c r="L233" s="16">
        <v>21</v>
      </c>
      <c r="M233" s="81">
        <v>40.32</v>
      </c>
      <c r="N233" s="96">
        <v>41</v>
      </c>
      <c r="O233" s="64">
        <v>2530</v>
      </c>
      <c r="P233" s="65">
        <f>Table2245789101123456789101112131415161718192021222324252627282930313233343536[[#This Row],[PEMBULATAN]]*O233</f>
        <v>103730</v>
      </c>
    </row>
    <row r="234" spans="1:16" ht="26.25" customHeight="1" x14ac:dyDescent="0.2">
      <c r="A234" s="14"/>
      <c r="B234" s="75"/>
      <c r="C234" s="73" t="s">
        <v>4178</v>
      </c>
      <c r="D234" s="78" t="s">
        <v>127</v>
      </c>
      <c r="E234" s="13">
        <v>44555</v>
      </c>
      <c r="F234" s="76" t="s">
        <v>3897</v>
      </c>
      <c r="G234" s="13">
        <v>44560</v>
      </c>
      <c r="H234" s="77" t="s">
        <v>3898</v>
      </c>
      <c r="I234" s="16">
        <v>71</v>
      </c>
      <c r="J234" s="16">
        <v>60</v>
      </c>
      <c r="K234" s="16">
        <v>22</v>
      </c>
      <c r="L234" s="16">
        <v>9</v>
      </c>
      <c r="M234" s="81">
        <v>23.43</v>
      </c>
      <c r="N234" s="96">
        <v>24</v>
      </c>
      <c r="O234" s="64">
        <v>2530</v>
      </c>
      <c r="P234" s="65">
        <f>Table2245789101123456789101112131415161718192021222324252627282930313233343536[[#This Row],[PEMBULATAN]]*O234</f>
        <v>60720</v>
      </c>
    </row>
    <row r="235" spans="1:16" ht="26.25" customHeight="1" x14ac:dyDescent="0.2">
      <c r="A235" s="14"/>
      <c r="B235" s="75"/>
      <c r="C235" s="73" t="s">
        <v>4179</v>
      </c>
      <c r="D235" s="78" t="s">
        <v>127</v>
      </c>
      <c r="E235" s="13">
        <v>44555</v>
      </c>
      <c r="F235" s="76" t="s">
        <v>3897</v>
      </c>
      <c r="G235" s="13">
        <v>44560</v>
      </c>
      <c r="H235" s="77" t="s">
        <v>3898</v>
      </c>
      <c r="I235" s="16">
        <v>60</v>
      </c>
      <c r="J235" s="16">
        <v>47</v>
      </c>
      <c r="K235" s="16">
        <v>41</v>
      </c>
      <c r="L235" s="16">
        <v>13</v>
      </c>
      <c r="M235" s="81">
        <v>28.905000000000001</v>
      </c>
      <c r="N235" s="96">
        <v>28.905000000000001</v>
      </c>
      <c r="O235" s="64">
        <v>2530</v>
      </c>
      <c r="P235" s="65">
        <f>Table2245789101123456789101112131415161718192021222324252627282930313233343536[[#This Row],[PEMBULATAN]]*O235</f>
        <v>73129.650000000009</v>
      </c>
    </row>
    <row r="236" spans="1:16" ht="26.25" customHeight="1" x14ac:dyDescent="0.2">
      <c r="A236" s="14"/>
      <c r="B236" s="75"/>
      <c r="C236" s="73" t="s">
        <v>4180</v>
      </c>
      <c r="D236" s="78" t="s">
        <v>127</v>
      </c>
      <c r="E236" s="13">
        <v>44555</v>
      </c>
      <c r="F236" s="76" t="s">
        <v>3897</v>
      </c>
      <c r="G236" s="13">
        <v>44560</v>
      </c>
      <c r="H236" s="77" t="s">
        <v>3898</v>
      </c>
      <c r="I236" s="16">
        <v>60</v>
      </c>
      <c r="J236" s="16">
        <v>60</v>
      </c>
      <c r="K236" s="16">
        <v>20</v>
      </c>
      <c r="L236" s="16">
        <v>7</v>
      </c>
      <c r="M236" s="81">
        <v>18</v>
      </c>
      <c r="N236" s="96">
        <v>18</v>
      </c>
      <c r="O236" s="64">
        <v>2530</v>
      </c>
      <c r="P236" s="65">
        <f>Table2245789101123456789101112131415161718192021222324252627282930313233343536[[#This Row],[PEMBULATAN]]*O236</f>
        <v>45540</v>
      </c>
    </row>
    <row r="237" spans="1:16" ht="26.25" customHeight="1" x14ac:dyDescent="0.2">
      <c r="A237" s="14"/>
      <c r="B237" s="75"/>
      <c r="C237" s="73" t="s">
        <v>4181</v>
      </c>
      <c r="D237" s="78" t="s">
        <v>127</v>
      </c>
      <c r="E237" s="13">
        <v>44555</v>
      </c>
      <c r="F237" s="76" t="s">
        <v>3897</v>
      </c>
      <c r="G237" s="13">
        <v>44560</v>
      </c>
      <c r="H237" s="77" t="s">
        <v>3898</v>
      </c>
      <c r="I237" s="16">
        <v>92</v>
      </c>
      <c r="J237" s="16">
        <v>51</v>
      </c>
      <c r="K237" s="16">
        <v>20</v>
      </c>
      <c r="L237" s="16">
        <v>7</v>
      </c>
      <c r="M237" s="81">
        <v>23.46</v>
      </c>
      <c r="N237" s="96">
        <v>24</v>
      </c>
      <c r="O237" s="64">
        <v>2530</v>
      </c>
      <c r="P237" s="65">
        <f>Table2245789101123456789101112131415161718192021222324252627282930313233343536[[#This Row],[PEMBULATAN]]*O237</f>
        <v>60720</v>
      </c>
    </row>
    <row r="238" spans="1:16" ht="26.25" customHeight="1" x14ac:dyDescent="0.2">
      <c r="A238" s="14"/>
      <c r="B238" s="75"/>
      <c r="C238" s="73" t="s">
        <v>4182</v>
      </c>
      <c r="D238" s="78" t="s">
        <v>127</v>
      </c>
      <c r="E238" s="13">
        <v>44555</v>
      </c>
      <c r="F238" s="76" t="s">
        <v>3897</v>
      </c>
      <c r="G238" s="13">
        <v>44560</v>
      </c>
      <c r="H238" s="77" t="s">
        <v>3898</v>
      </c>
      <c r="I238" s="16">
        <v>82</v>
      </c>
      <c r="J238" s="16">
        <v>51</v>
      </c>
      <c r="K238" s="16">
        <v>20</v>
      </c>
      <c r="L238" s="16">
        <v>19</v>
      </c>
      <c r="M238" s="81">
        <v>20.91</v>
      </c>
      <c r="N238" s="96">
        <v>20.91</v>
      </c>
      <c r="O238" s="64">
        <v>2530</v>
      </c>
      <c r="P238" s="65">
        <f>Table2245789101123456789101112131415161718192021222324252627282930313233343536[[#This Row],[PEMBULATAN]]*O238</f>
        <v>52902.3</v>
      </c>
    </row>
    <row r="239" spans="1:16" ht="26.25" customHeight="1" x14ac:dyDescent="0.2">
      <c r="A239" s="14"/>
      <c r="B239" s="75"/>
      <c r="C239" s="73" t="s">
        <v>4183</v>
      </c>
      <c r="D239" s="78" t="s">
        <v>127</v>
      </c>
      <c r="E239" s="13">
        <v>44555</v>
      </c>
      <c r="F239" s="76" t="s">
        <v>3897</v>
      </c>
      <c r="G239" s="13">
        <v>44560</v>
      </c>
      <c r="H239" s="77" t="s">
        <v>3898</v>
      </c>
      <c r="I239" s="16">
        <v>90</v>
      </c>
      <c r="J239" s="16">
        <v>55</v>
      </c>
      <c r="K239" s="16">
        <v>30</v>
      </c>
      <c r="L239" s="16">
        <v>22</v>
      </c>
      <c r="M239" s="81">
        <v>37.125</v>
      </c>
      <c r="N239" s="96">
        <v>37.125</v>
      </c>
      <c r="O239" s="64">
        <v>2530</v>
      </c>
      <c r="P239" s="65">
        <f>Table2245789101123456789101112131415161718192021222324252627282930313233343536[[#This Row],[PEMBULATAN]]*O239</f>
        <v>93926.25</v>
      </c>
    </row>
    <row r="240" spans="1:16" ht="26.25" customHeight="1" x14ac:dyDescent="0.2">
      <c r="A240" s="14"/>
      <c r="B240" s="75"/>
      <c r="C240" s="73" t="s">
        <v>4184</v>
      </c>
      <c r="D240" s="78" t="s">
        <v>127</v>
      </c>
      <c r="E240" s="13">
        <v>44555</v>
      </c>
      <c r="F240" s="76" t="s">
        <v>3897</v>
      </c>
      <c r="G240" s="13">
        <v>44560</v>
      </c>
      <c r="H240" s="77" t="s">
        <v>3898</v>
      </c>
      <c r="I240" s="16">
        <v>81</v>
      </c>
      <c r="J240" s="16">
        <v>50</v>
      </c>
      <c r="K240" s="16">
        <v>30</v>
      </c>
      <c r="L240" s="16">
        <v>23</v>
      </c>
      <c r="M240" s="81">
        <v>30.375</v>
      </c>
      <c r="N240" s="96">
        <v>31</v>
      </c>
      <c r="O240" s="64">
        <v>2530</v>
      </c>
      <c r="P240" s="65">
        <f>Table2245789101123456789101112131415161718192021222324252627282930313233343536[[#This Row],[PEMBULATAN]]*O240</f>
        <v>78430</v>
      </c>
    </row>
    <row r="241" spans="1:16" ht="26.25" customHeight="1" x14ac:dyDescent="0.2">
      <c r="A241" s="14"/>
      <c r="B241" s="75"/>
      <c r="C241" s="73" t="s">
        <v>4185</v>
      </c>
      <c r="D241" s="78" t="s">
        <v>127</v>
      </c>
      <c r="E241" s="13">
        <v>44555</v>
      </c>
      <c r="F241" s="76" t="s">
        <v>3897</v>
      </c>
      <c r="G241" s="13">
        <v>44560</v>
      </c>
      <c r="H241" s="77" t="s">
        <v>3898</v>
      </c>
      <c r="I241" s="16">
        <v>92</v>
      </c>
      <c r="J241" s="16">
        <v>50</v>
      </c>
      <c r="K241" s="16">
        <v>41</v>
      </c>
      <c r="L241" s="16">
        <v>17</v>
      </c>
      <c r="M241" s="81">
        <v>47.15</v>
      </c>
      <c r="N241" s="96">
        <v>47.15</v>
      </c>
      <c r="O241" s="64">
        <v>2530</v>
      </c>
      <c r="P241" s="65">
        <f>Table2245789101123456789101112131415161718192021222324252627282930313233343536[[#This Row],[PEMBULATAN]]*O241</f>
        <v>119289.5</v>
      </c>
    </row>
    <row r="242" spans="1:16" ht="26.25" customHeight="1" x14ac:dyDescent="0.2">
      <c r="A242" s="14"/>
      <c r="B242" s="75"/>
      <c r="C242" s="73" t="s">
        <v>4186</v>
      </c>
      <c r="D242" s="78" t="s">
        <v>127</v>
      </c>
      <c r="E242" s="13">
        <v>44555</v>
      </c>
      <c r="F242" s="76" t="s">
        <v>3897</v>
      </c>
      <c r="G242" s="13">
        <v>44560</v>
      </c>
      <c r="H242" s="77" t="s">
        <v>3898</v>
      </c>
      <c r="I242" s="16">
        <v>92</v>
      </c>
      <c r="J242" s="16">
        <v>55</v>
      </c>
      <c r="K242" s="16">
        <v>32</v>
      </c>
      <c r="L242" s="16">
        <v>14</v>
      </c>
      <c r="M242" s="81">
        <v>40.479999999999997</v>
      </c>
      <c r="N242" s="96">
        <v>41</v>
      </c>
      <c r="O242" s="64">
        <v>2530</v>
      </c>
      <c r="P242" s="65">
        <f>Table2245789101123456789101112131415161718192021222324252627282930313233343536[[#This Row],[PEMBULATAN]]*O242</f>
        <v>103730</v>
      </c>
    </row>
    <row r="243" spans="1:16" ht="26.25" customHeight="1" x14ac:dyDescent="0.2">
      <c r="A243" s="14"/>
      <c r="B243" s="75"/>
      <c r="C243" s="73" t="s">
        <v>4187</v>
      </c>
      <c r="D243" s="78" t="s">
        <v>127</v>
      </c>
      <c r="E243" s="13">
        <v>44555</v>
      </c>
      <c r="F243" s="76" t="s">
        <v>3897</v>
      </c>
      <c r="G243" s="13">
        <v>44560</v>
      </c>
      <c r="H243" s="77" t="s">
        <v>3898</v>
      </c>
      <c r="I243" s="16">
        <v>82</v>
      </c>
      <c r="J243" s="16">
        <v>60</v>
      </c>
      <c r="K243" s="16">
        <v>22</v>
      </c>
      <c r="L243" s="16">
        <v>12</v>
      </c>
      <c r="M243" s="81">
        <v>27.06</v>
      </c>
      <c r="N243" s="96">
        <v>27.06</v>
      </c>
      <c r="O243" s="64">
        <v>2530</v>
      </c>
      <c r="P243" s="65">
        <f>Table2245789101123456789101112131415161718192021222324252627282930313233343536[[#This Row],[PEMBULATAN]]*O243</f>
        <v>68461.8</v>
      </c>
    </row>
    <row r="244" spans="1:16" ht="26.25" customHeight="1" x14ac:dyDescent="0.2">
      <c r="A244" s="14"/>
      <c r="B244" s="75"/>
      <c r="C244" s="73" t="s">
        <v>4188</v>
      </c>
      <c r="D244" s="78" t="s">
        <v>127</v>
      </c>
      <c r="E244" s="13">
        <v>44555</v>
      </c>
      <c r="F244" s="76" t="s">
        <v>3897</v>
      </c>
      <c r="G244" s="13">
        <v>44560</v>
      </c>
      <c r="H244" s="77" t="s">
        <v>3898</v>
      </c>
      <c r="I244" s="16">
        <v>80</v>
      </c>
      <c r="J244" s="16">
        <v>51</v>
      </c>
      <c r="K244" s="16">
        <v>32</v>
      </c>
      <c r="L244" s="16">
        <v>15</v>
      </c>
      <c r="M244" s="81">
        <v>32.64</v>
      </c>
      <c r="N244" s="96">
        <v>32.64</v>
      </c>
      <c r="O244" s="64">
        <v>2530</v>
      </c>
      <c r="P244" s="65">
        <f>Table2245789101123456789101112131415161718192021222324252627282930313233343536[[#This Row],[PEMBULATAN]]*O244</f>
        <v>82579.199999999997</v>
      </c>
    </row>
    <row r="245" spans="1:16" ht="26.25" customHeight="1" x14ac:dyDescent="0.2">
      <c r="A245" s="14"/>
      <c r="B245" s="75"/>
      <c r="C245" s="73" t="s">
        <v>4189</v>
      </c>
      <c r="D245" s="78" t="s">
        <v>127</v>
      </c>
      <c r="E245" s="13">
        <v>44555</v>
      </c>
      <c r="F245" s="76" t="s">
        <v>3897</v>
      </c>
      <c r="G245" s="13">
        <v>44560</v>
      </c>
      <c r="H245" s="77" t="s">
        <v>3898</v>
      </c>
      <c r="I245" s="16">
        <v>67</v>
      </c>
      <c r="J245" s="16">
        <v>67</v>
      </c>
      <c r="K245" s="16">
        <v>10</v>
      </c>
      <c r="L245" s="16">
        <v>5</v>
      </c>
      <c r="M245" s="81">
        <v>11.2225</v>
      </c>
      <c r="N245" s="96">
        <v>11.2225</v>
      </c>
      <c r="O245" s="64">
        <v>2530</v>
      </c>
      <c r="P245" s="65">
        <f>Table2245789101123456789101112131415161718192021222324252627282930313233343536[[#This Row],[PEMBULATAN]]*O245</f>
        <v>28392.924999999999</v>
      </c>
    </row>
    <row r="246" spans="1:16" ht="26.25" customHeight="1" x14ac:dyDescent="0.2">
      <c r="A246" s="14"/>
      <c r="B246" s="75"/>
      <c r="C246" s="73" t="s">
        <v>4190</v>
      </c>
      <c r="D246" s="78" t="s">
        <v>127</v>
      </c>
      <c r="E246" s="13">
        <v>44555</v>
      </c>
      <c r="F246" s="76" t="s">
        <v>3897</v>
      </c>
      <c r="G246" s="13">
        <v>44560</v>
      </c>
      <c r="H246" s="77" t="s">
        <v>3898</v>
      </c>
      <c r="I246" s="16">
        <v>90</v>
      </c>
      <c r="J246" s="16">
        <v>50</v>
      </c>
      <c r="K246" s="16">
        <v>32</v>
      </c>
      <c r="L246" s="16">
        <v>23</v>
      </c>
      <c r="M246" s="81">
        <v>36</v>
      </c>
      <c r="N246" s="96">
        <v>36</v>
      </c>
      <c r="O246" s="64">
        <v>2530</v>
      </c>
      <c r="P246" s="65">
        <f>Table2245789101123456789101112131415161718192021222324252627282930313233343536[[#This Row],[PEMBULATAN]]*O246</f>
        <v>91080</v>
      </c>
    </row>
    <row r="247" spans="1:16" ht="26.25" customHeight="1" x14ac:dyDescent="0.2">
      <c r="A247" s="14"/>
      <c r="B247" s="98"/>
      <c r="C247" s="73" t="s">
        <v>4191</v>
      </c>
      <c r="D247" s="78" t="s">
        <v>127</v>
      </c>
      <c r="E247" s="13">
        <v>44555</v>
      </c>
      <c r="F247" s="76" t="s">
        <v>3897</v>
      </c>
      <c r="G247" s="13">
        <v>44560</v>
      </c>
      <c r="H247" s="77" t="s">
        <v>3898</v>
      </c>
      <c r="I247" s="16">
        <v>100</v>
      </c>
      <c r="J247" s="16">
        <v>65</v>
      </c>
      <c r="K247" s="16">
        <v>34</v>
      </c>
      <c r="L247" s="16">
        <v>37</v>
      </c>
      <c r="M247" s="81">
        <v>55.25</v>
      </c>
      <c r="N247" s="96">
        <v>55.25</v>
      </c>
      <c r="O247" s="64">
        <v>2530</v>
      </c>
      <c r="P247" s="65">
        <f>Table2245789101123456789101112131415161718192021222324252627282930313233343536[[#This Row],[PEMBULATAN]]*O247</f>
        <v>139782.5</v>
      </c>
    </row>
    <row r="248" spans="1:16" ht="26.25" customHeight="1" x14ac:dyDescent="0.2">
      <c r="A248" s="14"/>
      <c r="B248" s="75" t="s">
        <v>4192</v>
      </c>
      <c r="C248" s="73" t="s">
        <v>4193</v>
      </c>
      <c r="D248" s="78" t="s">
        <v>127</v>
      </c>
      <c r="E248" s="13">
        <v>44555</v>
      </c>
      <c r="F248" s="76" t="s">
        <v>3897</v>
      </c>
      <c r="G248" s="13">
        <v>44560</v>
      </c>
      <c r="H248" s="77" t="s">
        <v>3898</v>
      </c>
      <c r="I248" s="16">
        <v>50</v>
      </c>
      <c r="J248" s="16">
        <v>40</v>
      </c>
      <c r="K248" s="16">
        <v>37</v>
      </c>
      <c r="L248" s="16">
        <v>10</v>
      </c>
      <c r="M248" s="81">
        <v>18.5</v>
      </c>
      <c r="N248" s="96">
        <v>19</v>
      </c>
      <c r="O248" s="64">
        <v>2530</v>
      </c>
      <c r="P248" s="65">
        <f>Table2245789101123456789101112131415161718192021222324252627282930313233343536[[#This Row],[PEMBULATAN]]*O248</f>
        <v>48070</v>
      </c>
    </row>
    <row r="249" spans="1:16" ht="26.25" customHeight="1" x14ac:dyDescent="0.2">
      <c r="A249" s="14"/>
      <c r="B249" s="75"/>
      <c r="C249" s="73" t="s">
        <v>4194</v>
      </c>
      <c r="D249" s="78" t="s">
        <v>127</v>
      </c>
      <c r="E249" s="13">
        <v>44555</v>
      </c>
      <c r="F249" s="76" t="s">
        <v>3897</v>
      </c>
      <c r="G249" s="13">
        <v>44560</v>
      </c>
      <c r="H249" s="77" t="s">
        <v>3898</v>
      </c>
      <c r="I249" s="16">
        <v>64</v>
      </c>
      <c r="J249" s="16">
        <v>40</v>
      </c>
      <c r="K249" s="16">
        <v>17</v>
      </c>
      <c r="L249" s="16">
        <v>4</v>
      </c>
      <c r="M249" s="81">
        <v>10.88</v>
      </c>
      <c r="N249" s="96">
        <v>10.88</v>
      </c>
      <c r="O249" s="64">
        <v>2530</v>
      </c>
      <c r="P249" s="65">
        <f>Table2245789101123456789101112131415161718192021222324252627282930313233343536[[#This Row],[PEMBULATAN]]*O249</f>
        <v>27526.400000000001</v>
      </c>
    </row>
    <row r="250" spans="1:16" ht="26.25" customHeight="1" x14ac:dyDescent="0.2">
      <c r="A250" s="14"/>
      <c r="B250" s="75"/>
      <c r="C250" s="73" t="s">
        <v>4195</v>
      </c>
      <c r="D250" s="78" t="s">
        <v>127</v>
      </c>
      <c r="E250" s="13">
        <v>44555</v>
      </c>
      <c r="F250" s="76" t="s">
        <v>3897</v>
      </c>
      <c r="G250" s="13">
        <v>44560</v>
      </c>
      <c r="H250" s="77" t="s">
        <v>3898</v>
      </c>
      <c r="I250" s="16">
        <v>80</v>
      </c>
      <c r="J250" s="16">
        <v>54</v>
      </c>
      <c r="K250" s="16">
        <v>21</v>
      </c>
      <c r="L250" s="16">
        <v>13</v>
      </c>
      <c r="M250" s="81">
        <v>22.68</v>
      </c>
      <c r="N250" s="96">
        <v>22.68</v>
      </c>
      <c r="O250" s="64">
        <v>2530</v>
      </c>
      <c r="P250" s="65">
        <f>Table2245789101123456789101112131415161718192021222324252627282930313233343536[[#This Row],[PEMBULATAN]]*O250</f>
        <v>57380.4</v>
      </c>
    </row>
    <row r="251" spans="1:16" ht="26.25" customHeight="1" x14ac:dyDescent="0.2">
      <c r="A251" s="14"/>
      <c r="B251" s="75"/>
      <c r="C251" s="73" t="s">
        <v>4196</v>
      </c>
      <c r="D251" s="78" t="s">
        <v>127</v>
      </c>
      <c r="E251" s="13">
        <v>44555</v>
      </c>
      <c r="F251" s="76" t="s">
        <v>3897</v>
      </c>
      <c r="G251" s="13">
        <v>44560</v>
      </c>
      <c r="H251" s="77" t="s">
        <v>3898</v>
      </c>
      <c r="I251" s="16">
        <v>103</v>
      </c>
      <c r="J251" s="16">
        <v>15</v>
      </c>
      <c r="K251" s="16">
        <v>15</v>
      </c>
      <c r="L251" s="16">
        <v>4</v>
      </c>
      <c r="M251" s="81">
        <v>5.7937500000000002</v>
      </c>
      <c r="N251" s="96">
        <v>5.7937500000000002</v>
      </c>
      <c r="O251" s="64">
        <v>2530</v>
      </c>
      <c r="P251" s="65">
        <f>Table2245789101123456789101112131415161718192021222324252627282930313233343536[[#This Row],[PEMBULATAN]]*O251</f>
        <v>14658.1875</v>
      </c>
    </row>
    <row r="252" spans="1:16" ht="26.25" customHeight="1" x14ac:dyDescent="0.2">
      <c r="A252" s="14"/>
      <c r="B252" s="75"/>
      <c r="C252" s="73" t="s">
        <v>4197</v>
      </c>
      <c r="D252" s="78" t="s">
        <v>127</v>
      </c>
      <c r="E252" s="13">
        <v>44555</v>
      </c>
      <c r="F252" s="76" t="s">
        <v>3897</v>
      </c>
      <c r="G252" s="13">
        <v>44560</v>
      </c>
      <c r="H252" s="77" t="s">
        <v>3898</v>
      </c>
      <c r="I252" s="16">
        <v>46</v>
      </c>
      <c r="J252" s="16">
        <v>34</v>
      </c>
      <c r="K252" s="16">
        <v>35</v>
      </c>
      <c r="L252" s="16">
        <v>21</v>
      </c>
      <c r="M252" s="81">
        <v>13.685</v>
      </c>
      <c r="N252" s="96">
        <v>21</v>
      </c>
      <c r="O252" s="64">
        <v>2530</v>
      </c>
      <c r="P252" s="65">
        <f>Table2245789101123456789101112131415161718192021222324252627282930313233343536[[#This Row],[PEMBULATAN]]*O252</f>
        <v>53130</v>
      </c>
    </row>
    <row r="253" spans="1:16" ht="26.25" customHeight="1" x14ac:dyDescent="0.2">
      <c r="A253" s="14"/>
      <c r="B253" s="75"/>
      <c r="C253" s="73" t="s">
        <v>4198</v>
      </c>
      <c r="D253" s="78" t="s">
        <v>127</v>
      </c>
      <c r="E253" s="13">
        <v>44555</v>
      </c>
      <c r="F253" s="76" t="s">
        <v>3897</v>
      </c>
      <c r="G253" s="13">
        <v>44560</v>
      </c>
      <c r="H253" s="77" t="s">
        <v>3898</v>
      </c>
      <c r="I253" s="16">
        <v>33</v>
      </c>
      <c r="J253" s="16">
        <v>25</v>
      </c>
      <c r="K253" s="16">
        <v>8</v>
      </c>
      <c r="L253" s="16">
        <v>1</v>
      </c>
      <c r="M253" s="81">
        <v>1.65</v>
      </c>
      <c r="N253" s="96">
        <v>1.65</v>
      </c>
      <c r="O253" s="64">
        <v>2530</v>
      </c>
      <c r="P253" s="65">
        <f>Table2245789101123456789101112131415161718192021222324252627282930313233343536[[#This Row],[PEMBULATAN]]*O253</f>
        <v>4174.5</v>
      </c>
    </row>
    <row r="254" spans="1:16" ht="26.25" customHeight="1" x14ac:dyDescent="0.2">
      <c r="A254" s="14"/>
      <c r="B254" s="75"/>
      <c r="C254" s="73" t="s">
        <v>4199</v>
      </c>
      <c r="D254" s="78" t="s">
        <v>127</v>
      </c>
      <c r="E254" s="13">
        <v>44555</v>
      </c>
      <c r="F254" s="76" t="s">
        <v>3897</v>
      </c>
      <c r="G254" s="13">
        <v>44560</v>
      </c>
      <c r="H254" s="77" t="s">
        <v>3898</v>
      </c>
      <c r="I254" s="16">
        <v>120</v>
      </c>
      <c r="J254" s="16">
        <v>84</v>
      </c>
      <c r="K254" s="16">
        <v>6</v>
      </c>
      <c r="L254" s="16">
        <v>9</v>
      </c>
      <c r="M254" s="81">
        <v>15.12</v>
      </c>
      <c r="N254" s="96">
        <v>15.12</v>
      </c>
      <c r="O254" s="64">
        <v>2530</v>
      </c>
      <c r="P254" s="65">
        <f>Table2245789101123456789101112131415161718192021222324252627282930313233343536[[#This Row],[PEMBULATAN]]*O254</f>
        <v>38253.599999999999</v>
      </c>
    </row>
    <row r="255" spans="1:16" ht="26.25" customHeight="1" x14ac:dyDescent="0.2">
      <c r="A255" s="14"/>
      <c r="B255" s="75"/>
      <c r="C255" s="73" t="s">
        <v>4200</v>
      </c>
      <c r="D255" s="78" t="s">
        <v>127</v>
      </c>
      <c r="E255" s="13">
        <v>44555</v>
      </c>
      <c r="F255" s="76" t="s">
        <v>3897</v>
      </c>
      <c r="G255" s="13">
        <v>44560</v>
      </c>
      <c r="H255" s="77" t="s">
        <v>3898</v>
      </c>
      <c r="I255" s="16">
        <v>52</v>
      </c>
      <c r="J255" s="16">
        <v>42</v>
      </c>
      <c r="K255" s="16">
        <v>10</v>
      </c>
      <c r="L255" s="16">
        <v>8</v>
      </c>
      <c r="M255" s="81">
        <v>5.46</v>
      </c>
      <c r="N255" s="72">
        <v>9</v>
      </c>
      <c r="O255" s="64">
        <v>2530</v>
      </c>
      <c r="P255" s="65">
        <f>Table2245789101123456789101112131415161718192021222324252627282930313233343536[[#This Row],[PEMBULATAN]]*O255</f>
        <v>22770</v>
      </c>
    </row>
    <row r="256" spans="1:16" ht="26.25" customHeight="1" x14ac:dyDescent="0.2">
      <c r="A256" s="14"/>
      <c r="B256" s="75"/>
      <c r="C256" s="73" t="s">
        <v>4201</v>
      </c>
      <c r="D256" s="78" t="s">
        <v>127</v>
      </c>
      <c r="E256" s="13">
        <v>44555</v>
      </c>
      <c r="F256" s="76" t="s">
        <v>3897</v>
      </c>
      <c r="G256" s="13">
        <v>44560</v>
      </c>
      <c r="H256" s="77" t="s">
        <v>3898</v>
      </c>
      <c r="I256" s="16">
        <v>40</v>
      </c>
      <c r="J256" s="16">
        <v>20</v>
      </c>
      <c r="K256" s="16">
        <v>15</v>
      </c>
      <c r="L256" s="16">
        <v>3</v>
      </c>
      <c r="M256" s="81">
        <v>3</v>
      </c>
      <c r="N256" s="72">
        <v>3</v>
      </c>
      <c r="O256" s="64">
        <v>2530</v>
      </c>
      <c r="P256" s="65">
        <f>Table2245789101123456789101112131415161718192021222324252627282930313233343536[[#This Row],[PEMBULATAN]]*O256</f>
        <v>7590</v>
      </c>
    </row>
    <row r="257" spans="1:16" ht="26.25" customHeight="1" x14ac:dyDescent="0.2">
      <c r="A257" s="14"/>
      <c r="B257" s="75"/>
      <c r="C257" s="73" t="s">
        <v>4202</v>
      </c>
      <c r="D257" s="78" t="s">
        <v>127</v>
      </c>
      <c r="E257" s="13">
        <v>44555</v>
      </c>
      <c r="F257" s="76" t="s">
        <v>3897</v>
      </c>
      <c r="G257" s="13">
        <v>44560</v>
      </c>
      <c r="H257" s="77" t="s">
        <v>3898</v>
      </c>
      <c r="I257" s="16">
        <v>40</v>
      </c>
      <c r="J257" s="16">
        <v>32</v>
      </c>
      <c r="K257" s="16">
        <v>30</v>
      </c>
      <c r="L257" s="16">
        <v>13</v>
      </c>
      <c r="M257" s="81">
        <v>9.6</v>
      </c>
      <c r="N257" s="72">
        <v>13</v>
      </c>
      <c r="O257" s="64">
        <v>2530</v>
      </c>
      <c r="P257" s="65">
        <f>Table2245789101123456789101112131415161718192021222324252627282930313233343536[[#This Row],[PEMBULATAN]]*O257</f>
        <v>32890</v>
      </c>
    </row>
    <row r="258" spans="1:16" ht="26.25" customHeight="1" x14ac:dyDescent="0.2">
      <c r="A258" s="14"/>
      <c r="B258" s="75"/>
      <c r="C258" s="73" t="s">
        <v>4203</v>
      </c>
      <c r="D258" s="78" t="s">
        <v>127</v>
      </c>
      <c r="E258" s="13">
        <v>44555</v>
      </c>
      <c r="F258" s="76" t="s">
        <v>3897</v>
      </c>
      <c r="G258" s="13">
        <v>44560</v>
      </c>
      <c r="H258" s="77" t="s">
        <v>3898</v>
      </c>
      <c r="I258" s="16">
        <v>35</v>
      </c>
      <c r="J258" s="16">
        <v>28</v>
      </c>
      <c r="K258" s="16">
        <v>31</v>
      </c>
      <c r="L258" s="16">
        <v>20</v>
      </c>
      <c r="M258" s="81">
        <v>7.5949999999999998</v>
      </c>
      <c r="N258" s="72">
        <v>20</v>
      </c>
      <c r="O258" s="64">
        <v>2530</v>
      </c>
      <c r="P258" s="65">
        <f>Table2245789101123456789101112131415161718192021222324252627282930313233343536[[#This Row],[PEMBULATAN]]*O258</f>
        <v>50600</v>
      </c>
    </row>
    <row r="259" spans="1:16" ht="26.25" customHeight="1" x14ac:dyDescent="0.2">
      <c r="A259" s="14"/>
      <c r="B259" s="98"/>
      <c r="C259" s="73" t="s">
        <v>4204</v>
      </c>
      <c r="D259" s="78" t="s">
        <v>127</v>
      </c>
      <c r="E259" s="13">
        <v>44555</v>
      </c>
      <c r="F259" s="76" t="s">
        <v>3897</v>
      </c>
      <c r="G259" s="13">
        <v>44560</v>
      </c>
      <c r="H259" s="77" t="s">
        <v>3898</v>
      </c>
      <c r="I259" s="16">
        <v>30</v>
      </c>
      <c r="J259" s="16">
        <v>28</v>
      </c>
      <c r="K259" s="16">
        <v>32</v>
      </c>
      <c r="L259" s="16">
        <v>14</v>
      </c>
      <c r="M259" s="81">
        <v>6.72</v>
      </c>
      <c r="N259" s="72">
        <v>14</v>
      </c>
      <c r="O259" s="64">
        <v>2530</v>
      </c>
      <c r="P259" s="65">
        <f>Table2245789101123456789101112131415161718192021222324252627282930313233343536[[#This Row],[PEMBULATAN]]*O259</f>
        <v>35420</v>
      </c>
    </row>
    <row r="260" spans="1:16" ht="26.25" customHeight="1" x14ac:dyDescent="0.2">
      <c r="A260" s="14"/>
      <c r="B260" s="75" t="s">
        <v>4205</v>
      </c>
      <c r="C260" s="73" t="s">
        <v>4206</v>
      </c>
      <c r="D260" s="78" t="s">
        <v>127</v>
      </c>
      <c r="E260" s="13">
        <v>44555</v>
      </c>
      <c r="F260" s="76" t="s">
        <v>3897</v>
      </c>
      <c r="G260" s="13">
        <v>44560</v>
      </c>
      <c r="H260" s="77" t="s">
        <v>3898</v>
      </c>
      <c r="I260" s="16">
        <v>32</v>
      </c>
      <c r="J260" s="16">
        <v>22</v>
      </c>
      <c r="K260" s="16">
        <v>17</v>
      </c>
      <c r="L260" s="16">
        <v>7</v>
      </c>
      <c r="M260" s="81">
        <v>2.992</v>
      </c>
      <c r="N260" s="72">
        <v>7</v>
      </c>
      <c r="O260" s="64">
        <v>2530</v>
      </c>
      <c r="P260" s="65">
        <f>Table2245789101123456789101112131415161718192021222324252627282930313233343536[[#This Row],[PEMBULATAN]]*O260</f>
        <v>17710</v>
      </c>
    </row>
    <row r="261" spans="1:16" ht="26.25" customHeight="1" x14ac:dyDescent="0.2">
      <c r="A261" s="14"/>
      <c r="B261" s="75"/>
      <c r="C261" s="73" t="s">
        <v>4207</v>
      </c>
      <c r="D261" s="78" t="s">
        <v>127</v>
      </c>
      <c r="E261" s="13">
        <v>44555</v>
      </c>
      <c r="F261" s="76" t="s">
        <v>3897</v>
      </c>
      <c r="G261" s="13">
        <v>44560</v>
      </c>
      <c r="H261" s="77" t="s">
        <v>3898</v>
      </c>
      <c r="I261" s="16">
        <v>32</v>
      </c>
      <c r="J261" s="16">
        <v>22</v>
      </c>
      <c r="K261" s="16">
        <v>17</v>
      </c>
      <c r="L261" s="16">
        <v>7</v>
      </c>
      <c r="M261" s="81">
        <v>2.992</v>
      </c>
      <c r="N261" s="72">
        <v>7</v>
      </c>
      <c r="O261" s="64">
        <v>2530</v>
      </c>
      <c r="P261" s="65">
        <f>Table2245789101123456789101112131415161718192021222324252627282930313233343536[[#This Row],[PEMBULATAN]]*O261</f>
        <v>17710</v>
      </c>
    </row>
    <row r="262" spans="1:16" ht="26.25" customHeight="1" x14ac:dyDescent="0.2">
      <c r="A262" s="14"/>
      <c r="B262" s="75"/>
      <c r="C262" s="73" t="s">
        <v>4208</v>
      </c>
      <c r="D262" s="78" t="s">
        <v>127</v>
      </c>
      <c r="E262" s="13">
        <v>44555</v>
      </c>
      <c r="F262" s="76" t="s">
        <v>3897</v>
      </c>
      <c r="G262" s="13">
        <v>44560</v>
      </c>
      <c r="H262" s="77" t="s">
        <v>3898</v>
      </c>
      <c r="I262" s="16">
        <v>32</v>
      </c>
      <c r="J262" s="16">
        <v>22</v>
      </c>
      <c r="K262" s="16">
        <v>17</v>
      </c>
      <c r="L262" s="16">
        <v>7</v>
      </c>
      <c r="M262" s="81">
        <v>2.992</v>
      </c>
      <c r="N262" s="72">
        <v>7</v>
      </c>
      <c r="O262" s="64">
        <v>2530</v>
      </c>
      <c r="P262" s="65">
        <f>Table2245789101123456789101112131415161718192021222324252627282930313233343536[[#This Row],[PEMBULATAN]]*O262</f>
        <v>17710</v>
      </c>
    </row>
    <row r="263" spans="1:16" ht="26.25" customHeight="1" x14ac:dyDescent="0.2">
      <c r="A263" s="14"/>
      <c r="B263" s="75"/>
      <c r="C263" s="73" t="s">
        <v>4209</v>
      </c>
      <c r="D263" s="78" t="s">
        <v>127</v>
      </c>
      <c r="E263" s="13">
        <v>44555</v>
      </c>
      <c r="F263" s="76" t="s">
        <v>3897</v>
      </c>
      <c r="G263" s="13">
        <v>44560</v>
      </c>
      <c r="H263" s="77" t="s">
        <v>3898</v>
      </c>
      <c r="I263" s="16">
        <v>32</v>
      </c>
      <c r="J263" s="16">
        <v>22</v>
      </c>
      <c r="K263" s="16">
        <v>17</v>
      </c>
      <c r="L263" s="16">
        <v>7</v>
      </c>
      <c r="M263" s="81">
        <v>2.992</v>
      </c>
      <c r="N263" s="72">
        <v>7</v>
      </c>
      <c r="O263" s="64">
        <v>2530</v>
      </c>
      <c r="P263" s="65">
        <f>Table2245789101123456789101112131415161718192021222324252627282930313233343536[[#This Row],[PEMBULATAN]]*O263</f>
        <v>17710</v>
      </c>
    </row>
    <row r="264" spans="1:16" ht="26.25" customHeight="1" x14ac:dyDescent="0.2">
      <c r="A264" s="14"/>
      <c r="B264" s="75"/>
      <c r="C264" s="73" t="s">
        <v>4210</v>
      </c>
      <c r="D264" s="78" t="s">
        <v>127</v>
      </c>
      <c r="E264" s="13">
        <v>44555</v>
      </c>
      <c r="F264" s="76" t="s">
        <v>3897</v>
      </c>
      <c r="G264" s="13">
        <v>44560</v>
      </c>
      <c r="H264" s="77" t="s">
        <v>3898</v>
      </c>
      <c r="I264" s="16">
        <v>32</v>
      </c>
      <c r="J264" s="16">
        <v>22</v>
      </c>
      <c r="K264" s="16">
        <v>17</v>
      </c>
      <c r="L264" s="16">
        <v>7</v>
      </c>
      <c r="M264" s="81">
        <v>2.992</v>
      </c>
      <c r="N264" s="72">
        <v>7</v>
      </c>
      <c r="O264" s="64">
        <v>2530</v>
      </c>
      <c r="P264" s="65">
        <f>Table2245789101123456789101112131415161718192021222324252627282930313233343536[[#This Row],[PEMBULATAN]]*O264</f>
        <v>17710</v>
      </c>
    </row>
    <row r="265" spans="1:16" ht="26.25" customHeight="1" x14ac:dyDescent="0.2">
      <c r="A265" s="14"/>
      <c r="B265" s="75"/>
      <c r="C265" s="73" t="s">
        <v>4211</v>
      </c>
      <c r="D265" s="78" t="s">
        <v>127</v>
      </c>
      <c r="E265" s="13">
        <v>44555</v>
      </c>
      <c r="F265" s="76" t="s">
        <v>3897</v>
      </c>
      <c r="G265" s="13">
        <v>44560</v>
      </c>
      <c r="H265" s="77" t="s">
        <v>3898</v>
      </c>
      <c r="I265" s="16">
        <v>55</v>
      </c>
      <c r="J265" s="16">
        <v>38</v>
      </c>
      <c r="K265" s="16">
        <v>10</v>
      </c>
      <c r="L265" s="16">
        <v>10</v>
      </c>
      <c r="M265" s="81">
        <v>5.2249999999999996</v>
      </c>
      <c r="N265" s="72">
        <v>10</v>
      </c>
      <c r="O265" s="64">
        <v>2530</v>
      </c>
      <c r="P265" s="65">
        <f>Table2245789101123456789101112131415161718192021222324252627282930313233343536[[#This Row],[PEMBULATAN]]*O265</f>
        <v>25300</v>
      </c>
    </row>
    <row r="266" spans="1:16" ht="26.25" customHeight="1" x14ac:dyDescent="0.2">
      <c r="A266" s="14"/>
      <c r="B266" s="75"/>
      <c r="C266" s="73" t="s">
        <v>4212</v>
      </c>
      <c r="D266" s="78" t="s">
        <v>127</v>
      </c>
      <c r="E266" s="13">
        <v>44555</v>
      </c>
      <c r="F266" s="76" t="s">
        <v>3897</v>
      </c>
      <c r="G266" s="13">
        <v>44560</v>
      </c>
      <c r="H266" s="77" t="s">
        <v>3898</v>
      </c>
      <c r="I266" s="16">
        <v>47</v>
      </c>
      <c r="J266" s="16">
        <v>20</v>
      </c>
      <c r="K266" s="16">
        <v>15</v>
      </c>
      <c r="L266" s="16">
        <v>5</v>
      </c>
      <c r="M266" s="81">
        <v>3.5249999999999999</v>
      </c>
      <c r="N266" s="72">
        <v>5</v>
      </c>
      <c r="O266" s="64">
        <v>2530</v>
      </c>
      <c r="P266" s="65">
        <f>Table2245789101123456789101112131415161718192021222324252627282930313233343536[[#This Row],[PEMBULATAN]]*O266</f>
        <v>12650</v>
      </c>
    </row>
    <row r="267" spans="1:16" ht="26.25" customHeight="1" x14ac:dyDescent="0.2">
      <c r="A267" s="14"/>
      <c r="B267" s="75"/>
      <c r="C267" s="73" t="s">
        <v>4213</v>
      </c>
      <c r="D267" s="78" t="s">
        <v>127</v>
      </c>
      <c r="E267" s="13">
        <v>44555</v>
      </c>
      <c r="F267" s="76" t="s">
        <v>3897</v>
      </c>
      <c r="G267" s="13">
        <v>44560</v>
      </c>
      <c r="H267" s="77" t="s">
        <v>3898</v>
      </c>
      <c r="I267" s="16">
        <v>37</v>
      </c>
      <c r="J267" s="16">
        <v>40</v>
      </c>
      <c r="K267" s="16">
        <v>13</v>
      </c>
      <c r="L267" s="16">
        <v>9</v>
      </c>
      <c r="M267" s="81">
        <v>4.8099999999999996</v>
      </c>
      <c r="N267" s="72">
        <v>9</v>
      </c>
      <c r="O267" s="64">
        <v>2530</v>
      </c>
      <c r="P267" s="65">
        <f>Table2245789101123456789101112131415161718192021222324252627282930313233343536[[#This Row],[PEMBULATAN]]*O267</f>
        <v>22770</v>
      </c>
    </row>
    <row r="268" spans="1:16" ht="26.25" customHeight="1" x14ac:dyDescent="0.2">
      <c r="A268" s="14"/>
      <c r="B268" s="75"/>
      <c r="C268" s="73" t="s">
        <v>4214</v>
      </c>
      <c r="D268" s="78" t="s">
        <v>127</v>
      </c>
      <c r="E268" s="13">
        <v>44555</v>
      </c>
      <c r="F268" s="76" t="s">
        <v>3897</v>
      </c>
      <c r="G268" s="13">
        <v>44560</v>
      </c>
      <c r="H268" s="77" t="s">
        <v>3898</v>
      </c>
      <c r="I268" s="16">
        <v>48</v>
      </c>
      <c r="J268" s="16">
        <v>30</v>
      </c>
      <c r="K268" s="16">
        <v>25</v>
      </c>
      <c r="L268" s="16">
        <v>11</v>
      </c>
      <c r="M268" s="81">
        <v>9</v>
      </c>
      <c r="N268" s="72">
        <v>11</v>
      </c>
      <c r="O268" s="64">
        <v>2530</v>
      </c>
      <c r="P268" s="65">
        <f>Table2245789101123456789101112131415161718192021222324252627282930313233343536[[#This Row],[PEMBULATAN]]*O268</f>
        <v>27830</v>
      </c>
    </row>
    <row r="269" spans="1:16" ht="26.25" customHeight="1" x14ac:dyDescent="0.2">
      <c r="A269" s="14"/>
      <c r="B269" s="75"/>
      <c r="C269" s="73" t="s">
        <v>4215</v>
      </c>
      <c r="D269" s="78" t="s">
        <v>127</v>
      </c>
      <c r="E269" s="13">
        <v>44555</v>
      </c>
      <c r="F269" s="76" t="s">
        <v>3897</v>
      </c>
      <c r="G269" s="13">
        <v>44560</v>
      </c>
      <c r="H269" s="77" t="s">
        <v>3898</v>
      </c>
      <c r="I269" s="16">
        <v>35</v>
      </c>
      <c r="J269" s="16">
        <v>35</v>
      </c>
      <c r="K269" s="16">
        <v>18</v>
      </c>
      <c r="L269" s="16">
        <v>12</v>
      </c>
      <c r="M269" s="81">
        <v>5.5125000000000002</v>
      </c>
      <c r="N269" s="72">
        <v>12</v>
      </c>
      <c r="O269" s="64">
        <v>2530</v>
      </c>
      <c r="P269" s="65">
        <f>Table2245789101123456789101112131415161718192021222324252627282930313233343536[[#This Row],[PEMBULATAN]]*O269</f>
        <v>30360</v>
      </c>
    </row>
    <row r="270" spans="1:16" ht="22.5" customHeight="1" x14ac:dyDescent="0.2">
      <c r="A270" s="123" t="s">
        <v>30</v>
      </c>
      <c r="B270" s="124"/>
      <c r="C270" s="124"/>
      <c r="D270" s="124"/>
      <c r="E270" s="124"/>
      <c r="F270" s="124"/>
      <c r="G270" s="124"/>
      <c r="H270" s="124"/>
      <c r="I270" s="124"/>
      <c r="J270" s="124"/>
      <c r="K270" s="124"/>
      <c r="L270" s="125"/>
      <c r="M270" s="79">
        <f>SUBTOTAL(109,Table2245789101123456789101112131415161718192021222324252627282930313233343536[KG VOLUME])</f>
        <v>5704.0847499999991</v>
      </c>
      <c r="N270" s="68">
        <f>SUM(N3:N269)</f>
        <v>5857.176999999997</v>
      </c>
      <c r="O270" s="126">
        <f>SUM(P3:P269)</f>
        <v>14818657.809999997</v>
      </c>
      <c r="P270" s="127"/>
    </row>
    <row r="271" spans="1:16" ht="18" customHeight="1" x14ac:dyDescent="0.2">
      <c r="A271" s="86"/>
      <c r="B271" s="56" t="s">
        <v>42</v>
      </c>
      <c r="C271" s="55"/>
      <c r="D271" s="57" t="s">
        <v>43</v>
      </c>
      <c r="E271" s="86"/>
      <c r="F271" s="86"/>
      <c r="G271" s="86"/>
      <c r="H271" s="86"/>
      <c r="I271" s="86"/>
      <c r="J271" s="86"/>
      <c r="K271" s="86"/>
      <c r="L271" s="86"/>
      <c r="M271" s="87"/>
      <c r="N271" s="88" t="s">
        <v>51</v>
      </c>
      <c r="O271" s="89"/>
      <c r="P271" s="89">
        <f>O270*10%</f>
        <v>1481865.7809999997</v>
      </c>
    </row>
    <row r="272" spans="1:16" ht="18" customHeight="1" thickBot="1" x14ac:dyDescent="0.25">
      <c r="A272" s="86"/>
      <c r="B272" s="56"/>
      <c r="C272" s="55"/>
      <c r="D272" s="57"/>
      <c r="E272" s="86"/>
      <c r="F272" s="86"/>
      <c r="G272" s="86"/>
      <c r="H272" s="86"/>
      <c r="I272" s="86"/>
      <c r="J272" s="86"/>
      <c r="K272" s="86"/>
      <c r="L272" s="86"/>
      <c r="M272" s="87"/>
      <c r="N272" s="90" t="s">
        <v>52</v>
      </c>
      <c r="O272" s="91"/>
      <c r="P272" s="91">
        <f>O270-P271</f>
        <v>13336792.028999997</v>
      </c>
    </row>
    <row r="273" spans="1:16" ht="18" customHeight="1" x14ac:dyDescent="0.2">
      <c r="A273" s="11"/>
      <c r="H273" s="63"/>
      <c r="N273" s="62" t="s">
        <v>31</v>
      </c>
      <c r="P273" s="69">
        <f>P272*1%</f>
        <v>133367.92028999998</v>
      </c>
    </row>
    <row r="274" spans="1:16" ht="18" customHeight="1" thickBot="1" x14ac:dyDescent="0.25">
      <c r="A274" s="11"/>
      <c r="H274" s="63"/>
      <c r="N274" s="62" t="s">
        <v>53</v>
      </c>
      <c r="P274" s="71">
        <f>P272*2%</f>
        <v>266735.84057999996</v>
      </c>
    </row>
    <row r="275" spans="1:16" ht="18" customHeight="1" x14ac:dyDescent="0.2">
      <c r="A275" s="11"/>
      <c r="H275" s="63"/>
      <c r="N275" s="66" t="s">
        <v>32</v>
      </c>
      <c r="O275" s="67"/>
      <c r="P275" s="70">
        <f>P272+P273-P274</f>
        <v>13203424.108709998</v>
      </c>
    </row>
    <row r="277" spans="1:16" x14ac:dyDescent="0.2">
      <c r="A277" s="11"/>
      <c r="H277" s="63"/>
      <c r="P277" s="71"/>
    </row>
    <row r="278" spans="1:16" x14ac:dyDescent="0.2">
      <c r="A278" s="11"/>
      <c r="H278" s="63"/>
      <c r="O278" s="58"/>
      <c r="P278" s="71"/>
    </row>
    <row r="279" spans="1:16" s="3" customFormat="1" x14ac:dyDescent="0.25">
      <c r="A279" s="11"/>
      <c r="B279" s="2"/>
      <c r="C279" s="2"/>
      <c r="E279" s="12"/>
      <c r="H279" s="63"/>
      <c r="N279" s="15"/>
      <c r="O279" s="15"/>
      <c r="P279" s="15"/>
    </row>
    <row r="280" spans="1:16" s="3" customFormat="1" x14ac:dyDescent="0.25">
      <c r="A280" s="11"/>
      <c r="B280" s="2"/>
      <c r="C280" s="2"/>
      <c r="E280" s="12"/>
      <c r="H280" s="63"/>
      <c r="N280" s="15"/>
      <c r="O280" s="15"/>
      <c r="P280" s="15"/>
    </row>
    <row r="281" spans="1:16" s="3" customFormat="1" x14ac:dyDescent="0.25">
      <c r="A281" s="11"/>
      <c r="B281" s="2"/>
      <c r="C281" s="2"/>
      <c r="E281" s="12"/>
      <c r="H281" s="63"/>
      <c r="N281" s="15"/>
      <c r="O281" s="15"/>
      <c r="P281" s="15"/>
    </row>
    <row r="282" spans="1:16" s="3" customFormat="1" x14ac:dyDescent="0.25">
      <c r="A282" s="11"/>
      <c r="B282" s="2"/>
      <c r="C282" s="2"/>
      <c r="E282" s="12"/>
      <c r="H282" s="63"/>
      <c r="N282" s="15"/>
      <c r="O282" s="15"/>
      <c r="P282" s="15"/>
    </row>
    <row r="283" spans="1:16" s="3" customFormat="1" x14ac:dyDescent="0.25">
      <c r="A283" s="11"/>
      <c r="B283" s="2"/>
      <c r="C283" s="2"/>
      <c r="E283" s="12"/>
      <c r="H283" s="63"/>
      <c r="N283" s="15"/>
      <c r="O283" s="15"/>
      <c r="P283" s="15"/>
    </row>
    <row r="284" spans="1:16" s="3" customFormat="1" x14ac:dyDescent="0.25">
      <c r="A284" s="11"/>
      <c r="B284" s="2"/>
      <c r="C284" s="2"/>
      <c r="E284" s="12"/>
      <c r="H284" s="63"/>
      <c r="N284" s="15"/>
      <c r="O284" s="15"/>
      <c r="P284" s="15"/>
    </row>
    <row r="285" spans="1:16" s="3" customFormat="1" x14ac:dyDescent="0.25">
      <c r="A285" s="11"/>
      <c r="B285" s="2"/>
      <c r="C285" s="2"/>
      <c r="E285" s="12"/>
      <c r="H285" s="63"/>
      <c r="N285" s="15"/>
      <c r="O285" s="15"/>
      <c r="P285" s="15"/>
    </row>
    <row r="286" spans="1:16" s="3" customFormat="1" x14ac:dyDescent="0.25">
      <c r="A286" s="11"/>
      <c r="B286" s="2"/>
      <c r="C286" s="2"/>
      <c r="E286" s="12"/>
      <c r="H286" s="63"/>
      <c r="N286" s="15"/>
      <c r="O286" s="15"/>
      <c r="P286" s="15"/>
    </row>
    <row r="287" spans="1:16" s="3" customFormat="1" x14ac:dyDescent="0.25">
      <c r="A287" s="11"/>
      <c r="B287" s="2"/>
      <c r="C287" s="2"/>
      <c r="E287" s="12"/>
      <c r="H287" s="63"/>
      <c r="N287" s="15"/>
      <c r="O287" s="15"/>
      <c r="P287" s="15"/>
    </row>
    <row r="288" spans="1:16" s="3" customFormat="1" x14ac:dyDescent="0.25">
      <c r="A288" s="11"/>
      <c r="B288" s="2"/>
      <c r="C288" s="2"/>
      <c r="E288" s="12"/>
      <c r="H288" s="63"/>
      <c r="N288" s="15"/>
      <c r="O288" s="15"/>
      <c r="P288" s="15"/>
    </row>
    <row r="289" spans="1:16" s="3" customFormat="1" x14ac:dyDescent="0.25">
      <c r="A289" s="11"/>
      <c r="B289" s="2"/>
      <c r="C289" s="2"/>
      <c r="E289" s="12"/>
      <c r="H289" s="63"/>
      <c r="N289" s="15"/>
      <c r="O289" s="15"/>
      <c r="P289" s="15"/>
    </row>
    <row r="290" spans="1:16" s="3" customFormat="1" x14ac:dyDescent="0.25">
      <c r="A290" s="11"/>
      <c r="B290" s="2"/>
      <c r="C290" s="2"/>
      <c r="E290" s="12"/>
      <c r="H290" s="63"/>
      <c r="N290" s="15"/>
      <c r="O290" s="15"/>
      <c r="P290" s="15"/>
    </row>
  </sheetData>
  <mergeCells count="2">
    <mergeCell ref="A270:L270"/>
    <mergeCell ref="O270:P270"/>
  </mergeCells>
  <conditionalFormatting sqref="B3:B269">
    <cfRule type="duplicateValues" dxfId="351" priority="63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tabColor rgb="FF92D050"/>
  </sheetPr>
  <dimension ref="A1:P48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N27" sqref="N3:N27"/>
    </sheetView>
  </sheetViews>
  <sheetFormatPr defaultRowHeight="15" x14ac:dyDescent="0.2"/>
  <cols>
    <col min="1" max="1" width="8" style="4" customWidth="1"/>
    <col min="2" max="2" width="19.5703125" style="2" customWidth="1"/>
    <col min="3" max="3" width="14.5703125" style="2" customWidth="1"/>
    <col min="4" max="4" width="10.42578125" style="3" customWidth="1"/>
    <col min="5" max="5" width="8" style="12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5" customWidth="1"/>
    <col min="15" max="15" width="8.140625" style="15" customWidth="1"/>
    <col min="16" max="16" width="12.28515625" style="15" customWidth="1"/>
    <col min="17" max="16384" width="9.140625" style="4"/>
  </cols>
  <sheetData>
    <row r="1" spans="1:16" x14ac:dyDescent="0.2">
      <c r="H1" s="5"/>
    </row>
    <row r="2" spans="1:16" ht="25.5" x14ac:dyDescent="0.2">
      <c r="A2" s="59" t="s">
        <v>44</v>
      </c>
      <c r="B2" s="7" t="s">
        <v>7</v>
      </c>
      <c r="C2" s="7" t="s">
        <v>0</v>
      </c>
      <c r="D2" s="7" t="s">
        <v>1</v>
      </c>
      <c r="E2" s="60" t="s">
        <v>4</v>
      </c>
      <c r="F2" s="7" t="s">
        <v>3</v>
      </c>
      <c r="G2" s="7" t="s">
        <v>5</v>
      </c>
      <c r="H2" s="60" t="s">
        <v>2</v>
      </c>
      <c r="I2" s="7" t="s">
        <v>39</v>
      </c>
      <c r="J2" s="7" t="s">
        <v>40</v>
      </c>
      <c r="K2" s="7" t="s">
        <v>41</v>
      </c>
      <c r="L2" s="61" t="s">
        <v>45</v>
      </c>
      <c r="M2" s="61" t="s">
        <v>46</v>
      </c>
      <c r="N2" s="61" t="s">
        <v>6</v>
      </c>
      <c r="O2" s="61" t="s">
        <v>47</v>
      </c>
      <c r="P2" s="61" t="s">
        <v>48</v>
      </c>
    </row>
    <row r="3" spans="1:16" ht="29.25" customHeight="1" x14ac:dyDescent="0.2">
      <c r="A3" s="83">
        <v>402107</v>
      </c>
      <c r="B3" s="74" t="s">
        <v>4216</v>
      </c>
      <c r="C3" s="9" t="s">
        <v>4217</v>
      </c>
      <c r="D3" s="76" t="s">
        <v>127</v>
      </c>
      <c r="E3" s="13">
        <v>44556</v>
      </c>
      <c r="F3" s="76" t="s">
        <v>3897</v>
      </c>
      <c r="G3" s="13">
        <v>44560</v>
      </c>
      <c r="H3" s="10" t="s">
        <v>3898</v>
      </c>
      <c r="I3" s="1">
        <v>62</v>
      </c>
      <c r="J3" s="1">
        <v>39</v>
      </c>
      <c r="K3" s="1">
        <v>10</v>
      </c>
      <c r="L3" s="1">
        <v>2</v>
      </c>
      <c r="M3" s="80">
        <v>6.0449999999999999</v>
      </c>
      <c r="N3" s="96">
        <v>6.0449999999999999</v>
      </c>
      <c r="O3" s="64">
        <v>2530</v>
      </c>
      <c r="P3" s="65">
        <f>Table224578910112345678910111213141516171819202122232425262728293031323334353637[[#This Row],[PEMBULATAN]]*O3</f>
        <v>15293.85</v>
      </c>
    </row>
    <row r="4" spans="1:16" ht="29.25" customHeight="1" x14ac:dyDescent="0.2">
      <c r="A4" s="14"/>
      <c r="B4" s="75"/>
      <c r="C4" s="73" t="s">
        <v>4218</v>
      </c>
      <c r="D4" s="78" t="s">
        <v>127</v>
      </c>
      <c r="E4" s="13">
        <v>44556</v>
      </c>
      <c r="F4" s="76" t="s">
        <v>3897</v>
      </c>
      <c r="G4" s="13">
        <v>44560</v>
      </c>
      <c r="H4" s="77" t="s">
        <v>3898</v>
      </c>
      <c r="I4" s="16">
        <v>37</v>
      </c>
      <c r="J4" s="16">
        <v>30</v>
      </c>
      <c r="K4" s="16">
        <v>12</v>
      </c>
      <c r="L4" s="16">
        <v>1</v>
      </c>
      <c r="M4" s="81">
        <v>3.33</v>
      </c>
      <c r="N4" s="96">
        <v>4</v>
      </c>
      <c r="O4" s="64">
        <v>2530</v>
      </c>
      <c r="P4" s="65">
        <f>Table224578910112345678910111213141516171819202122232425262728293031323334353637[[#This Row],[PEMBULATAN]]*O4</f>
        <v>10120</v>
      </c>
    </row>
    <row r="5" spans="1:16" ht="29.25" customHeight="1" x14ac:dyDescent="0.2">
      <c r="A5" s="14"/>
      <c r="B5" s="75"/>
      <c r="C5" s="73" t="s">
        <v>4219</v>
      </c>
      <c r="D5" s="78" t="s">
        <v>127</v>
      </c>
      <c r="E5" s="13">
        <v>44556</v>
      </c>
      <c r="F5" s="76" t="s">
        <v>3897</v>
      </c>
      <c r="G5" s="13">
        <v>44560</v>
      </c>
      <c r="H5" s="77" t="s">
        <v>3898</v>
      </c>
      <c r="I5" s="16">
        <v>68</v>
      </c>
      <c r="J5" s="16">
        <v>58</v>
      </c>
      <c r="K5" s="16">
        <v>30</v>
      </c>
      <c r="L5" s="16">
        <v>21</v>
      </c>
      <c r="M5" s="81">
        <v>29.58</v>
      </c>
      <c r="N5" s="96">
        <v>29.58</v>
      </c>
      <c r="O5" s="64">
        <v>2530</v>
      </c>
      <c r="P5" s="65">
        <f>Table224578910112345678910111213141516171819202122232425262728293031323334353637[[#This Row],[PEMBULATAN]]*O5</f>
        <v>74837.399999999994</v>
      </c>
    </row>
    <row r="6" spans="1:16" ht="29.25" customHeight="1" x14ac:dyDescent="0.2">
      <c r="A6" s="14"/>
      <c r="B6" s="75"/>
      <c r="C6" s="73" t="s">
        <v>4220</v>
      </c>
      <c r="D6" s="78" t="s">
        <v>127</v>
      </c>
      <c r="E6" s="13">
        <v>44556</v>
      </c>
      <c r="F6" s="76" t="s">
        <v>3897</v>
      </c>
      <c r="G6" s="13">
        <v>44560</v>
      </c>
      <c r="H6" s="77" t="s">
        <v>3898</v>
      </c>
      <c r="I6" s="16">
        <v>86</v>
      </c>
      <c r="J6" s="16">
        <v>40</v>
      </c>
      <c r="K6" s="16">
        <v>34</v>
      </c>
      <c r="L6" s="16">
        <v>3</v>
      </c>
      <c r="M6" s="81">
        <v>29.24</v>
      </c>
      <c r="N6" s="96">
        <v>29.24</v>
      </c>
      <c r="O6" s="64">
        <v>2530</v>
      </c>
      <c r="P6" s="65">
        <f>Table224578910112345678910111213141516171819202122232425262728293031323334353637[[#This Row],[PEMBULATAN]]*O6</f>
        <v>73977.2</v>
      </c>
    </row>
    <row r="7" spans="1:16" ht="29.25" customHeight="1" x14ac:dyDescent="0.2">
      <c r="A7" s="14"/>
      <c r="B7" s="75"/>
      <c r="C7" s="73" t="s">
        <v>4221</v>
      </c>
      <c r="D7" s="78" t="s">
        <v>127</v>
      </c>
      <c r="E7" s="13">
        <v>44556</v>
      </c>
      <c r="F7" s="76" t="s">
        <v>3897</v>
      </c>
      <c r="G7" s="13">
        <v>44560</v>
      </c>
      <c r="H7" s="77" t="s">
        <v>3898</v>
      </c>
      <c r="I7" s="16">
        <v>98</v>
      </c>
      <c r="J7" s="16">
        <v>60</v>
      </c>
      <c r="K7" s="16">
        <v>30</v>
      </c>
      <c r="L7" s="16">
        <v>20</v>
      </c>
      <c r="M7" s="81">
        <v>44.1</v>
      </c>
      <c r="N7" s="96">
        <v>44.1</v>
      </c>
      <c r="O7" s="64">
        <v>2530</v>
      </c>
      <c r="P7" s="65">
        <f>Table224578910112345678910111213141516171819202122232425262728293031323334353637[[#This Row],[PEMBULATAN]]*O7</f>
        <v>111573</v>
      </c>
    </row>
    <row r="8" spans="1:16" ht="29.25" customHeight="1" x14ac:dyDescent="0.2">
      <c r="A8" s="14"/>
      <c r="B8" s="75"/>
      <c r="C8" s="73" t="s">
        <v>4222</v>
      </c>
      <c r="D8" s="78" t="s">
        <v>127</v>
      </c>
      <c r="E8" s="13">
        <v>44556</v>
      </c>
      <c r="F8" s="76" t="s">
        <v>3897</v>
      </c>
      <c r="G8" s="13">
        <v>44560</v>
      </c>
      <c r="H8" s="77" t="s">
        <v>3898</v>
      </c>
      <c r="I8" s="16">
        <v>57</v>
      </c>
      <c r="J8" s="16">
        <v>47</v>
      </c>
      <c r="K8" s="16">
        <v>17</v>
      </c>
      <c r="L8" s="16">
        <v>6</v>
      </c>
      <c r="M8" s="81">
        <v>11.38575</v>
      </c>
      <c r="N8" s="96">
        <v>12</v>
      </c>
      <c r="O8" s="64">
        <v>2530</v>
      </c>
      <c r="P8" s="65">
        <f>Table224578910112345678910111213141516171819202122232425262728293031323334353637[[#This Row],[PEMBULATAN]]*O8</f>
        <v>30360</v>
      </c>
    </row>
    <row r="9" spans="1:16" ht="29.25" customHeight="1" x14ac:dyDescent="0.2">
      <c r="A9" s="14"/>
      <c r="B9" s="75"/>
      <c r="C9" s="73" t="s">
        <v>4223</v>
      </c>
      <c r="D9" s="78" t="s">
        <v>127</v>
      </c>
      <c r="E9" s="13">
        <v>44556</v>
      </c>
      <c r="F9" s="76" t="s">
        <v>3897</v>
      </c>
      <c r="G9" s="13">
        <v>44560</v>
      </c>
      <c r="H9" s="77" t="s">
        <v>3898</v>
      </c>
      <c r="I9" s="16">
        <v>93</v>
      </c>
      <c r="J9" s="16">
        <v>52</v>
      </c>
      <c r="K9" s="16">
        <v>37</v>
      </c>
      <c r="L9" s="16">
        <v>9</v>
      </c>
      <c r="M9" s="81">
        <v>44.732999999999997</v>
      </c>
      <c r="N9" s="96">
        <v>44.732999999999997</v>
      </c>
      <c r="O9" s="64">
        <v>2530</v>
      </c>
      <c r="P9" s="65">
        <f>Table224578910112345678910111213141516171819202122232425262728293031323334353637[[#This Row],[PEMBULATAN]]*O9</f>
        <v>113174.48999999999</v>
      </c>
    </row>
    <row r="10" spans="1:16" ht="29.25" customHeight="1" x14ac:dyDescent="0.2">
      <c r="A10" s="14"/>
      <c r="B10" s="75"/>
      <c r="C10" s="73" t="s">
        <v>4224</v>
      </c>
      <c r="D10" s="78" t="s">
        <v>127</v>
      </c>
      <c r="E10" s="13">
        <v>44556</v>
      </c>
      <c r="F10" s="76" t="s">
        <v>3897</v>
      </c>
      <c r="G10" s="13">
        <v>44560</v>
      </c>
      <c r="H10" s="77" t="s">
        <v>3898</v>
      </c>
      <c r="I10" s="16">
        <v>60</v>
      </c>
      <c r="J10" s="16">
        <v>30</v>
      </c>
      <c r="K10" s="16">
        <v>20</v>
      </c>
      <c r="L10" s="16">
        <v>3</v>
      </c>
      <c r="M10" s="81">
        <v>9</v>
      </c>
      <c r="N10" s="96">
        <v>9</v>
      </c>
      <c r="O10" s="64">
        <v>2530</v>
      </c>
      <c r="P10" s="65">
        <f>Table224578910112345678910111213141516171819202122232425262728293031323334353637[[#This Row],[PEMBULATAN]]*O10</f>
        <v>22770</v>
      </c>
    </row>
    <row r="11" spans="1:16" ht="29.25" customHeight="1" x14ac:dyDescent="0.2">
      <c r="A11" s="14"/>
      <c r="B11" s="75"/>
      <c r="C11" s="73" t="s">
        <v>4225</v>
      </c>
      <c r="D11" s="78" t="s">
        <v>127</v>
      </c>
      <c r="E11" s="13">
        <v>44556</v>
      </c>
      <c r="F11" s="76" t="s">
        <v>3897</v>
      </c>
      <c r="G11" s="13">
        <v>44560</v>
      </c>
      <c r="H11" s="77" t="s">
        <v>3898</v>
      </c>
      <c r="I11" s="16">
        <v>48</v>
      </c>
      <c r="J11" s="16">
        <v>35</v>
      </c>
      <c r="K11" s="16">
        <v>22</v>
      </c>
      <c r="L11" s="16">
        <v>11</v>
      </c>
      <c r="M11" s="81">
        <v>9.24</v>
      </c>
      <c r="N11" s="96">
        <v>11</v>
      </c>
      <c r="O11" s="64">
        <v>2530</v>
      </c>
      <c r="P11" s="65">
        <f>Table224578910112345678910111213141516171819202122232425262728293031323334353637[[#This Row],[PEMBULATAN]]*O11</f>
        <v>27830</v>
      </c>
    </row>
    <row r="12" spans="1:16" ht="29.25" customHeight="1" x14ac:dyDescent="0.2">
      <c r="A12" s="14"/>
      <c r="B12" s="75"/>
      <c r="C12" s="73" t="s">
        <v>4226</v>
      </c>
      <c r="D12" s="78" t="s">
        <v>127</v>
      </c>
      <c r="E12" s="13">
        <v>44556</v>
      </c>
      <c r="F12" s="76" t="s">
        <v>3897</v>
      </c>
      <c r="G12" s="13">
        <v>44560</v>
      </c>
      <c r="H12" s="77" t="s">
        <v>3898</v>
      </c>
      <c r="I12" s="16">
        <v>79</v>
      </c>
      <c r="J12" s="16">
        <v>35</v>
      </c>
      <c r="K12" s="16">
        <v>22</v>
      </c>
      <c r="L12" s="16">
        <v>6</v>
      </c>
      <c r="M12" s="81">
        <v>15.2075</v>
      </c>
      <c r="N12" s="96">
        <v>15.2075</v>
      </c>
      <c r="O12" s="64">
        <v>2530</v>
      </c>
      <c r="P12" s="65">
        <f>Table224578910112345678910111213141516171819202122232425262728293031323334353637[[#This Row],[PEMBULATAN]]*O12</f>
        <v>38474.974999999999</v>
      </c>
    </row>
    <row r="13" spans="1:16" ht="29.25" customHeight="1" x14ac:dyDescent="0.2">
      <c r="A13" s="14"/>
      <c r="B13" s="75"/>
      <c r="C13" s="73" t="s">
        <v>4227</v>
      </c>
      <c r="D13" s="78" t="s">
        <v>127</v>
      </c>
      <c r="E13" s="13">
        <v>44556</v>
      </c>
      <c r="F13" s="76" t="s">
        <v>3897</v>
      </c>
      <c r="G13" s="13">
        <v>44560</v>
      </c>
      <c r="H13" s="77" t="s">
        <v>3898</v>
      </c>
      <c r="I13" s="16">
        <v>20</v>
      </c>
      <c r="J13" s="16">
        <v>30</v>
      </c>
      <c r="K13" s="16">
        <v>4</v>
      </c>
      <c r="L13" s="16">
        <v>1</v>
      </c>
      <c r="M13" s="81">
        <v>0.6</v>
      </c>
      <c r="N13" s="96">
        <v>1</v>
      </c>
      <c r="O13" s="64">
        <v>2530</v>
      </c>
      <c r="P13" s="65">
        <f>Table224578910112345678910111213141516171819202122232425262728293031323334353637[[#This Row],[PEMBULATAN]]*O13</f>
        <v>2530</v>
      </c>
    </row>
    <row r="14" spans="1:16" ht="29.25" customHeight="1" x14ac:dyDescent="0.2">
      <c r="A14" s="14"/>
      <c r="B14" s="75"/>
      <c r="C14" s="73" t="s">
        <v>4228</v>
      </c>
      <c r="D14" s="78" t="s">
        <v>127</v>
      </c>
      <c r="E14" s="13">
        <v>44556</v>
      </c>
      <c r="F14" s="76" t="s">
        <v>3897</v>
      </c>
      <c r="G14" s="13">
        <v>44560</v>
      </c>
      <c r="H14" s="77" t="s">
        <v>3898</v>
      </c>
      <c r="I14" s="16">
        <v>60</v>
      </c>
      <c r="J14" s="16">
        <v>51</v>
      </c>
      <c r="K14" s="16">
        <v>21</v>
      </c>
      <c r="L14" s="16">
        <v>9</v>
      </c>
      <c r="M14" s="81">
        <v>16.065000000000001</v>
      </c>
      <c r="N14" s="96">
        <v>16.065000000000001</v>
      </c>
      <c r="O14" s="64">
        <v>2530</v>
      </c>
      <c r="P14" s="65">
        <f>Table224578910112345678910111213141516171819202122232425262728293031323334353637[[#This Row],[PEMBULATAN]]*O14</f>
        <v>40644.450000000004</v>
      </c>
    </row>
    <row r="15" spans="1:16" ht="29.25" customHeight="1" x14ac:dyDescent="0.2">
      <c r="A15" s="14"/>
      <c r="B15" s="75"/>
      <c r="C15" s="73" t="s">
        <v>4229</v>
      </c>
      <c r="D15" s="78" t="s">
        <v>127</v>
      </c>
      <c r="E15" s="13">
        <v>44556</v>
      </c>
      <c r="F15" s="76" t="s">
        <v>3897</v>
      </c>
      <c r="G15" s="13">
        <v>44560</v>
      </c>
      <c r="H15" s="77" t="s">
        <v>3898</v>
      </c>
      <c r="I15" s="16">
        <v>62</v>
      </c>
      <c r="J15" s="16">
        <v>52</v>
      </c>
      <c r="K15" s="16">
        <v>35</v>
      </c>
      <c r="L15" s="16">
        <v>6</v>
      </c>
      <c r="M15" s="81">
        <v>28.21</v>
      </c>
      <c r="N15" s="96">
        <v>28.21</v>
      </c>
      <c r="O15" s="64">
        <v>2530</v>
      </c>
      <c r="P15" s="65">
        <f>Table224578910112345678910111213141516171819202122232425262728293031323334353637[[#This Row],[PEMBULATAN]]*O15</f>
        <v>71371.3</v>
      </c>
    </row>
    <row r="16" spans="1:16" ht="29.25" customHeight="1" x14ac:dyDescent="0.2">
      <c r="A16" s="14"/>
      <c r="B16" s="75"/>
      <c r="C16" s="73" t="s">
        <v>4230</v>
      </c>
      <c r="D16" s="78" t="s">
        <v>127</v>
      </c>
      <c r="E16" s="13">
        <v>44556</v>
      </c>
      <c r="F16" s="76" t="s">
        <v>3897</v>
      </c>
      <c r="G16" s="13">
        <v>44560</v>
      </c>
      <c r="H16" s="77" t="s">
        <v>3898</v>
      </c>
      <c r="I16" s="16">
        <v>45</v>
      </c>
      <c r="J16" s="16">
        <v>40</v>
      </c>
      <c r="K16" s="16">
        <v>34</v>
      </c>
      <c r="L16" s="16">
        <v>2</v>
      </c>
      <c r="M16" s="81">
        <v>15.3</v>
      </c>
      <c r="N16" s="96">
        <v>16</v>
      </c>
      <c r="O16" s="64">
        <v>2530</v>
      </c>
      <c r="P16" s="65">
        <f>Table224578910112345678910111213141516171819202122232425262728293031323334353637[[#This Row],[PEMBULATAN]]*O16</f>
        <v>40480</v>
      </c>
    </row>
    <row r="17" spans="1:16" ht="29.25" customHeight="1" x14ac:dyDescent="0.2">
      <c r="A17" s="14"/>
      <c r="B17" s="75"/>
      <c r="C17" s="73" t="s">
        <v>4231</v>
      </c>
      <c r="D17" s="78" t="s">
        <v>127</v>
      </c>
      <c r="E17" s="13">
        <v>44556</v>
      </c>
      <c r="F17" s="76" t="s">
        <v>3897</v>
      </c>
      <c r="G17" s="13">
        <v>44560</v>
      </c>
      <c r="H17" s="77" t="s">
        <v>3898</v>
      </c>
      <c r="I17" s="16">
        <v>50</v>
      </c>
      <c r="J17" s="16">
        <v>60</v>
      </c>
      <c r="K17" s="16">
        <v>15</v>
      </c>
      <c r="L17" s="16">
        <v>4</v>
      </c>
      <c r="M17" s="81">
        <v>11.25</v>
      </c>
      <c r="N17" s="96">
        <v>11.25</v>
      </c>
      <c r="O17" s="64">
        <v>2530</v>
      </c>
      <c r="P17" s="65">
        <f>Table224578910112345678910111213141516171819202122232425262728293031323334353637[[#This Row],[PEMBULATAN]]*O17</f>
        <v>28462.5</v>
      </c>
    </row>
    <row r="18" spans="1:16" ht="29.25" customHeight="1" x14ac:dyDescent="0.2">
      <c r="A18" s="14"/>
      <c r="B18" s="75"/>
      <c r="C18" s="73" t="s">
        <v>4232</v>
      </c>
      <c r="D18" s="78" t="s">
        <v>127</v>
      </c>
      <c r="E18" s="13">
        <v>44556</v>
      </c>
      <c r="F18" s="76" t="s">
        <v>3897</v>
      </c>
      <c r="G18" s="13">
        <v>44560</v>
      </c>
      <c r="H18" s="77" t="s">
        <v>3898</v>
      </c>
      <c r="I18" s="16">
        <v>34</v>
      </c>
      <c r="J18" s="16">
        <v>52</v>
      </c>
      <c r="K18" s="16">
        <v>12</v>
      </c>
      <c r="L18" s="16">
        <v>1</v>
      </c>
      <c r="M18" s="81">
        <v>5.3040000000000003</v>
      </c>
      <c r="N18" s="96">
        <v>6</v>
      </c>
      <c r="O18" s="64">
        <v>2530</v>
      </c>
      <c r="P18" s="65">
        <f>Table224578910112345678910111213141516171819202122232425262728293031323334353637[[#This Row],[PEMBULATAN]]*O18</f>
        <v>15180</v>
      </c>
    </row>
    <row r="19" spans="1:16" ht="29.25" customHeight="1" x14ac:dyDescent="0.2">
      <c r="A19" s="14"/>
      <c r="B19" s="75"/>
      <c r="C19" s="73" t="s">
        <v>4233</v>
      </c>
      <c r="D19" s="78" t="s">
        <v>127</v>
      </c>
      <c r="E19" s="13">
        <v>44556</v>
      </c>
      <c r="F19" s="76" t="s">
        <v>3897</v>
      </c>
      <c r="G19" s="13">
        <v>44560</v>
      </c>
      <c r="H19" s="77" t="s">
        <v>3898</v>
      </c>
      <c r="I19" s="16">
        <v>85</v>
      </c>
      <c r="J19" s="16">
        <v>45</v>
      </c>
      <c r="K19" s="16">
        <v>21</v>
      </c>
      <c r="L19" s="16">
        <v>13</v>
      </c>
      <c r="M19" s="81">
        <v>20.081250000000001</v>
      </c>
      <c r="N19" s="96">
        <v>20.081250000000001</v>
      </c>
      <c r="O19" s="64">
        <v>2530</v>
      </c>
      <c r="P19" s="65">
        <f>Table224578910112345678910111213141516171819202122232425262728293031323334353637[[#This Row],[PEMBULATAN]]*O19</f>
        <v>50805.5625</v>
      </c>
    </row>
    <row r="20" spans="1:16" ht="29.25" customHeight="1" x14ac:dyDescent="0.2">
      <c r="A20" s="14"/>
      <c r="B20" s="75"/>
      <c r="C20" s="73" t="s">
        <v>4234</v>
      </c>
      <c r="D20" s="78" t="s">
        <v>127</v>
      </c>
      <c r="E20" s="13">
        <v>44556</v>
      </c>
      <c r="F20" s="76" t="s">
        <v>3897</v>
      </c>
      <c r="G20" s="13">
        <v>44560</v>
      </c>
      <c r="H20" s="77" t="s">
        <v>3898</v>
      </c>
      <c r="I20" s="16">
        <v>65</v>
      </c>
      <c r="J20" s="16">
        <v>21</v>
      </c>
      <c r="K20" s="16">
        <v>20</v>
      </c>
      <c r="L20" s="16">
        <v>6</v>
      </c>
      <c r="M20" s="81">
        <v>6.8250000000000002</v>
      </c>
      <c r="N20" s="96">
        <v>6.8250000000000002</v>
      </c>
      <c r="O20" s="64">
        <v>2530</v>
      </c>
      <c r="P20" s="65">
        <f>Table224578910112345678910111213141516171819202122232425262728293031323334353637[[#This Row],[PEMBULATAN]]*O20</f>
        <v>17267.25</v>
      </c>
    </row>
    <row r="21" spans="1:16" ht="29.25" customHeight="1" x14ac:dyDescent="0.2">
      <c r="A21" s="14"/>
      <c r="B21" s="75"/>
      <c r="C21" s="73" t="s">
        <v>4235</v>
      </c>
      <c r="D21" s="78" t="s">
        <v>127</v>
      </c>
      <c r="E21" s="13">
        <v>44556</v>
      </c>
      <c r="F21" s="76" t="s">
        <v>3897</v>
      </c>
      <c r="G21" s="13">
        <v>44560</v>
      </c>
      <c r="H21" s="77" t="s">
        <v>3898</v>
      </c>
      <c r="I21" s="16">
        <v>67</v>
      </c>
      <c r="J21" s="16">
        <v>44</v>
      </c>
      <c r="K21" s="16">
        <v>43</v>
      </c>
      <c r="L21" s="16">
        <v>6</v>
      </c>
      <c r="M21" s="81">
        <v>31.690999999999999</v>
      </c>
      <c r="N21" s="96">
        <v>31.690999999999999</v>
      </c>
      <c r="O21" s="64">
        <v>2530</v>
      </c>
      <c r="P21" s="65">
        <f>Table224578910112345678910111213141516171819202122232425262728293031323334353637[[#This Row],[PEMBULATAN]]*O21</f>
        <v>80178.23</v>
      </c>
    </row>
    <row r="22" spans="1:16" ht="29.25" customHeight="1" x14ac:dyDescent="0.2">
      <c r="A22" s="14"/>
      <c r="B22" s="75"/>
      <c r="C22" s="73" t="s">
        <v>4236</v>
      </c>
      <c r="D22" s="78" t="s">
        <v>127</v>
      </c>
      <c r="E22" s="13">
        <v>44556</v>
      </c>
      <c r="F22" s="76" t="s">
        <v>3897</v>
      </c>
      <c r="G22" s="13">
        <v>44560</v>
      </c>
      <c r="H22" s="77" t="s">
        <v>3898</v>
      </c>
      <c r="I22" s="16">
        <v>39</v>
      </c>
      <c r="J22" s="16">
        <v>39</v>
      </c>
      <c r="K22" s="16">
        <v>20</v>
      </c>
      <c r="L22" s="16">
        <v>5</v>
      </c>
      <c r="M22" s="81">
        <v>7.6050000000000004</v>
      </c>
      <c r="N22" s="96">
        <v>7.6050000000000004</v>
      </c>
      <c r="O22" s="64">
        <v>2530</v>
      </c>
      <c r="P22" s="65">
        <f>Table224578910112345678910111213141516171819202122232425262728293031323334353637[[#This Row],[PEMBULATAN]]*O22</f>
        <v>19240.650000000001</v>
      </c>
    </row>
    <row r="23" spans="1:16" ht="29.25" customHeight="1" x14ac:dyDescent="0.2">
      <c r="A23" s="14"/>
      <c r="B23" s="75"/>
      <c r="C23" s="73" t="s">
        <v>4237</v>
      </c>
      <c r="D23" s="78" t="s">
        <v>127</v>
      </c>
      <c r="E23" s="13">
        <v>44556</v>
      </c>
      <c r="F23" s="76" t="s">
        <v>3897</v>
      </c>
      <c r="G23" s="13">
        <v>44560</v>
      </c>
      <c r="H23" s="77" t="s">
        <v>3898</v>
      </c>
      <c r="I23" s="16">
        <v>65</v>
      </c>
      <c r="J23" s="16">
        <v>65</v>
      </c>
      <c r="K23" s="16">
        <v>48</v>
      </c>
      <c r="L23" s="16">
        <v>22</v>
      </c>
      <c r="M23" s="81">
        <v>50.7</v>
      </c>
      <c r="N23" s="96">
        <v>50.7</v>
      </c>
      <c r="O23" s="64">
        <v>2530</v>
      </c>
      <c r="P23" s="65">
        <f>Table224578910112345678910111213141516171819202122232425262728293031323334353637[[#This Row],[PEMBULATAN]]*O23</f>
        <v>128271</v>
      </c>
    </row>
    <row r="24" spans="1:16" ht="29.25" customHeight="1" x14ac:dyDescent="0.2">
      <c r="A24" s="14"/>
      <c r="B24" s="75"/>
      <c r="C24" s="73" t="s">
        <v>4238</v>
      </c>
      <c r="D24" s="78" t="s">
        <v>127</v>
      </c>
      <c r="E24" s="13">
        <v>44556</v>
      </c>
      <c r="F24" s="76" t="s">
        <v>3897</v>
      </c>
      <c r="G24" s="13">
        <v>44560</v>
      </c>
      <c r="H24" s="77" t="s">
        <v>3898</v>
      </c>
      <c r="I24" s="16">
        <v>20</v>
      </c>
      <c r="J24" s="16">
        <v>20</v>
      </c>
      <c r="K24" s="16">
        <v>15</v>
      </c>
      <c r="L24" s="16">
        <v>15</v>
      </c>
      <c r="M24" s="81">
        <v>1.5</v>
      </c>
      <c r="N24" s="96">
        <v>16</v>
      </c>
      <c r="O24" s="64">
        <v>2530</v>
      </c>
      <c r="P24" s="65">
        <f>Table224578910112345678910111213141516171819202122232425262728293031323334353637[[#This Row],[PEMBULATAN]]*O24</f>
        <v>40480</v>
      </c>
    </row>
    <row r="25" spans="1:16" ht="29.25" customHeight="1" x14ac:dyDescent="0.2">
      <c r="A25" s="14"/>
      <c r="B25" s="98"/>
      <c r="C25" s="73" t="s">
        <v>4239</v>
      </c>
      <c r="D25" s="78" t="s">
        <v>127</v>
      </c>
      <c r="E25" s="13">
        <v>44556</v>
      </c>
      <c r="F25" s="76" t="s">
        <v>3897</v>
      </c>
      <c r="G25" s="13">
        <v>44560</v>
      </c>
      <c r="H25" s="77" t="s">
        <v>3898</v>
      </c>
      <c r="I25" s="16">
        <v>79</v>
      </c>
      <c r="J25" s="16">
        <v>65</v>
      </c>
      <c r="K25" s="16">
        <v>32</v>
      </c>
      <c r="L25" s="16">
        <v>15</v>
      </c>
      <c r="M25" s="81">
        <v>41.08</v>
      </c>
      <c r="N25" s="96">
        <v>41.08</v>
      </c>
      <c r="O25" s="64">
        <v>2530</v>
      </c>
      <c r="P25" s="65">
        <f>Table224578910112345678910111213141516171819202122232425262728293031323334353637[[#This Row],[PEMBULATAN]]*O25</f>
        <v>103932.4</v>
      </c>
    </row>
    <row r="26" spans="1:16" ht="29.25" customHeight="1" x14ac:dyDescent="0.2">
      <c r="A26" s="14"/>
      <c r="B26" s="75" t="s">
        <v>4240</v>
      </c>
      <c r="C26" s="73" t="s">
        <v>4241</v>
      </c>
      <c r="D26" s="78" t="s">
        <v>127</v>
      </c>
      <c r="E26" s="13">
        <v>44556</v>
      </c>
      <c r="F26" s="76" t="s">
        <v>3897</v>
      </c>
      <c r="G26" s="13">
        <v>44560</v>
      </c>
      <c r="H26" s="77" t="s">
        <v>3898</v>
      </c>
      <c r="I26" s="16">
        <v>30</v>
      </c>
      <c r="J26" s="16">
        <v>20</v>
      </c>
      <c r="K26" s="16">
        <v>10</v>
      </c>
      <c r="L26" s="16">
        <v>1</v>
      </c>
      <c r="M26" s="81">
        <v>1.5</v>
      </c>
      <c r="N26" s="96">
        <v>2</v>
      </c>
      <c r="O26" s="64">
        <v>2530</v>
      </c>
      <c r="P26" s="65">
        <f>Table224578910112345678910111213141516171819202122232425262728293031323334353637[[#This Row],[PEMBULATAN]]*O26</f>
        <v>5060</v>
      </c>
    </row>
    <row r="27" spans="1:16" ht="29.25" customHeight="1" x14ac:dyDescent="0.2">
      <c r="A27" s="14"/>
      <c r="B27" s="75"/>
      <c r="C27" s="73" t="s">
        <v>4242</v>
      </c>
      <c r="D27" s="78" t="s">
        <v>127</v>
      </c>
      <c r="E27" s="13">
        <v>44556</v>
      </c>
      <c r="F27" s="76" t="s">
        <v>3897</v>
      </c>
      <c r="G27" s="13">
        <v>44560</v>
      </c>
      <c r="H27" s="77" t="s">
        <v>3898</v>
      </c>
      <c r="I27" s="16">
        <v>32</v>
      </c>
      <c r="J27" s="16">
        <v>22</v>
      </c>
      <c r="K27" s="16">
        <v>33</v>
      </c>
      <c r="L27" s="16">
        <v>1</v>
      </c>
      <c r="M27" s="81">
        <v>5.8079999999999998</v>
      </c>
      <c r="N27" s="96">
        <v>5.8079999999999998</v>
      </c>
      <c r="O27" s="64">
        <v>2530</v>
      </c>
      <c r="P27" s="65">
        <f>Table224578910112345678910111213141516171819202122232425262728293031323334353637[[#This Row],[PEMBULATAN]]*O27</f>
        <v>14694.24</v>
      </c>
    </row>
    <row r="28" spans="1:16" ht="22.5" customHeight="1" x14ac:dyDescent="0.2">
      <c r="A28" s="123" t="s">
        <v>30</v>
      </c>
      <c r="B28" s="124"/>
      <c r="C28" s="124"/>
      <c r="D28" s="124"/>
      <c r="E28" s="124"/>
      <c r="F28" s="124"/>
      <c r="G28" s="124"/>
      <c r="H28" s="124"/>
      <c r="I28" s="124"/>
      <c r="J28" s="124"/>
      <c r="K28" s="124"/>
      <c r="L28" s="125"/>
      <c r="M28" s="79">
        <f>SUBTOTAL(109,Table224578910112345678910111213141516171819202122232425262728293031323334353637[KG VOLUME])</f>
        <v>445.38049999999993</v>
      </c>
      <c r="N28" s="68">
        <f>SUM(N3:N27)</f>
        <v>465.22075000000001</v>
      </c>
      <c r="O28" s="126">
        <f>SUM(P3:P27)</f>
        <v>1177008.4974999998</v>
      </c>
      <c r="P28" s="127"/>
    </row>
    <row r="29" spans="1:16" ht="18" customHeight="1" x14ac:dyDescent="0.2">
      <c r="A29" s="86"/>
      <c r="B29" s="56" t="s">
        <v>42</v>
      </c>
      <c r="C29" s="55"/>
      <c r="D29" s="57" t="s">
        <v>43</v>
      </c>
      <c r="E29" s="86"/>
      <c r="F29" s="86"/>
      <c r="G29" s="86"/>
      <c r="H29" s="86"/>
      <c r="I29" s="86"/>
      <c r="J29" s="86"/>
      <c r="K29" s="86"/>
      <c r="L29" s="86"/>
      <c r="M29" s="87"/>
      <c r="N29" s="88" t="s">
        <v>51</v>
      </c>
      <c r="O29" s="89"/>
      <c r="P29" s="89">
        <f>O28*10%</f>
        <v>117700.84974999999</v>
      </c>
    </row>
    <row r="30" spans="1:16" ht="18" customHeight="1" thickBot="1" x14ac:dyDescent="0.25">
      <c r="A30" s="86"/>
      <c r="B30" s="56"/>
      <c r="C30" s="55"/>
      <c r="D30" s="57"/>
      <c r="E30" s="86"/>
      <c r="F30" s="86"/>
      <c r="G30" s="86"/>
      <c r="H30" s="86"/>
      <c r="I30" s="86"/>
      <c r="J30" s="86"/>
      <c r="K30" s="86"/>
      <c r="L30" s="86"/>
      <c r="M30" s="87"/>
      <c r="N30" s="90" t="s">
        <v>52</v>
      </c>
      <c r="O30" s="91"/>
      <c r="P30" s="91">
        <f>O28-P29</f>
        <v>1059307.6477499998</v>
      </c>
    </row>
    <row r="31" spans="1:16" ht="18" customHeight="1" x14ac:dyDescent="0.2">
      <c r="A31" s="11"/>
      <c r="H31" s="63"/>
      <c r="N31" s="62" t="s">
        <v>31</v>
      </c>
      <c r="P31" s="69">
        <f>P30*1%</f>
        <v>10593.076477499997</v>
      </c>
    </row>
    <row r="32" spans="1:16" ht="18" customHeight="1" thickBot="1" x14ac:dyDescent="0.25">
      <c r="A32" s="11"/>
      <c r="H32" s="63"/>
      <c r="N32" s="62" t="s">
        <v>53</v>
      </c>
      <c r="P32" s="71">
        <f>P30*2%</f>
        <v>21186.152954999994</v>
      </c>
    </row>
    <row r="33" spans="1:16" ht="18" customHeight="1" x14ac:dyDescent="0.2">
      <c r="A33" s="11"/>
      <c r="H33" s="63"/>
      <c r="N33" s="66" t="s">
        <v>32</v>
      </c>
      <c r="O33" s="67"/>
      <c r="P33" s="70">
        <f>P30+P31-P32</f>
        <v>1048714.5712724996</v>
      </c>
    </row>
    <row r="35" spans="1:16" x14ac:dyDescent="0.2">
      <c r="A35" s="11"/>
      <c r="H35" s="63"/>
      <c r="P35" s="71"/>
    </row>
    <row r="36" spans="1:16" x14ac:dyDescent="0.2">
      <c r="A36" s="11"/>
      <c r="H36" s="63"/>
      <c r="M36" s="3" t="s">
        <v>6444</v>
      </c>
      <c r="O36" s="58"/>
      <c r="P36" s="71"/>
    </row>
    <row r="37" spans="1:16" s="3" customFormat="1" x14ac:dyDescent="0.25">
      <c r="A37" s="11"/>
      <c r="B37" s="2"/>
      <c r="C37" s="2"/>
      <c r="E37" s="12"/>
      <c r="H37" s="63"/>
      <c r="N37" s="15"/>
      <c r="O37" s="15"/>
      <c r="P37" s="15"/>
    </row>
    <row r="38" spans="1:16" s="3" customFormat="1" x14ac:dyDescent="0.25">
      <c r="A38" s="11"/>
      <c r="B38" s="2"/>
      <c r="C38" s="2"/>
      <c r="E38" s="12"/>
      <c r="H38" s="63"/>
      <c r="N38" s="15"/>
      <c r="O38" s="15"/>
      <c r="P38" s="15"/>
    </row>
    <row r="39" spans="1:16" s="3" customFormat="1" x14ac:dyDescent="0.25">
      <c r="A39" s="11"/>
      <c r="B39" s="2"/>
      <c r="C39" s="2"/>
      <c r="E39" s="12"/>
      <c r="H39" s="63"/>
      <c r="N39" s="15"/>
      <c r="O39" s="15"/>
      <c r="P39" s="15"/>
    </row>
    <row r="40" spans="1:16" s="3" customFormat="1" x14ac:dyDescent="0.25">
      <c r="A40" s="11"/>
      <c r="B40" s="2"/>
      <c r="C40" s="2"/>
      <c r="E40" s="12"/>
      <c r="H40" s="63"/>
      <c r="N40" s="15"/>
      <c r="O40" s="15"/>
      <c r="P40" s="15"/>
    </row>
    <row r="41" spans="1:16" s="3" customFormat="1" x14ac:dyDescent="0.25">
      <c r="A41" s="11"/>
      <c r="B41" s="2"/>
      <c r="C41" s="2"/>
      <c r="E41" s="12"/>
      <c r="H41" s="63"/>
      <c r="N41" s="15"/>
      <c r="O41" s="15"/>
      <c r="P41" s="15"/>
    </row>
    <row r="42" spans="1:16" s="3" customFormat="1" x14ac:dyDescent="0.25">
      <c r="A42" s="11"/>
      <c r="B42" s="2"/>
      <c r="C42" s="2"/>
      <c r="E42" s="12"/>
      <c r="H42" s="63"/>
      <c r="N42" s="15"/>
      <c r="O42" s="15"/>
      <c r="P42" s="15"/>
    </row>
    <row r="43" spans="1:16" s="3" customFormat="1" x14ac:dyDescent="0.25">
      <c r="A43" s="11"/>
      <c r="B43" s="2"/>
      <c r="C43" s="2"/>
      <c r="E43" s="12"/>
      <c r="H43" s="63"/>
      <c r="N43" s="15"/>
      <c r="O43" s="15"/>
      <c r="P43" s="15"/>
    </row>
    <row r="44" spans="1:16" s="3" customFormat="1" x14ac:dyDescent="0.25">
      <c r="A44" s="11"/>
      <c r="B44" s="2"/>
      <c r="C44" s="2"/>
      <c r="E44" s="12"/>
      <c r="H44" s="63"/>
      <c r="N44" s="15"/>
      <c r="O44" s="15"/>
      <c r="P44" s="15"/>
    </row>
    <row r="45" spans="1:16" s="3" customFormat="1" x14ac:dyDescent="0.25">
      <c r="A45" s="11"/>
      <c r="B45" s="2"/>
      <c r="C45" s="2"/>
      <c r="E45" s="12"/>
      <c r="H45" s="63"/>
      <c r="N45" s="15"/>
      <c r="O45" s="15"/>
      <c r="P45" s="15"/>
    </row>
    <row r="46" spans="1:16" s="3" customFormat="1" x14ac:dyDescent="0.25">
      <c r="A46" s="11"/>
      <c r="B46" s="2"/>
      <c r="C46" s="2"/>
      <c r="E46" s="12"/>
      <c r="H46" s="63"/>
      <c r="N46" s="15"/>
      <c r="O46" s="15"/>
      <c r="P46" s="15"/>
    </row>
    <row r="47" spans="1:16" s="3" customFormat="1" x14ac:dyDescent="0.25">
      <c r="A47" s="11"/>
      <c r="B47" s="2"/>
      <c r="C47" s="2"/>
      <c r="E47" s="12"/>
      <c r="H47" s="63"/>
      <c r="N47" s="15"/>
      <c r="O47" s="15"/>
      <c r="P47" s="15"/>
    </row>
    <row r="48" spans="1:16" s="3" customFormat="1" x14ac:dyDescent="0.25">
      <c r="A48" s="11"/>
      <c r="B48" s="2"/>
      <c r="C48" s="2"/>
      <c r="E48" s="12"/>
      <c r="H48" s="63"/>
      <c r="N48" s="15"/>
      <c r="O48" s="15"/>
      <c r="P48" s="15"/>
    </row>
  </sheetData>
  <mergeCells count="2">
    <mergeCell ref="A28:L28"/>
    <mergeCell ref="O28:P28"/>
  </mergeCells>
  <conditionalFormatting sqref="B3:B27">
    <cfRule type="duplicateValues" dxfId="335" priority="64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tabColor rgb="FF92D050"/>
  </sheetPr>
  <dimension ref="A1:P70"/>
  <sheetViews>
    <sheetView zoomScale="110" zoomScaleNormal="110" workbookViewId="0">
      <pane xSplit="3" ySplit="2" topLeftCell="D40" activePane="bottomRight" state="frozen"/>
      <selection pane="topRight" activeCell="B1" sqref="B1"/>
      <selection pane="bottomLeft" activeCell="A3" sqref="A3"/>
      <selection pane="bottomRight" activeCell="N3" sqref="N3:N49"/>
    </sheetView>
  </sheetViews>
  <sheetFormatPr defaultRowHeight="15" x14ac:dyDescent="0.2"/>
  <cols>
    <col min="1" max="1" width="8" style="4" customWidth="1"/>
    <col min="2" max="2" width="19.5703125" style="2" customWidth="1"/>
    <col min="3" max="3" width="14.5703125" style="2" customWidth="1"/>
    <col min="4" max="4" width="10.42578125" style="3" customWidth="1"/>
    <col min="5" max="5" width="8" style="12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5" customWidth="1"/>
    <col min="15" max="15" width="8.140625" style="15" customWidth="1"/>
    <col min="16" max="16" width="12.28515625" style="15" customWidth="1"/>
    <col min="17" max="16384" width="9.140625" style="4"/>
  </cols>
  <sheetData>
    <row r="1" spans="1:16" x14ac:dyDescent="0.2">
      <c r="H1" s="5"/>
    </row>
    <row r="2" spans="1:16" ht="25.5" x14ac:dyDescent="0.2">
      <c r="A2" s="59" t="s">
        <v>44</v>
      </c>
      <c r="B2" s="7" t="s">
        <v>7</v>
      </c>
      <c r="C2" s="7" t="s">
        <v>0</v>
      </c>
      <c r="D2" s="7" t="s">
        <v>1</v>
      </c>
      <c r="E2" s="60" t="s">
        <v>4</v>
      </c>
      <c r="F2" s="7" t="s">
        <v>3</v>
      </c>
      <c r="G2" s="7" t="s">
        <v>5</v>
      </c>
      <c r="H2" s="60" t="s">
        <v>2</v>
      </c>
      <c r="I2" s="7" t="s">
        <v>39</v>
      </c>
      <c r="J2" s="7" t="s">
        <v>40</v>
      </c>
      <c r="K2" s="7" t="s">
        <v>41</v>
      </c>
      <c r="L2" s="61" t="s">
        <v>45</v>
      </c>
      <c r="M2" s="61" t="s">
        <v>46</v>
      </c>
      <c r="N2" s="61" t="s">
        <v>6</v>
      </c>
      <c r="O2" s="61" t="s">
        <v>47</v>
      </c>
      <c r="P2" s="61" t="s">
        <v>48</v>
      </c>
    </row>
    <row r="3" spans="1:16" ht="24" customHeight="1" x14ac:dyDescent="0.2">
      <c r="A3" s="83">
        <v>403990</v>
      </c>
      <c r="B3" s="74" t="s">
        <v>4243</v>
      </c>
      <c r="C3" s="9" t="s">
        <v>4244</v>
      </c>
      <c r="D3" s="76" t="s">
        <v>127</v>
      </c>
      <c r="E3" s="13">
        <v>44556</v>
      </c>
      <c r="F3" s="76" t="s">
        <v>3897</v>
      </c>
      <c r="G3" s="13">
        <v>44560</v>
      </c>
      <c r="H3" s="10" t="s">
        <v>3898</v>
      </c>
      <c r="I3" s="1">
        <v>113</v>
      </c>
      <c r="J3" s="1">
        <v>5</v>
      </c>
      <c r="K3" s="1">
        <v>5</v>
      </c>
      <c r="L3" s="1">
        <v>1</v>
      </c>
      <c r="M3" s="80">
        <v>0.70625000000000004</v>
      </c>
      <c r="N3" s="8">
        <v>1</v>
      </c>
      <c r="O3" s="64">
        <v>2530</v>
      </c>
      <c r="P3" s="65">
        <f>Table22457891011234567891011121314151617181920212223242526272829303132333435363738[[#This Row],[PEMBULATAN]]*O3</f>
        <v>2530</v>
      </c>
    </row>
    <row r="4" spans="1:16" ht="24" customHeight="1" x14ac:dyDescent="0.2">
      <c r="A4" s="14"/>
      <c r="B4" s="75"/>
      <c r="C4" s="73" t="s">
        <v>4245</v>
      </c>
      <c r="D4" s="78" t="s">
        <v>127</v>
      </c>
      <c r="E4" s="13">
        <v>44556</v>
      </c>
      <c r="F4" s="76" t="s">
        <v>3897</v>
      </c>
      <c r="G4" s="13">
        <v>44560</v>
      </c>
      <c r="H4" s="77" t="s">
        <v>3898</v>
      </c>
      <c r="I4" s="16">
        <v>102</v>
      </c>
      <c r="J4" s="16">
        <v>8</v>
      </c>
      <c r="K4" s="16">
        <v>8</v>
      </c>
      <c r="L4" s="16">
        <v>3</v>
      </c>
      <c r="M4" s="81">
        <v>1.6319999999999999</v>
      </c>
      <c r="N4" s="72">
        <v>3</v>
      </c>
      <c r="O4" s="64">
        <v>2530</v>
      </c>
      <c r="P4" s="65">
        <f>Table22457891011234567891011121314151617181920212223242526272829303132333435363738[[#This Row],[PEMBULATAN]]*O4</f>
        <v>7590</v>
      </c>
    </row>
    <row r="5" spans="1:16" ht="24" customHeight="1" x14ac:dyDescent="0.2">
      <c r="A5" s="14"/>
      <c r="B5" s="75"/>
      <c r="C5" s="73" t="s">
        <v>4246</v>
      </c>
      <c r="D5" s="78" t="s">
        <v>127</v>
      </c>
      <c r="E5" s="13">
        <v>44556</v>
      </c>
      <c r="F5" s="76" t="s">
        <v>3897</v>
      </c>
      <c r="G5" s="13">
        <v>44560</v>
      </c>
      <c r="H5" s="77" t="s">
        <v>3898</v>
      </c>
      <c r="I5" s="16">
        <v>90</v>
      </c>
      <c r="J5" s="16">
        <v>40</v>
      </c>
      <c r="K5" s="16">
        <v>6</v>
      </c>
      <c r="L5" s="16">
        <v>1</v>
      </c>
      <c r="M5" s="81">
        <v>5.4</v>
      </c>
      <c r="N5" s="72">
        <v>6</v>
      </c>
      <c r="O5" s="64">
        <v>2530</v>
      </c>
      <c r="P5" s="65">
        <f>Table22457891011234567891011121314151617181920212223242526272829303132333435363738[[#This Row],[PEMBULATAN]]*O5</f>
        <v>15180</v>
      </c>
    </row>
    <row r="6" spans="1:16" ht="24" customHeight="1" x14ac:dyDescent="0.2">
      <c r="A6" s="14"/>
      <c r="B6" s="75"/>
      <c r="C6" s="73" t="s">
        <v>4247</v>
      </c>
      <c r="D6" s="78" t="s">
        <v>127</v>
      </c>
      <c r="E6" s="13">
        <v>44556</v>
      </c>
      <c r="F6" s="76" t="s">
        <v>3897</v>
      </c>
      <c r="G6" s="13">
        <v>44560</v>
      </c>
      <c r="H6" s="77" t="s">
        <v>3898</v>
      </c>
      <c r="I6" s="16">
        <v>55</v>
      </c>
      <c r="J6" s="16">
        <v>36</v>
      </c>
      <c r="K6" s="16">
        <v>27</v>
      </c>
      <c r="L6" s="16">
        <v>5</v>
      </c>
      <c r="M6" s="81">
        <v>13.365</v>
      </c>
      <c r="N6" s="72">
        <v>14</v>
      </c>
      <c r="O6" s="64">
        <v>2530</v>
      </c>
      <c r="P6" s="65">
        <f>Table22457891011234567891011121314151617181920212223242526272829303132333435363738[[#This Row],[PEMBULATAN]]*O6</f>
        <v>35420</v>
      </c>
    </row>
    <row r="7" spans="1:16" ht="24" customHeight="1" x14ac:dyDescent="0.2">
      <c r="A7" s="14"/>
      <c r="B7" s="75"/>
      <c r="C7" s="73" t="s">
        <v>4248</v>
      </c>
      <c r="D7" s="78" t="s">
        <v>127</v>
      </c>
      <c r="E7" s="13">
        <v>44556</v>
      </c>
      <c r="F7" s="76" t="s">
        <v>3897</v>
      </c>
      <c r="G7" s="13">
        <v>44560</v>
      </c>
      <c r="H7" s="77" t="s">
        <v>3898</v>
      </c>
      <c r="I7" s="16">
        <v>111</v>
      </c>
      <c r="J7" s="16">
        <v>54</v>
      </c>
      <c r="K7" s="16">
        <v>27</v>
      </c>
      <c r="L7" s="16">
        <v>16</v>
      </c>
      <c r="M7" s="81">
        <v>40.459499999999998</v>
      </c>
      <c r="N7" s="72">
        <v>41</v>
      </c>
      <c r="O7" s="64">
        <v>2530</v>
      </c>
      <c r="P7" s="65">
        <f>Table22457891011234567891011121314151617181920212223242526272829303132333435363738[[#This Row],[PEMBULATAN]]*O7</f>
        <v>103730</v>
      </c>
    </row>
    <row r="8" spans="1:16" ht="24" customHeight="1" x14ac:dyDescent="0.2">
      <c r="A8" s="14"/>
      <c r="B8" s="75"/>
      <c r="C8" s="73" t="s">
        <v>4249</v>
      </c>
      <c r="D8" s="78" t="s">
        <v>127</v>
      </c>
      <c r="E8" s="13">
        <v>44556</v>
      </c>
      <c r="F8" s="76" t="s">
        <v>3897</v>
      </c>
      <c r="G8" s="13">
        <v>44560</v>
      </c>
      <c r="H8" s="77" t="s">
        <v>3898</v>
      </c>
      <c r="I8" s="16">
        <v>90</v>
      </c>
      <c r="J8" s="16">
        <v>60</v>
      </c>
      <c r="K8" s="16">
        <v>27</v>
      </c>
      <c r="L8" s="16">
        <v>14</v>
      </c>
      <c r="M8" s="81">
        <v>36.450000000000003</v>
      </c>
      <c r="N8" s="72">
        <v>37</v>
      </c>
      <c r="O8" s="64">
        <v>2530</v>
      </c>
      <c r="P8" s="65">
        <f>Table22457891011234567891011121314151617181920212223242526272829303132333435363738[[#This Row],[PEMBULATAN]]*O8</f>
        <v>93610</v>
      </c>
    </row>
    <row r="9" spans="1:16" ht="24" customHeight="1" x14ac:dyDescent="0.2">
      <c r="A9" s="14"/>
      <c r="B9" s="75"/>
      <c r="C9" s="73" t="s">
        <v>4250</v>
      </c>
      <c r="D9" s="78" t="s">
        <v>127</v>
      </c>
      <c r="E9" s="13">
        <v>44556</v>
      </c>
      <c r="F9" s="76" t="s">
        <v>3897</v>
      </c>
      <c r="G9" s="13">
        <v>44560</v>
      </c>
      <c r="H9" s="77" t="s">
        <v>3898</v>
      </c>
      <c r="I9" s="16">
        <v>88</v>
      </c>
      <c r="J9" s="16">
        <v>60</v>
      </c>
      <c r="K9" s="16">
        <v>27</v>
      </c>
      <c r="L9" s="16">
        <v>18</v>
      </c>
      <c r="M9" s="81">
        <v>35.64</v>
      </c>
      <c r="N9" s="96">
        <v>35.64</v>
      </c>
      <c r="O9" s="64">
        <v>2530</v>
      </c>
      <c r="P9" s="65">
        <f>Table22457891011234567891011121314151617181920212223242526272829303132333435363738[[#This Row],[PEMBULATAN]]*O9</f>
        <v>90169.2</v>
      </c>
    </row>
    <row r="10" spans="1:16" ht="24" customHeight="1" x14ac:dyDescent="0.2">
      <c r="A10" s="14"/>
      <c r="B10" s="75"/>
      <c r="C10" s="73" t="s">
        <v>4251</v>
      </c>
      <c r="D10" s="78" t="s">
        <v>127</v>
      </c>
      <c r="E10" s="13">
        <v>44556</v>
      </c>
      <c r="F10" s="76" t="s">
        <v>3897</v>
      </c>
      <c r="G10" s="13">
        <v>44560</v>
      </c>
      <c r="H10" s="77" t="s">
        <v>3898</v>
      </c>
      <c r="I10" s="16">
        <v>50</v>
      </c>
      <c r="J10" s="16">
        <v>40</v>
      </c>
      <c r="K10" s="16">
        <v>15</v>
      </c>
      <c r="L10" s="16">
        <v>5</v>
      </c>
      <c r="M10" s="81">
        <v>7.5</v>
      </c>
      <c r="N10" s="96">
        <v>8</v>
      </c>
      <c r="O10" s="64">
        <v>2530</v>
      </c>
      <c r="P10" s="65">
        <f>Table22457891011234567891011121314151617181920212223242526272829303132333435363738[[#This Row],[PEMBULATAN]]*O10</f>
        <v>20240</v>
      </c>
    </row>
    <row r="11" spans="1:16" ht="24" customHeight="1" x14ac:dyDescent="0.2">
      <c r="A11" s="14"/>
      <c r="B11" s="75"/>
      <c r="C11" s="73" t="s">
        <v>4252</v>
      </c>
      <c r="D11" s="78" t="s">
        <v>127</v>
      </c>
      <c r="E11" s="13">
        <v>44556</v>
      </c>
      <c r="F11" s="76" t="s">
        <v>3897</v>
      </c>
      <c r="G11" s="13">
        <v>44560</v>
      </c>
      <c r="H11" s="77" t="s">
        <v>3898</v>
      </c>
      <c r="I11" s="16">
        <v>44</v>
      </c>
      <c r="J11" s="16">
        <v>40</v>
      </c>
      <c r="K11" s="16">
        <v>37</v>
      </c>
      <c r="L11" s="16">
        <v>10</v>
      </c>
      <c r="M11" s="81">
        <v>16.28</v>
      </c>
      <c r="N11" s="96">
        <v>16.28</v>
      </c>
      <c r="O11" s="64">
        <v>2530</v>
      </c>
      <c r="P11" s="65">
        <f>Table22457891011234567891011121314151617181920212223242526272829303132333435363738[[#This Row],[PEMBULATAN]]*O11</f>
        <v>41188.400000000001</v>
      </c>
    </row>
    <row r="12" spans="1:16" ht="24" customHeight="1" x14ac:dyDescent="0.2">
      <c r="A12" s="14"/>
      <c r="B12" s="75"/>
      <c r="C12" s="73" t="s">
        <v>4253</v>
      </c>
      <c r="D12" s="78" t="s">
        <v>127</v>
      </c>
      <c r="E12" s="13">
        <v>44556</v>
      </c>
      <c r="F12" s="76" t="s">
        <v>3897</v>
      </c>
      <c r="G12" s="13">
        <v>44560</v>
      </c>
      <c r="H12" s="77" t="s">
        <v>3898</v>
      </c>
      <c r="I12" s="16">
        <v>70</v>
      </c>
      <c r="J12" s="16">
        <v>40</v>
      </c>
      <c r="K12" s="16">
        <v>19</v>
      </c>
      <c r="L12" s="16">
        <v>3</v>
      </c>
      <c r="M12" s="81">
        <v>13.3</v>
      </c>
      <c r="N12" s="96">
        <v>14</v>
      </c>
      <c r="O12" s="64">
        <v>2530</v>
      </c>
      <c r="P12" s="65">
        <f>Table22457891011234567891011121314151617181920212223242526272829303132333435363738[[#This Row],[PEMBULATAN]]*O12</f>
        <v>35420</v>
      </c>
    </row>
    <row r="13" spans="1:16" ht="24" customHeight="1" x14ac:dyDescent="0.2">
      <c r="A13" s="14"/>
      <c r="B13" s="75"/>
      <c r="C13" s="73" t="s">
        <v>4254</v>
      </c>
      <c r="D13" s="78" t="s">
        <v>127</v>
      </c>
      <c r="E13" s="13">
        <v>44556</v>
      </c>
      <c r="F13" s="76" t="s">
        <v>3897</v>
      </c>
      <c r="G13" s="13">
        <v>44560</v>
      </c>
      <c r="H13" s="77" t="s">
        <v>3898</v>
      </c>
      <c r="I13" s="16">
        <v>61</v>
      </c>
      <c r="J13" s="16">
        <v>44</v>
      </c>
      <c r="K13" s="16">
        <v>7</v>
      </c>
      <c r="L13" s="16">
        <v>4</v>
      </c>
      <c r="M13" s="81">
        <v>4.6970000000000001</v>
      </c>
      <c r="N13" s="96">
        <v>4.6970000000000001</v>
      </c>
      <c r="O13" s="64">
        <v>2530</v>
      </c>
      <c r="P13" s="65">
        <f>Table22457891011234567891011121314151617181920212223242526272829303132333435363738[[#This Row],[PEMBULATAN]]*O13</f>
        <v>11883.41</v>
      </c>
    </row>
    <row r="14" spans="1:16" ht="24" customHeight="1" x14ac:dyDescent="0.2">
      <c r="A14" s="14"/>
      <c r="B14" s="75"/>
      <c r="C14" s="73" t="s">
        <v>4255</v>
      </c>
      <c r="D14" s="78" t="s">
        <v>127</v>
      </c>
      <c r="E14" s="13">
        <v>44556</v>
      </c>
      <c r="F14" s="76" t="s">
        <v>3897</v>
      </c>
      <c r="G14" s="13">
        <v>44560</v>
      </c>
      <c r="H14" s="77" t="s">
        <v>3898</v>
      </c>
      <c r="I14" s="16">
        <v>71</v>
      </c>
      <c r="J14" s="16">
        <v>36</v>
      </c>
      <c r="K14" s="16">
        <v>20</v>
      </c>
      <c r="L14" s="16">
        <v>2</v>
      </c>
      <c r="M14" s="81">
        <v>12.78</v>
      </c>
      <c r="N14" s="96">
        <v>12.78</v>
      </c>
      <c r="O14" s="64">
        <v>2530</v>
      </c>
      <c r="P14" s="65">
        <f>Table22457891011234567891011121314151617181920212223242526272829303132333435363738[[#This Row],[PEMBULATAN]]*O14</f>
        <v>32333.399999999998</v>
      </c>
    </row>
    <row r="15" spans="1:16" ht="24" customHeight="1" x14ac:dyDescent="0.2">
      <c r="A15" s="14"/>
      <c r="B15" s="75"/>
      <c r="C15" s="73" t="s">
        <v>4256</v>
      </c>
      <c r="D15" s="78" t="s">
        <v>127</v>
      </c>
      <c r="E15" s="13">
        <v>44556</v>
      </c>
      <c r="F15" s="76" t="s">
        <v>3897</v>
      </c>
      <c r="G15" s="13">
        <v>44560</v>
      </c>
      <c r="H15" s="77" t="s">
        <v>3898</v>
      </c>
      <c r="I15" s="16">
        <v>74</v>
      </c>
      <c r="J15" s="16">
        <v>60</v>
      </c>
      <c r="K15" s="16">
        <v>25</v>
      </c>
      <c r="L15" s="16">
        <v>6</v>
      </c>
      <c r="M15" s="81">
        <v>27.75</v>
      </c>
      <c r="N15" s="96">
        <v>27.75</v>
      </c>
      <c r="O15" s="64">
        <v>2530</v>
      </c>
      <c r="P15" s="65">
        <f>Table22457891011234567891011121314151617181920212223242526272829303132333435363738[[#This Row],[PEMBULATAN]]*O15</f>
        <v>70207.5</v>
      </c>
    </row>
    <row r="16" spans="1:16" ht="24" customHeight="1" x14ac:dyDescent="0.2">
      <c r="A16" s="14"/>
      <c r="B16" s="75"/>
      <c r="C16" s="73" t="s">
        <v>4257</v>
      </c>
      <c r="D16" s="78" t="s">
        <v>127</v>
      </c>
      <c r="E16" s="13">
        <v>44556</v>
      </c>
      <c r="F16" s="76" t="s">
        <v>3897</v>
      </c>
      <c r="G16" s="13">
        <v>44560</v>
      </c>
      <c r="H16" s="77" t="s">
        <v>3898</v>
      </c>
      <c r="I16" s="16">
        <v>90</v>
      </c>
      <c r="J16" s="16">
        <v>60</v>
      </c>
      <c r="K16" s="16">
        <v>30</v>
      </c>
      <c r="L16" s="16">
        <v>6</v>
      </c>
      <c r="M16" s="81">
        <v>40.5</v>
      </c>
      <c r="N16" s="96">
        <v>41</v>
      </c>
      <c r="O16" s="64">
        <v>2530</v>
      </c>
      <c r="P16" s="65">
        <f>Table22457891011234567891011121314151617181920212223242526272829303132333435363738[[#This Row],[PEMBULATAN]]*O16</f>
        <v>103730</v>
      </c>
    </row>
    <row r="17" spans="1:16" ht="24" customHeight="1" x14ac:dyDescent="0.2">
      <c r="A17" s="14"/>
      <c r="B17" s="75"/>
      <c r="C17" s="73" t="s">
        <v>4258</v>
      </c>
      <c r="D17" s="78" t="s">
        <v>127</v>
      </c>
      <c r="E17" s="13">
        <v>44556</v>
      </c>
      <c r="F17" s="76" t="s">
        <v>3897</v>
      </c>
      <c r="G17" s="13">
        <v>44560</v>
      </c>
      <c r="H17" s="77" t="s">
        <v>3898</v>
      </c>
      <c r="I17" s="16">
        <v>91</v>
      </c>
      <c r="J17" s="16">
        <v>52</v>
      </c>
      <c r="K17" s="16">
        <v>40</v>
      </c>
      <c r="L17" s="16">
        <v>14</v>
      </c>
      <c r="M17" s="81">
        <v>47.32</v>
      </c>
      <c r="N17" s="96">
        <v>48</v>
      </c>
      <c r="O17" s="64">
        <v>2530</v>
      </c>
      <c r="P17" s="65">
        <f>Table22457891011234567891011121314151617181920212223242526272829303132333435363738[[#This Row],[PEMBULATAN]]*O17</f>
        <v>121440</v>
      </c>
    </row>
    <row r="18" spans="1:16" ht="24" customHeight="1" x14ac:dyDescent="0.2">
      <c r="A18" s="14"/>
      <c r="B18" s="75"/>
      <c r="C18" s="73" t="s">
        <v>4259</v>
      </c>
      <c r="D18" s="78" t="s">
        <v>127</v>
      </c>
      <c r="E18" s="13">
        <v>44556</v>
      </c>
      <c r="F18" s="76" t="s">
        <v>3897</v>
      </c>
      <c r="G18" s="13">
        <v>44560</v>
      </c>
      <c r="H18" s="77" t="s">
        <v>3898</v>
      </c>
      <c r="I18" s="16">
        <v>90</v>
      </c>
      <c r="J18" s="16">
        <v>55</v>
      </c>
      <c r="K18" s="16">
        <v>36</v>
      </c>
      <c r="L18" s="16">
        <v>17</v>
      </c>
      <c r="M18" s="81">
        <v>44.55</v>
      </c>
      <c r="N18" s="96">
        <v>44.55</v>
      </c>
      <c r="O18" s="64">
        <v>2530</v>
      </c>
      <c r="P18" s="65">
        <f>Table22457891011234567891011121314151617181920212223242526272829303132333435363738[[#This Row],[PEMBULATAN]]*O18</f>
        <v>112711.5</v>
      </c>
    </row>
    <row r="19" spans="1:16" ht="24" customHeight="1" x14ac:dyDescent="0.2">
      <c r="A19" s="14"/>
      <c r="B19" s="75"/>
      <c r="C19" s="73" t="s">
        <v>4260</v>
      </c>
      <c r="D19" s="78" t="s">
        <v>127</v>
      </c>
      <c r="E19" s="13">
        <v>44556</v>
      </c>
      <c r="F19" s="76" t="s">
        <v>3897</v>
      </c>
      <c r="G19" s="13">
        <v>44560</v>
      </c>
      <c r="H19" s="77" t="s">
        <v>3898</v>
      </c>
      <c r="I19" s="16">
        <v>40</v>
      </c>
      <c r="J19" s="16">
        <v>30</v>
      </c>
      <c r="K19" s="16">
        <v>113</v>
      </c>
      <c r="L19" s="16">
        <v>1</v>
      </c>
      <c r="M19" s="81">
        <v>33.9</v>
      </c>
      <c r="N19" s="96">
        <v>33.9</v>
      </c>
      <c r="O19" s="64">
        <v>2530</v>
      </c>
      <c r="P19" s="65">
        <f>Table22457891011234567891011121314151617181920212223242526272829303132333435363738[[#This Row],[PEMBULATAN]]*O19</f>
        <v>85767</v>
      </c>
    </row>
    <row r="20" spans="1:16" ht="24" customHeight="1" x14ac:dyDescent="0.2">
      <c r="A20" s="14"/>
      <c r="B20" s="75"/>
      <c r="C20" s="73" t="s">
        <v>4261</v>
      </c>
      <c r="D20" s="78" t="s">
        <v>127</v>
      </c>
      <c r="E20" s="13">
        <v>44556</v>
      </c>
      <c r="F20" s="76" t="s">
        <v>3897</v>
      </c>
      <c r="G20" s="13">
        <v>44560</v>
      </c>
      <c r="H20" s="77" t="s">
        <v>3898</v>
      </c>
      <c r="I20" s="16">
        <v>100</v>
      </c>
      <c r="J20" s="16">
        <v>56</v>
      </c>
      <c r="K20" s="16">
        <v>33</v>
      </c>
      <c r="L20" s="16">
        <v>11</v>
      </c>
      <c r="M20" s="81">
        <v>46.2</v>
      </c>
      <c r="N20" s="96">
        <v>46.2</v>
      </c>
      <c r="O20" s="64">
        <v>2530</v>
      </c>
      <c r="P20" s="65">
        <f>Table22457891011234567891011121314151617181920212223242526272829303132333435363738[[#This Row],[PEMBULATAN]]*O20</f>
        <v>116886</v>
      </c>
    </row>
    <row r="21" spans="1:16" ht="24" customHeight="1" x14ac:dyDescent="0.2">
      <c r="A21" s="14"/>
      <c r="B21" s="75"/>
      <c r="C21" s="73" t="s">
        <v>4262</v>
      </c>
      <c r="D21" s="78" t="s">
        <v>127</v>
      </c>
      <c r="E21" s="13">
        <v>44556</v>
      </c>
      <c r="F21" s="76" t="s">
        <v>3897</v>
      </c>
      <c r="G21" s="13">
        <v>44560</v>
      </c>
      <c r="H21" s="77" t="s">
        <v>3898</v>
      </c>
      <c r="I21" s="16">
        <v>86</v>
      </c>
      <c r="J21" s="16">
        <v>38</v>
      </c>
      <c r="K21" s="16">
        <v>16</v>
      </c>
      <c r="L21" s="16">
        <v>5</v>
      </c>
      <c r="M21" s="81">
        <v>13.071999999999999</v>
      </c>
      <c r="N21" s="96">
        <v>13.071999999999999</v>
      </c>
      <c r="O21" s="64">
        <v>2530</v>
      </c>
      <c r="P21" s="65">
        <f>Table22457891011234567891011121314151617181920212223242526272829303132333435363738[[#This Row],[PEMBULATAN]]*O21</f>
        <v>33072.159999999996</v>
      </c>
    </row>
    <row r="22" spans="1:16" ht="24" customHeight="1" x14ac:dyDescent="0.2">
      <c r="A22" s="14"/>
      <c r="B22" s="75"/>
      <c r="C22" s="73" t="s">
        <v>4263</v>
      </c>
      <c r="D22" s="78" t="s">
        <v>127</v>
      </c>
      <c r="E22" s="13">
        <v>44556</v>
      </c>
      <c r="F22" s="76" t="s">
        <v>3897</v>
      </c>
      <c r="G22" s="13">
        <v>44560</v>
      </c>
      <c r="H22" s="77" t="s">
        <v>3898</v>
      </c>
      <c r="I22" s="16">
        <v>70</v>
      </c>
      <c r="J22" s="16">
        <v>50</v>
      </c>
      <c r="K22" s="16">
        <v>25</v>
      </c>
      <c r="L22" s="16">
        <v>8</v>
      </c>
      <c r="M22" s="81">
        <v>21.875</v>
      </c>
      <c r="N22" s="96">
        <v>21.875</v>
      </c>
      <c r="O22" s="64">
        <v>2530</v>
      </c>
      <c r="P22" s="65">
        <f>Table22457891011234567891011121314151617181920212223242526272829303132333435363738[[#This Row],[PEMBULATAN]]*O22</f>
        <v>55343.75</v>
      </c>
    </row>
    <row r="23" spans="1:16" ht="24" customHeight="1" x14ac:dyDescent="0.2">
      <c r="A23" s="14"/>
      <c r="B23" s="75"/>
      <c r="C23" s="73" t="s">
        <v>4264</v>
      </c>
      <c r="D23" s="78" t="s">
        <v>127</v>
      </c>
      <c r="E23" s="13">
        <v>44556</v>
      </c>
      <c r="F23" s="76" t="s">
        <v>3897</v>
      </c>
      <c r="G23" s="13">
        <v>44560</v>
      </c>
      <c r="H23" s="77" t="s">
        <v>3898</v>
      </c>
      <c r="I23" s="16">
        <v>65</v>
      </c>
      <c r="J23" s="16">
        <v>51</v>
      </c>
      <c r="K23" s="16">
        <v>27</v>
      </c>
      <c r="L23" s="16">
        <v>4</v>
      </c>
      <c r="M23" s="81">
        <v>22.376249999999999</v>
      </c>
      <c r="N23" s="96">
        <v>23</v>
      </c>
      <c r="O23" s="64">
        <v>2530</v>
      </c>
      <c r="P23" s="65">
        <f>Table22457891011234567891011121314151617181920212223242526272829303132333435363738[[#This Row],[PEMBULATAN]]*O23</f>
        <v>58190</v>
      </c>
    </row>
    <row r="24" spans="1:16" ht="24" customHeight="1" x14ac:dyDescent="0.2">
      <c r="A24" s="14"/>
      <c r="B24" s="75"/>
      <c r="C24" s="73" t="s">
        <v>4265</v>
      </c>
      <c r="D24" s="78" t="s">
        <v>127</v>
      </c>
      <c r="E24" s="13">
        <v>44556</v>
      </c>
      <c r="F24" s="76" t="s">
        <v>3897</v>
      </c>
      <c r="G24" s="13">
        <v>44560</v>
      </c>
      <c r="H24" s="77" t="s">
        <v>3898</v>
      </c>
      <c r="I24" s="16">
        <v>60</v>
      </c>
      <c r="J24" s="16">
        <v>50</v>
      </c>
      <c r="K24" s="16">
        <v>15</v>
      </c>
      <c r="L24" s="16">
        <v>2</v>
      </c>
      <c r="M24" s="81">
        <v>11.25</v>
      </c>
      <c r="N24" s="96">
        <v>11.25</v>
      </c>
      <c r="O24" s="64">
        <v>2530</v>
      </c>
      <c r="P24" s="65">
        <f>Table22457891011234567891011121314151617181920212223242526272829303132333435363738[[#This Row],[PEMBULATAN]]*O24</f>
        <v>28462.5</v>
      </c>
    </row>
    <row r="25" spans="1:16" ht="24" customHeight="1" x14ac:dyDescent="0.2">
      <c r="A25" s="14"/>
      <c r="B25" s="75"/>
      <c r="C25" s="73" t="s">
        <v>4266</v>
      </c>
      <c r="D25" s="78" t="s">
        <v>127</v>
      </c>
      <c r="E25" s="13">
        <v>44556</v>
      </c>
      <c r="F25" s="76" t="s">
        <v>3897</v>
      </c>
      <c r="G25" s="13">
        <v>44560</v>
      </c>
      <c r="H25" s="77" t="s">
        <v>3898</v>
      </c>
      <c r="I25" s="16">
        <v>50</v>
      </c>
      <c r="J25" s="16">
        <v>35</v>
      </c>
      <c r="K25" s="16">
        <v>20</v>
      </c>
      <c r="L25" s="16">
        <v>5</v>
      </c>
      <c r="M25" s="81">
        <v>8.75</v>
      </c>
      <c r="N25" s="96">
        <v>8.75</v>
      </c>
      <c r="O25" s="64">
        <v>2530</v>
      </c>
      <c r="P25" s="65">
        <f>Table22457891011234567891011121314151617181920212223242526272829303132333435363738[[#This Row],[PEMBULATAN]]*O25</f>
        <v>22137.5</v>
      </c>
    </row>
    <row r="26" spans="1:16" ht="24" customHeight="1" x14ac:dyDescent="0.2">
      <c r="A26" s="14"/>
      <c r="B26" s="75"/>
      <c r="C26" s="73" t="s">
        <v>4267</v>
      </c>
      <c r="D26" s="78" t="s">
        <v>127</v>
      </c>
      <c r="E26" s="13">
        <v>44556</v>
      </c>
      <c r="F26" s="76" t="s">
        <v>3897</v>
      </c>
      <c r="G26" s="13">
        <v>44560</v>
      </c>
      <c r="H26" s="77" t="s">
        <v>3898</v>
      </c>
      <c r="I26" s="16">
        <v>30</v>
      </c>
      <c r="J26" s="16">
        <v>20</v>
      </c>
      <c r="K26" s="16">
        <v>10</v>
      </c>
      <c r="L26" s="16">
        <v>1</v>
      </c>
      <c r="M26" s="81">
        <v>1.5</v>
      </c>
      <c r="N26" s="96">
        <v>2</v>
      </c>
      <c r="O26" s="64">
        <v>2530</v>
      </c>
      <c r="P26" s="65">
        <f>Table22457891011234567891011121314151617181920212223242526272829303132333435363738[[#This Row],[PEMBULATAN]]*O26</f>
        <v>5060</v>
      </c>
    </row>
    <row r="27" spans="1:16" ht="24" customHeight="1" x14ac:dyDescent="0.2">
      <c r="A27" s="14"/>
      <c r="B27" s="75"/>
      <c r="C27" s="73" t="s">
        <v>4268</v>
      </c>
      <c r="D27" s="78" t="s">
        <v>127</v>
      </c>
      <c r="E27" s="13">
        <v>44556</v>
      </c>
      <c r="F27" s="76" t="s">
        <v>3897</v>
      </c>
      <c r="G27" s="13">
        <v>44560</v>
      </c>
      <c r="H27" s="77" t="s">
        <v>3898</v>
      </c>
      <c r="I27" s="16">
        <v>80</v>
      </c>
      <c r="J27" s="16">
        <v>45</v>
      </c>
      <c r="K27" s="16">
        <v>33</v>
      </c>
      <c r="L27" s="16">
        <v>10</v>
      </c>
      <c r="M27" s="81">
        <v>29.7</v>
      </c>
      <c r="N27" s="96">
        <v>29.7</v>
      </c>
      <c r="O27" s="64">
        <v>2530</v>
      </c>
      <c r="P27" s="65">
        <f>Table22457891011234567891011121314151617181920212223242526272829303132333435363738[[#This Row],[PEMBULATAN]]*O27</f>
        <v>75141</v>
      </c>
    </row>
    <row r="28" spans="1:16" ht="24" customHeight="1" x14ac:dyDescent="0.2">
      <c r="A28" s="14"/>
      <c r="B28" s="75"/>
      <c r="C28" s="73" t="s">
        <v>4269</v>
      </c>
      <c r="D28" s="78" t="s">
        <v>127</v>
      </c>
      <c r="E28" s="13">
        <v>44556</v>
      </c>
      <c r="F28" s="76" t="s">
        <v>3897</v>
      </c>
      <c r="G28" s="13">
        <v>44560</v>
      </c>
      <c r="H28" s="77" t="s">
        <v>3898</v>
      </c>
      <c r="I28" s="16">
        <v>80</v>
      </c>
      <c r="J28" s="16">
        <v>53</v>
      </c>
      <c r="K28" s="16">
        <v>25</v>
      </c>
      <c r="L28" s="16">
        <v>4</v>
      </c>
      <c r="M28" s="81">
        <v>26.5</v>
      </c>
      <c r="N28" s="96">
        <v>27</v>
      </c>
      <c r="O28" s="64">
        <v>2530</v>
      </c>
      <c r="P28" s="65">
        <f>Table22457891011234567891011121314151617181920212223242526272829303132333435363738[[#This Row],[PEMBULATAN]]*O28</f>
        <v>68310</v>
      </c>
    </row>
    <row r="29" spans="1:16" ht="24" customHeight="1" x14ac:dyDescent="0.2">
      <c r="A29" s="14"/>
      <c r="B29" s="75"/>
      <c r="C29" s="73" t="s">
        <v>4270</v>
      </c>
      <c r="D29" s="78" t="s">
        <v>127</v>
      </c>
      <c r="E29" s="13">
        <v>44556</v>
      </c>
      <c r="F29" s="76" t="s">
        <v>3897</v>
      </c>
      <c r="G29" s="13">
        <v>44560</v>
      </c>
      <c r="H29" s="77" t="s">
        <v>3898</v>
      </c>
      <c r="I29" s="16">
        <v>70</v>
      </c>
      <c r="J29" s="16">
        <v>53</v>
      </c>
      <c r="K29" s="16">
        <v>37</v>
      </c>
      <c r="L29" s="16">
        <v>11</v>
      </c>
      <c r="M29" s="81">
        <v>34.317500000000003</v>
      </c>
      <c r="N29" s="96">
        <v>35</v>
      </c>
      <c r="O29" s="64">
        <v>2530</v>
      </c>
      <c r="P29" s="65">
        <f>Table22457891011234567891011121314151617181920212223242526272829303132333435363738[[#This Row],[PEMBULATAN]]*O29</f>
        <v>88550</v>
      </c>
    </row>
    <row r="30" spans="1:16" ht="24" customHeight="1" x14ac:dyDescent="0.2">
      <c r="A30" s="14"/>
      <c r="B30" s="75"/>
      <c r="C30" s="73" t="s">
        <v>4271</v>
      </c>
      <c r="D30" s="78" t="s">
        <v>127</v>
      </c>
      <c r="E30" s="13">
        <v>44556</v>
      </c>
      <c r="F30" s="76" t="s">
        <v>3897</v>
      </c>
      <c r="G30" s="13">
        <v>44560</v>
      </c>
      <c r="H30" s="77" t="s">
        <v>3898</v>
      </c>
      <c r="I30" s="16">
        <v>80</v>
      </c>
      <c r="J30" s="16">
        <v>50</v>
      </c>
      <c r="K30" s="16">
        <v>64</v>
      </c>
      <c r="L30" s="16">
        <v>8</v>
      </c>
      <c r="M30" s="81">
        <v>64</v>
      </c>
      <c r="N30" s="96">
        <v>64</v>
      </c>
      <c r="O30" s="64">
        <v>2530</v>
      </c>
      <c r="P30" s="65">
        <f>Table22457891011234567891011121314151617181920212223242526272829303132333435363738[[#This Row],[PEMBULATAN]]*O30</f>
        <v>161920</v>
      </c>
    </row>
    <row r="31" spans="1:16" ht="24" customHeight="1" x14ac:dyDescent="0.2">
      <c r="A31" s="14"/>
      <c r="B31" s="75"/>
      <c r="C31" s="73" t="s">
        <v>4272</v>
      </c>
      <c r="D31" s="78" t="s">
        <v>127</v>
      </c>
      <c r="E31" s="13">
        <v>44556</v>
      </c>
      <c r="F31" s="76" t="s">
        <v>3897</v>
      </c>
      <c r="G31" s="13">
        <v>44560</v>
      </c>
      <c r="H31" s="77" t="s">
        <v>3898</v>
      </c>
      <c r="I31" s="16">
        <v>60</v>
      </c>
      <c r="J31" s="16">
        <v>50</v>
      </c>
      <c r="K31" s="16">
        <v>35</v>
      </c>
      <c r="L31" s="16">
        <v>6</v>
      </c>
      <c r="M31" s="81">
        <v>26.25</v>
      </c>
      <c r="N31" s="96">
        <v>26.25</v>
      </c>
      <c r="O31" s="64">
        <v>2530</v>
      </c>
      <c r="P31" s="65">
        <f>Table22457891011234567891011121314151617181920212223242526272829303132333435363738[[#This Row],[PEMBULATAN]]*O31</f>
        <v>66412.5</v>
      </c>
    </row>
    <row r="32" spans="1:16" ht="24" customHeight="1" x14ac:dyDescent="0.2">
      <c r="A32" s="14"/>
      <c r="B32" s="75"/>
      <c r="C32" s="73" t="s">
        <v>4273</v>
      </c>
      <c r="D32" s="78" t="s">
        <v>127</v>
      </c>
      <c r="E32" s="13">
        <v>44556</v>
      </c>
      <c r="F32" s="76" t="s">
        <v>3897</v>
      </c>
      <c r="G32" s="13">
        <v>44560</v>
      </c>
      <c r="H32" s="77" t="s">
        <v>3898</v>
      </c>
      <c r="I32" s="16">
        <v>93</v>
      </c>
      <c r="J32" s="16">
        <v>53</v>
      </c>
      <c r="K32" s="16">
        <v>40</v>
      </c>
      <c r="L32" s="16">
        <v>16</v>
      </c>
      <c r="M32" s="81">
        <v>49.29</v>
      </c>
      <c r="N32" s="96">
        <v>49.29</v>
      </c>
      <c r="O32" s="64">
        <v>2530</v>
      </c>
      <c r="P32" s="65">
        <f>Table22457891011234567891011121314151617181920212223242526272829303132333435363738[[#This Row],[PEMBULATAN]]*O32</f>
        <v>124703.7</v>
      </c>
    </row>
    <row r="33" spans="1:16" ht="24" customHeight="1" x14ac:dyDescent="0.2">
      <c r="A33" s="14"/>
      <c r="B33" s="75"/>
      <c r="C33" s="73" t="s">
        <v>4274</v>
      </c>
      <c r="D33" s="78" t="s">
        <v>127</v>
      </c>
      <c r="E33" s="13">
        <v>44556</v>
      </c>
      <c r="F33" s="76" t="s">
        <v>3897</v>
      </c>
      <c r="G33" s="13">
        <v>44560</v>
      </c>
      <c r="H33" s="77" t="s">
        <v>3898</v>
      </c>
      <c r="I33" s="16">
        <v>70</v>
      </c>
      <c r="J33" s="16">
        <v>53</v>
      </c>
      <c r="K33" s="16">
        <v>31</v>
      </c>
      <c r="L33" s="16">
        <v>11</v>
      </c>
      <c r="M33" s="81">
        <v>28.752500000000001</v>
      </c>
      <c r="N33" s="96">
        <v>28.752500000000001</v>
      </c>
      <c r="O33" s="64">
        <v>2530</v>
      </c>
      <c r="P33" s="65">
        <f>Table22457891011234567891011121314151617181920212223242526272829303132333435363738[[#This Row],[PEMBULATAN]]*O33</f>
        <v>72743.824999999997</v>
      </c>
    </row>
    <row r="34" spans="1:16" ht="24" customHeight="1" x14ac:dyDescent="0.2">
      <c r="A34" s="14"/>
      <c r="B34" s="75"/>
      <c r="C34" s="73" t="s">
        <v>4275</v>
      </c>
      <c r="D34" s="78" t="s">
        <v>127</v>
      </c>
      <c r="E34" s="13">
        <v>44556</v>
      </c>
      <c r="F34" s="76" t="s">
        <v>3897</v>
      </c>
      <c r="G34" s="13">
        <v>44560</v>
      </c>
      <c r="H34" s="77" t="s">
        <v>3898</v>
      </c>
      <c r="I34" s="16">
        <v>40</v>
      </c>
      <c r="J34" s="16">
        <v>27</v>
      </c>
      <c r="K34" s="16">
        <v>15</v>
      </c>
      <c r="L34" s="16">
        <v>2</v>
      </c>
      <c r="M34" s="81">
        <v>4.05</v>
      </c>
      <c r="N34" s="96">
        <v>4.05</v>
      </c>
      <c r="O34" s="64">
        <v>2530</v>
      </c>
      <c r="P34" s="65">
        <f>Table22457891011234567891011121314151617181920212223242526272829303132333435363738[[#This Row],[PEMBULATAN]]*O34</f>
        <v>10246.5</v>
      </c>
    </row>
    <row r="35" spans="1:16" ht="24" customHeight="1" x14ac:dyDescent="0.2">
      <c r="A35" s="14"/>
      <c r="B35" s="75"/>
      <c r="C35" s="73" t="s">
        <v>4276</v>
      </c>
      <c r="D35" s="78" t="s">
        <v>127</v>
      </c>
      <c r="E35" s="13">
        <v>44556</v>
      </c>
      <c r="F35" s="76" t="s">
        <v>3897</v>
      </c>
      <c r="G35" s="13">
        <v>44560</v>
      </c>
      <c r="H35" s="77" t="s">
        <v>3898</v>
      </c>
      <c r="I35" s="16">
        <v>80</v>
      </c>
      <c r="J35" s="16">
        <v>53</v>
      </c>
      <c r="K35" s="16">
        <v>25</v>
      </c>
      <c r="L35" s="16">
        <v>10</v>
      </c>
      <c r="M35" s="81">
        <v>26.5</v>
      </c>
      <c r="N35" s="96">
        <v>27</v>
      </c>
      <c r="O35" s="64">
        <v>2530</v>
      </c>
      <c r="P35" s="65">
        <f>Table22457891011234567891011121314151617181920212223242526272829303132333435363738[[#This Row],[PEMBULATAN]]*O35</f>
        <v>68310</v>
      </c>
    </row>
    <row r="36" spans="1:16" ht="24" customHeight="1" x14ac:dyDescent="0.2">
      <c r="A36" s="14"/>
      <c r="B36" s="75"/>
      <c r="C36" s="73" t="s">
        <v>4277</v>
      </c>
      <c r="D36" s="78" t="s">
        <v>127</v>
      </c>
      <c r="E36" s="13">
        <v>44556</v>
      </c>
      <c r="F36" s="76" t="s">
        <v>3897</v>
      </c>
      <c r="G36" s="13">
        <v>44560</v>
      </c>
      <c r="H36" s="77" t="s">
        <v>3898</v>
      </c>
      <c r="I36" s="16">
        <v>91</v>
      </c>
      <c r="J36" s="16">
        <v>64</v>
      </c>
      <c r="K36" s="16">
        <v>30</v>
      </c>
      <c r="L36" s="16">
        <v>18</v>
      </c>
      <c r="M36" s="81">
        <v>43.68</v>
      </c>
      <c r="N36" s="96">
        <v>43.68</v>
      </c>
      <c r="O36" s="64">
        <v>2530</v>
      </c>
      <c r="P36" s="65">
        <f>Table22457891011234567891011121314151617181920212223242526272829303132333435363738[[#This Row],[PEMBULATAN]]*O36</f>
        <v>110510.39999999999</v>
      </c>
    </row>
    <row r="37" spans="1:16" ht="24" customHeight="1" x14ac:dyDescent="0.2">
      <c r="A37" s="14"/>
      <c r="B37" s="75"/>
      <c r="C37" s="73" t="s">
        <v>4278</v>
      </c>
      <c r="D37" s="78" t="s">
        <v>127</v>
      </c>
      <c r="E37" s="13">
        <v>44556</v>
      </c>
      <c r="F37" s="76" t="s">
        <v>3897</v>
      </c>
      <c r="G37" s="13">
        <v>44560</v>
      </c>
      <c r="H37" s="77" t="s">
        <v>3898</v>
      </c>
      <c r="I37" s="16">
        <v>70</v>
      </c>
      <c r="J37" s="16">
        <v>57</v>
      </c>
      <c r="K37" s="16">
        <v>34</v>
      </c>
      <c r="L37" s="16">
        <v>11</v>
      </c>
      <c r="M37" s="81">
        <v>33.914999999999999</v>
      </c>
      <c r="N37" s="96">
        <v>33.914999999999999</v>
      </c>
      <c r="O37" s="64">
        <v>2530</v>
      </c>
      <c r="P37" s="65">
        <f>Table22457891011234567891011121314151617181920212223242526272829303132333435363738[[#This Row],[PEMBULATAN]]*O37</f>
        <v>85804.95</v>
      </c>
    </row>
    <row r="38" spans="1:16" ht="24" customHeight="1" x14ac:dyDescent="0.2">
      <c r="A38" s="14"/>
      <c r="B38" s="75"/>
      <c r="C38" s="73" t="s">
        <v>4279</v>
      </c>
      <c r="D38" s="78" t="s">
        <v>127</v>
      </c>
      <c r="E38" s="13">
        <v>44556</v>
      </c>
      <c r="F38" s="76" t="s">
        <v>3897</v>
      </c>
      <c r="G38" s="13">
        <v>44560</v>
      </c>
      <c r="H38" s="77" t="s">
        <v>3898</v>
      </c>
      <c r="I38" s="16">
        <v>92</v>
      </c>
      <c r="J38" s="16">
        <v>54</v>
      </c>
      <c r="K38" s="16">
        <v>39</v>
      </c>
      <c r="L38" s="16">
        <v>14</v>
      </c>
      <c r="M38" s="81">
        <v>48.438000000000002</v>
      </c>
      <c r="N38" s="96">
        <v>49</v>
      </c>
      <c r="O38" s="64">
        <v>2530</v>
      </c>
      <c r="P38" s="65">
        <f>Table22457891011234567891011121314151617181920212223242526272829303132333435363738[[#This Row],[PEMBULATAN]]*O38</f>
        <v>123970</v>
      </c>
    </row>
    <row r="39" spans="1:16" ht="24" customHeight="1" x14ac:dyDescent="0.2">
      <c r="A39" s="14"/>
      <c r="B39" s="75"/>
      <c r="C39" s="73" t="s">
        <v>4280</v>
      </c>
      <c r="D39" s="78" t="s">
        <v>127</v>
      </c>
      <c r="E39" s="13">
        <v>44556</v>
      </c>
      <c r="F39" s="76" t="s">
        <v>3897</v>
      </c>
      <c r="G39" s="13">
        <v>44560</v>
      </c>
      <c r="H39" s="77" t="s">
        <v>3898</v>
      </c>
      <c r="I39" s="16">
        <v>81</v>
      </c>
      <c r="J39" s="16">
        <v>53</v>
      </c>
      <c r="K39" s="16">
        <v>30</v>
      </c>
      <c r="L39" s="16">
        <v>14</v>
      </c>
      <c r="M39" s="81">
        <v>32.197499999999998</v>
      </c>
      <c r="N39" s="96">
        <v>32.197499999999998</v>
      </c>
      <c r="O39" s="64">
        <v>2530</v>
      </c>
      <c r="P39" s="65">
        <f>Table22457891011234567891011121314151617181920212223242526272829303132333435363738[[#This Row],[PEMBULATAN]]*O39</f>
        <v>81459.674999999988</v>
      </c>
    </row>
    <row r="40" spans="1:16" ht="24" customHeight="1" x14ac:dyDescent="0.2">
      <c r="A40" s="14"/>
      <c r="B40" s="75"/>
      <c r="C40" s="73" t="s">
        <v>4281</v>
      </c>
      <c r="D40" s="78" t="s">
        <v>127</v>
      </c>
      <c r="E40" s="13">
        <v>44556</v>
      </c>
      <c r="F40" s="76" t="s">
        <v>3897</v>
      </c>
      <c r="G40" s="13">
        <v>44560</v>
      </c>
      <c r="H40" s="77" t="s">
        <v>3898</v>
      </c>
      <c r="I40" s="16">
        <v>33</v>
      </c>
      <c r="J40" s="16">
        <v>40</v>
      </c>
      <c r="K40" s="16">
        <v>12</v>
      </c>
      <c r="L40" s="16">
        <v>3</v>
      </c>
      <c r="M40" s="81">
        <v>3.96</v>
      </c>
      <c r="N40" s="96">
        <v>3.96</v>
      </c>
      <c r="O40" s="64">
        <v>2530</v>
      </c>
      <c r="P40" s="65">
        <f>Table22457891011234567891011121314151617181920212223242526272829303132333435363738[[#This Row],[PEMBULATAN]]*O40</f>
        <v>10018.799999999999</v>
      </c>
    </row>
    <row r="41" spans="1:16" ht="24" customHeight="1" x14ac:dyDescent="0.2">
      <c r="A41" s="14"/>
      <c r="B41" s="75"/>
      <c r="C41" s="73" t="s">
        <v>4282</v>
      </c>
      <c r="D41" s="78" t="s">
        <v>127</v>
      </c>
      <c r="E41" s="13">
        <v>44556</v>
      </c>
      <c r="F41" s="76" t="s">
        <v>3897</v>
      </c>
      <c r="G41" s="13">
        <v>44560</v>
      </c>
      <c r="H41" s="77" t="s">
        <v>3898</v>
      </c>
      <c r="I41" s="16">
        <v>50</v>
      </c>
      <c r="J41" s="16">
        <v>40</v>
      </c>
      <c r="K41" s="16">
        <v>20</v>
      </c>
      <c r="L41" s="16">
        <v>3</v>
      </c>
      <c r="M41" s="81">
        <v>10</v>
      </c>
      <c r="N41" s="96">
        <v>10</v>
      </c>
      <c r="O41" s="64">
        <v>2530</v>
      </c>
      <c r="P41" s="65">
        <f>Table22457891011234567891011121314151617181920212223242526272829303132333435363738[[#This Row],[PEMBULATAN]]*O41</f>
        <v>25300</v>
      </c>
    </row>
    <row r="42" spans="1:16" ht="24" customHeight="1" x14ac:dyDescent="0.2">
      <c r="A42" s="14"/>
      <c r="B42" s="75"/>
      <c r="C42" s="73" t="s">
        <v>4283</v>
      </c>
      <c r="D42" s="78" t="s">
        <v>127</v>
      </c>
      <c r="E42" s="13">
        <v>44556</v>
      </c>
      <c r="F42" s="76" t="s">
        <v>3897</v>
      </c>
      <c r="G42" s="13">
        <v>44560</v>
      </c>
      <c r="H42" s="77" t="s">
        <v>3898</v>
      </c>
      <c r="I42" s="16">
        <v>70</v>
      </c>
      <c r="J42" s="16">
        <v>48</v>
      </c>
      <c r="K42" s="16">
        <v>23</v>
      </c>
      <c r="L42" s="16">
        <v>7</v>
      </c>
      <c r="M42" s="81">
        <v>19.32</v>
      </c>
      <c r="N42" s="96">
        <v>20</v>
      </c>
      <c r="O42" s="64">
        <v>2530</v>
      </c>
      <c r="P42" s="65">
        <f>Table22457891011234567891011121314151617181920212223242526272829303132333435363738[[#This Row],[PEMBULATAN]]*O42</f>
        <v>50600</v>
      </c>
    </row>
    <row r="43" spans="1:16" ht="24" customHeight="1" x14ac:dyDescent="0.2">
      <c r="A43" s="14"/>
      <c r="B43" s="75"/>
      <c r="C43" s="73" t="s">
        <v>4284</v>
      </c>
      <c r="D43" s="78" t="s">
        <v>127</v>
      </c>
      <c r="E43" s="13">
        <v>44556</v>
      </c>
      <c r="F43" s="76" t="s">
        <v>3897</v>
      </c>
      <c r="G43" s="13">
        <v>44560</v>
      </c>
      <c r="H43" s="77" t="s">
        <v>3898</v>
      </c>
      <c r="I43" s="16">
        <v>73</v>
      </c>
      <c r="J43" s="16">
        <v>53</v>
      </c>
      <c r="K43" s="16">
        <v>32</v>
      </c>
      <c r="L43" s="16">
        <v>9</v>
      </c>
      <c r="M43" s="81">
        <v>30.952000000000002</v>
      </c>
      <c r="N43" s="96">
        <v>30.952000000000002</v>
      </c>
      <c r="O43" s="64">
        <v>2530</v>
      </c>
      <c r="P43" s="65">
        <f>Table22457891011234567891011121314151617181920212223242526272829303132333435363738[[#This Row],[PEMBULATAN]]*O43</f>
        <v>78308.56</v>
      </c>
    </row>
    <row r="44" spans="1:16" ht="24" customHeight="1" x14ac:dyDescent="0.2">
      <c r="A44" s="14"/>
      <c r="B44" s="75"/>
      <c r="C44" s="73" t="s">
        <v>4285</v>
      </c>
      <c r="D44" s="78" t="s">
        <v>127</v>
      </c>
      <c r="E44" s="13">
        <v>44556</v>
      </c>
      <c r="F44" s="76" t="s">
        <v>3897</v>
      </c>
      <c r="G44" s="13">
        <v>44560</v>
      </c>
      <c r="H44" s="77" t="s">
        <v>3898</v>
      </c>
      <c r="I44" s="16">
        <v>94</v>
      </c>
      <c r="J44" s="16">
        <v>60</v>
      </c>
      <c r="K44" s="16">
        <v>34</v>
      </c>
      <c r="L44" s="16">
        <v>21</v>
      </c>
      <c r="M44" s="81">
        <v>47.94</v>
      </c>
      <c r="N44" s="96">
        <v>47.94</v>
      </c>
      <c r="O44" s="64">
        <v>2530</v>
      </c>
      <c r="P44" s="65">
        <f>Table22457891011234567891011121314151617181920212223242526272829303132333435363738[[#This Row],[PEMBULATAN]]*O44</f>
        <v>121288.2</v>
      </c>
    </row>
    <row r="45" spans="1:16" ht="24" customHeight="1" x14ac:dyDescent="0.2">
      <c r="A45" s="14"/>
      <c r="B45" s="75"/>
      <c r="C45" s="73" t="s">
        <v>4286</v>
      </c>
      <c r="D45" s="78" t="s">
        <v>127</v>
      </c>
      <c r="E45" s="13">
        <v>44556</v>
      </c>
      <c r="F45" s="76" t="s">
        <v>3897</v>
      </c>
      <c r="G45" s="13">
        <v>44560</v>
      </c>
      <c r="H45" s="77" t="s">
        <v>3898</v>
      </c>
      <c r="I45" s="16">
        <v>203</v>
      </c>
      <c r="J45" s="16">
        <v>41</v>
      </c>
      <c r="K45" s="16">
        <v>22</v>
      </c>
      <c r="L45" s="16">
        <v>20</v>
      </c>
      <c r="M45" s="81">
        <v>45.776499999999999</v>
      </c>
      <c r="N45" s="96">
        <v>45.776499999999999</v>
      </c>
      <c r="O45" s="64">
        <v>2530</v>
      </c>
      <c r="P45" s="65">
        <f>Table22457891011234567891011121314151617181920212223242526272829303132333435363738[[#This Row],[PEMBULATAN]]*O45</f>
        <v>115814.545</v>
      </c>
    </row>
    <row r="46" spans="1:16" ht="24" customHeight="1" x14ac:dyDescent="0.2">
      <c r="A46" s="14"/>
      <c r="B46" s="75"/>
      <c r="C46" s="73" t="s">
        <v>4287</v>
      </c>
      <c r="D46" s="78" t="s">
        <v>127</v>
      </c>
      <c r="E46" s="13">
        <v>44556</v>
      </c>
      <c r="F46" s="76" t="s">
        <v>3897</v>
      </c>
      <c r="G46" s="13">
        <v>44560</v>
      </c>
      <c r="H46" s="77" t="s">
        <v>3898</v>
      </c>
      <c r="I46" s="16">
        <v>140</v>
      </c>
      <c r="J46" s="16">
        <v>23</v>
      </c>
      <c r="K46" s="16">
        <v>75</v>
      </c>
      <c r="L46" s="16">
        <v>30</v>
      </c>
      <c r="M46" s="81">
        <v>60.375</v>
      </c>
      <c r="N46" s="96">
        <v>61</v>
      </c>
      <c r="O46" s="64">
        <v>2530</v>
      </c>
      <c r="P46" s="65">
        <f>Table22457891011234567891011121314151617181920212223242526272829303132333435363738[[#This Row],[PEMBULATAN]]*O46</f>
        <v>154330</v>
      </c>
    </row>
    <row r="47" spans="1:16" ht="24" customHeight="1" x14ac:dyDescent="0.2">
      <c r="A47" s="14"/>
      <c r="B47" s="98"/>
      <c r="C47" s="73" t="s">
        <v>4288</v>
      </c>
      <c r="D47" s="78" t="s">
        <v>127</v>
      </c>
      <c r="E47" s="13">
        <v>44556</v>
      </c>
      <c r="F47" s="76" t="s">
        <v>3897</v>
      </c>
      <c r="G47" s="13">
        <v>44560</v>
      </c>
      <c r="H47" s="77" t="s">
        <v>3898</v>
      </c>
      <c r="I47" s="16">
        <v>50</v>
      </c>
      <c r="J47" s="16">
        <v>31</v>
      </c>
      <c r="K47" s="16">
        <v>15</v>
      </c>
      <c r="L47" s="16">
        <v>1</v>
      </c>
      <c r="M47" s="81">
        <v>5.8125</v>
      </c>
      <c r="N47" s="96">
        <v>5.8125</v>
      </c>
      <c r="O47" s="64">
        <v>2530</v>
      </c>
      <c r="P47" s="65">
        <f>Table22457891011234567891011121314151617181920212223242526272829303132333435363738[[#This Row],[PEMBULATAN]]*O47</f>
        <v>14705.625</v>
      </c>
    </row>
    <row r="48" spans="1:16" ht="24" customHeight="1" x14ac:dyDescent="0.2">
      <c r="A48" s="14"/>
      <c r="B48" s="75" t="s">
        <v>4289</v>
      </c>
      <c r="C48" s="73" t="s">
        <v>4290</v>
      </c>
      <c r="D48" s="78" t="s">
        <v>127</v>
      </c>
      <c r="E48" s="13">
        <v>44556</v>
      </c>
      <c r="F48" s="76" t="s">
        <v>3897</v>
      </c>
      <c r="G48" s="13">
        <v>44560</v>
      </c>
      <c r="H48" s="77" t="s">
        <v>3898</v>
      </c>
      <c r="I48" s="16">
        <v>43</v>
      </c>
      <c r="J48" s="16">
        <v>55</v>
      </c>
      <c r="K48" s="16">
        <v>25</v>
      </c>
      <c r="L48" s="16">
        <v>12</v>
      </c>
      <c r="M48" s="81">
        <v>14.78125</v>
      </c>
      <c r="N48" s="96">
        <v>14.78125</v>
      </c>
      <c r="O48" s="64">
        <v>2530</v>
      </c>
      <c r="P48" s="65">
        <f>Table22457891011234567891011121314151617181920212223242526272829303132333435363738[[#This Row],[PEMBULATAN]]*O48</f>
        <v>37396.5625</v>
      </c>
    </row>
    <row r="49" spans="1:16" ht="24" customHeight="1" x14ac:dyDescent="0.2">
      <c r="A49" s="14"/>
      <c r="B49" s="75"/>
      <c r="C49" s="73" t="s">
        <v>4291</v>
      </c>
      <c r="D49" s="78" t="s">
        <v>127</v>
      </c>
      <c r="E49" s="13">
        <v>44556</v>
      </c>
      <c r="F49" s="76" t="s">
        <v>3897</v>
      </c>
      <c r="G49" s="13">
        <v>44560</v>
      </c>
      <c r="H49" s="77" t="s">
        <v>3898</v>
      </c>
      <c r="I49" s="16">
        <v>22</v>
      </c>
      <c r="J49" s="16">
        <v>30</v>
      </c>
      <c r="K49" s="16">
        <v>12</v>
      </c>
      <c r="L49" s="16">
        <v>2</v>
      </c>
      <c r="M49" s="81">
        <v>1.98</v>
      </c>
      <c r="N49" s="72">
        <v>2</v>
      </c>
      <c r="O49" s="64">
        <v>2530</v>
      </c>
      <c r="P49" s="65">
        <f>Table22457891011234567891011121314151617181920212223242526272829303132333435363738[[#This Row],[PEMBULATAN]]*O49</f>
        <v>5060</v>
      </c>
    </row>
    <row r="50" spans="1:16" ht="22.5" customHeight="1" x14ac:dyDescent="0.2">
      <c r="A50" s="123" t="s">
        <v>30</v>
      </c>
      <c r="B50" s="124"/>
      <c r="C50" s="124"/>
      <c r="D50" s="124"/>
      <c r="E50" s="124"/>
      <c r="F50" s="124"/>
      <c r="G50" s="124"/>
      <c r="H50" s="124"/>
      <c r="I50" s="124"/>
      <c r="J50" s="124"/>
      <c r="K50" s="124"/>
      <c r="L50" s="125"/>
      <c r="M50" s="79">
        <f>SUBTOTAL(109,Table22457891011234567891011121314151617181920212223242526272829303132333435363738[KG VOLUME])</f>
        <v>1195.7407499999999</v>
      </c>
      <c r="N50" s="68">
        <f>SUM(N3:N49)</f>
        <v>1206.80125</v>
      </c>
      <c r="O50" s="126">
        <f>SUM(P3:P49)</f>
        <v>3053207.1625000001</v>
      </c>
      <c r="P50" s="127"/>
    </row>
    <row r="51" spans="1:16" ht="18" customHeight="1" x14ac:dyDescent="0.2">
      <c r="A51" s="86"/>
      <c r="B51" s="56" t="s">
        <v>42</v>
      </c>
      <c r="C51" s="55"/>
      <c r="D51" s="57" t="s">
        <v>43</v>
      </c>
      <c r="E51" s="86"/>
      <c r="F51" s="86"/>
      <c r="G51" s="86"/>
      <c r="H51" s="86"/>
      <c r="I51" s="86"/>
      <c r="J51" s="86"/>
      <c r="K51" s="86"/>
      <c r="L51" s="86"/>
      <c r="M51" s="87"/>
      <c r="N51" s="88" t="s">
        <v>51</v>
      </c>
      <c r="O51" s="89"/>
      <c r="P51" s="89">
        <f>O50*10%</f>
        <v>305320.71625</v>
      </c>
    </row>
    <row r="52" spans="1:16" ht="18" customHeight="1" thickBot="1" x14ac:dyDescent="0.25">
      <c r="A52" s="86"/>
      <c r="B52" s="56"/>
      <c r="C52" s="55"/>
      <c r="D52" s="57"/>
      <c r="E52" s="86"/>
      <c r="F52" s="86"/>
      <c r="G52" s="86"/>
      <c r="H52" s="86"/>
      <c r="I52" s="86"/>
      <c r="J52" s="86"/>
      <c r="K52" s="86"/>
      <c r="L52" s="86"/>
      <c r="M52" s="87"/>
      <c r="N52" s="90" t="s">
        <v>52</v>
      </c>
      <c r="O52" s="91"/>
      <c r="P52" s="91">
        <f>O50-P51</f>
        <v>2747886.44625</v>
      </c>
    </row>
    <row r="53" spans="1:16" ht="18" customHeight="1" x14ac:dyDescent="0.2">
      <c r="A53" s="11"/>
      <c r="H53" s="63"/>
      <c r="N53" s="62" t="s">
        <v>31</v>
      </c>
      <c r="P53" s="69">
        <f>P52*1%</f>
        <v>27478.864462500002</v>
      </c>
    </row>
    <row r="54" spans="1:16" ht="18" customHeight="1" thickBot="1" x14ac:dyDescent="0.25">
      <c r="A54" s="11"/>
      <c r="H54" s="63"/>
      <c r="N54" s="62" t="s">
        <v>53</v>
      </c>
      <c r="P54" s="71">
        <f>P52*2%</f>
        <v>54957.728925000003</v>
      </c>
    </row>
    <row r="55" spans="1:16" ht="18" customHeight="1" x14ac:dyDescent="0.2">
      <c r="A55" s="11"/>
      <c r="H55" s="63"/>
      <c r="N55" s="66" t="s">
        <v>32</v>
      </c>
      <c r="O55" s="67"/>
      <c r="P55" s="70">
        <f>P52+P53-P54</f>
        <v>2720407.5817875001</v>
      </c>
    </row>
    <row r="57" spans="1:16" x14ac:dyDescent="0.2">
      <c r="A57" s="11"/>
      <c r="H57" s="63"/>
      <c r="P57" s="71"/>
    </row>
    <row r="58" spans="1:16" x14ac:dyDescent="0.2">
      <c r="A58" s="11"/>
      <c r="H58" s="63"/>
      <c r="O58" s="58"/>
      <c r="P58" s="71"/>
    </row>
    <row r="59" spans="1:16" s="3" customFormat="1" x14ac:dyDescent="0.25">
      <c r="A59" s="11"/>
      <c r="B59" s="2"/>
      <c r="C59" s="2"/>
      <c r="E59" s="12"/>
      <c r="H59" s="63"/>
      <c r="N59" s="15"/>
      <c r="O59" s="15"/>
      <c r="P59" s="15"/>
    </row>
    <row r="60" spans="1:16" s="3" customFormat="1" x14ac:dyDescent="0.25">
      <c r="A60" s="11"/>
      <c r="B60" s="2"/>
      <c r="C60" s="2"/>
      <c r="E60" s="12"/>
      <c r="H60" s="63"/>
      <c r="N60" s="15"/>
      <c r="O60" s="15"/>
      <c r="P60" s="15"/>
    </row>
    <row r="61" spans="1:16" s="3" customFormat="1" x14ac:dyDescent="0.25">
      <c r="A61" s="11"/>
      <c r="B61" s="2"/>
      <c r="C61" s="2"/>
      <c r="E61" s="12"/>
      <c r="H61" s="63"/>
      <c r="N61" s="15"/>
      <c r="O61" s="15"/>
      <c r="P61" s="15"/>
    </row>
    <row r="62" spans="1:16" s="3" customFormat="1" x14ac:dyDescent="0.25">
      <c r="A62" s="11"/>
      <c r="B62" s="2"/>
      <c r="C62" s="2"/>
      <c r="E62" s="12"/>
      <c r="H62" s="63"/>
      <c r="N62" s="15"/>
      <c r="O62" s="15"/>
      <c r="P62" s="15"/>
    </row>
    <row r="63" spans="1:16" s="3" customFormat="1" x14ac:dyDescent="0.25">
      <c r="A63" s="11"/>
      <c r="B63" s="2"/>
      <c r="C63" s="2"/>
      <c r="E63" s="12"/>
      <c r="H63" s="63"/>
      <c r="N63" s="15"/>
      <c r="O63" s="15"/>
      <c r="P63" s="15"/>
    </row>
    <row r="64" spans="1:16" s="3" customFormat="1" x14ac:dyDescent="0.25">
      <c r="A64" s="11"/>
      <c r="B64" s="2"/>
      <c r="C64" s="2"/>
      <c r="E64" s="12"/>
      <c r="H64" s="63"/>
      <c r="N64" s="15"/>
      <c r="O64" s="15"/>
      <c r="P64" s="15"/>
    </row>
    <row r="65" spans="1:16" s="3" customFormat="1" x14ac:dyDescent="0.25">
      <c r="A65" s="11"/>
      <c r="B65" s="2"/>
      <c r="C65" s="2"/>
      <c r="E65" s="12"/>
      <c r="H65" s="63"/>
      <c r="N65" s="15"/>
      <c r="O65" s="15"/>
      <c r="P65" s="15"/>
    </row>
    <row r="66" spans="1:16" s="3" customFormat="1" x14ac:dyDescent="0.25">
      <c r="A66" s="11"/>
      <c r="B66" s="2"/>
      <c r="C66" s="2"/>
      <c r="E66" s="12"/>
      <c r="H66" s="63"/>
      <c r="N66" s="15"/>
      <c r="O66" s="15"/>
      <c r="P66" s="15"/>
    </row>
    <row r="67" spans="1:16" s="3" customFormat="1" x14ac:dyDescent="0.25">
      <c r="A67" s="11"/>
      <c r="B67" s="2"/>
      <c r="C67" s="2"/>
      <c r="E67" s="12"/>
      <c r="H67" s="63"/>
      <c r="N67" s="15"/>
      <c r="O67" s="15"/>
      <c r="P67" s="15"/>
    </row>
    <row r="68" spans="1:16" s="3" customFormat="1" x14ac:dyDescent="0.25">
      <c r="A68" s="11"/>
      <c r="B68" s="2"/>
      <c r="C68" s="2"/>
      <c r="E68" s="12"/>
      <c r="H68" s="63"/>
      <c r="N68" s="15"/>
      <c r="O68" s="15"/>
      <c r="P68" s="15"/>
    </row>
    <row r="69" spans="1:16" s="3" customFormat="1" x14ac:dyDescent="0.25">
      <c r="A69" s="11"/>
      <c r="B69" s="2"/>
      <c r="C69" s="2"/>
      <c r="E69" s="12"/>
      <c r="H69" s="63"/>
      <c r="N69" s="15"/>
      <c r="O69" s="15"/>
      <c r="P69" s="15"/>
    </row>
    <row r="70" spans="1:16" s="3" customFormat="1" x14ac:dyDescent="0.25">
      <c r="A70" s="11"/>
      <c r="B70" s="2"/>
      <c r="C70" s="2"/>
      <c r="E70" s="12"/>
      <c r="H70" s="63"/>
      <c r="N70" s="15"/>
      <c r="O70" s="15"/>
      <c r="P70" s="15"/>
    </row>
  </sheetData>
  <mergeCells count="2">
    <mergeCell ref="A50:L50"/>
    <mergeCell ref="O50:P50"/>
  </mergeCells>
  <conditionalFormatting sqref="B3:B49">
    <cfRule type="duplicateValues" dxfId="319" priority="65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tabColor rgb="FF92D050"/>
  </sheetPr>
  <dimension ref="A1:P215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N194" sqref="N3:N194"/>
    </sheetView>
  </sheetViews>
  <sheetFormatPr defaultRowHeight="15" x14ac:dyDescent="0.2"/>
  <cols>
    <col min="1" max="1" width="8" style="4" customWidth="1"/>
    <col min="2" max="2" width="19.5703125" style="2" customWidth="1"/>
    <col min="3" max="3" width="14.5703125" style="2" customWidth="1"/>
    <col min="4" max="4" width="10.42578125" style="3" customWidth="1"/>
    <col min="5" max="5" width="8" style="12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5" customWidth="1"/>
    <col min="15" max="15" width="8.140625" style="15" customWidth="1"/>
    <col min="16" max="16" width="12.28515625" style="15" customWidth="1"/>
    <col min="17" max="16384" width="9.140625" style="4"/>
  </cols>
  <sheetData>
    <row r="1" spans="1:16" x14ac:dyDescent="0.2">
      <c r="H1" s="5"/>
    </row>
    <row r="2" spans="1:16" ht="25.5" x14ac:dyDescent="0.2">
      <c r="A2" s="59" t="s">
        <v>44</v>
      </c>
      <c r="B2" s="7" t="s">
        <v>7</v>
      </c>
      <c r="C2" s="7" t="s">
        <v>0</v>
      </c>
      <c r="D2" s="7" t="s">
        <v>1</v>
      </c>
      <c r="E2" s="60" t="s">
        <v>4</v>
      </c>
      <c r="F2" s="7" t="s">
        <v>3</v>
      </c>
      <c r="G2" s="7" t="s">
        <v>5</v>
      </c>
      <c r="H2" s="60" t="s">
        <v>2</v>
      </c>
      <c r="I2" s="7" t="s">
        <v>39</v>
      </c>
      <c r="J2" s="7" t="s">
        <v>40</v>
      </c>
      <c r="K2" s="7" t="s">
        <v>41</v>
      </c>
      <c r="L2" s="61" t="s">
        <v>45</v>
      </c>
      <c r="M2" s="61" t="s">
        <v>46</v>
      </c>
      <c r="N2" s="61" t="s">
        <v>6</v>
      </c>
      <c r="O2" s="61" t="s">
        <v>47</v>
      </c>
      <c r="P2" s="61" t="s">
        <v>48</v>
      </c>
    </row>
    <row r="3" spans="1:16" ht="26.25" customHeight="1" x14ac:dyDescent="0.2">
      <c r="A3" s="83">
        <v>402737</v>
      </c>
      <c r="B3" s="74" t="s">
        <v>4292</v>
      </c>
      <c r="C3" s="9" t="s">
        <v>4293</v>
      </c>
      <c r="D3" s="76" t="s">
        <v>127</v>
      </c>
      <c r="E3" s="13">
        <v>44556</v>
      </c>
      <c r="F3" s="76" t="s">
        <v>3897</v>
      </c>
      <c r="G3" s="13">
        <v>44560</v>
      </c>
      <c r="H3" s="10" t="s">
        <v>3898</v>
      </c>
      <c r="I3" s="1">
        <v>25</v>
      </c>
      <c r="J3" s="1">
        <v>35</v>
      </c>
      <c r="K3" s="1">
        <v>11</v>
      </c>
      <c r="L3" s="1">
        <v>1</v>
      </c>
      <c r="M3" s="80">
        <v>2.40625</v>
      </c>
      <c r="N3" s="8">
        <v>3</v>
      </c>
      <c r="O3" s="64">
        <v>2530</v>
      </c>
      <c r="P3" s="65">
        <f>Table2245789101123456789101112131415161718192021222324252627282930313233343536373839[[#This Row],[PEMBULATAN]]*O3</f>
        <v>7590</v>
      </c>
    </row>
    <row r="4" spans="1:16" ht="26.25" customHeight="1" x14ac:dyDescent="0.2">
      <c r="A4" s="14"/>
      <c r="B4" s="75"/>
      <c r="C4" s="73" t="s">
        <v>4294</v>
      </c>
      <c r="D4" s="78" t="s">
        <v>127</v>
      </c>
      <c r="E4" s="13">
        <v>44556</v>
      </c>
      <c r="F4" s="76" t="s">
        <v>3897</v>
      </c>
      <c r="G4" s="13">
        <v>44560</v>
      </c>
      <c r="H4" s="77" t="s">
        <v>3898</v>
      </c>
      <c r="I4" s="16">
        <v>56</v>
      </c>
      <c r="J4" s="16">
        <v>53</v>
      </c>
      <c r="K4" s="16">
        <v>30</v>
      </c>
      <c r="L4" s="16">
        <v>18</v>
      </c>
      <c r="M4" s="81">
        <v>22.26</v>
      </c>
      <c r="N4" s="96">
        <v>22.26</v>
      </c>
      <c r="O4" s="64">
        <v>2530</v>
      </c>
      <c r="P4" s="65">
        <f>Table2245789101123456789101112131415161718192021222324252627282930313233343536373839[[#This Row],[PEMBULATAN]]*O4</f>
        <v>56317.8</v>
      </c>
    </row>
    <row r="5" spans="1:16" ht="26.25" customHeight="1" x14ac:dyDescent="0.2">
      <c r="A5" s="14"/>
      <c r="B5" s="75"/>
      <c r="C5" s="73" t="s">
        <v>4295</v>
      </c>
      <c r="D5" s="78" t="s">
        <v>127</v>
      </c>
      <c r="E5" s="13">
        <v>44556</v>
      </c>
      <c r="F5" s="76" t="s">
        <v>3897</v>
      </c>
      <c r="G5" s="13">
        <v>44560</v>
      </c>
      <c r="H5" s="77" t="s">
        <v>3898</v>
      </c>
      <c r="I5" s="16">
        <v>77</v>
      </c>
      <c r="J5" s="16">
        <v>20</v>
      </c>
      <c r="K5" s="16">
        <v>12</v>
      </c>
      <c r="L5" s="16">
        <v>1</v>
      </c>
      <c r="M5" s="81">
        <v>4.62</v>
      </c>
      <c r="N5" s="96">
        <v>4.62</v>
      </c>
      <c r="O5" s="64">
        <v>2530</v>
      </c>
      <c r="P5" s="65">
        <f>Table2245789101123456789101112131415161718192021222324252627282930313233343536373839[[#This Row],[PEMBULATAN]]*O5</f>
        <v>11688.6</v>
      </c>
    </row>
    <row r="6" spans="1:16" ht="26.25" customHeight="1" x14ac:dyDescent="0.2">
      <c r="A6" s="14"/>
      <c r="B6" s="75"/>
      <c r="C6" s="73" t="s">
        <v>4296</v>
      </c>
      <c r="D6" s="78" t="s">
        <v>127</v>
      </c>
      <c r="E6" s="13">
        <v>44556</v>
      </c>
      <c r="F6" s="76" t="s">
        <v>3897</v>
      </c>
      <c r="G6" s="13">
        <v>44560</v>
      </c>
      <c r="H6" s="77" t="s">
        <v>3898</v>
      </c>
      <c r="I6" s="16">
        <v>48</v>
      </c>
      <c r="J6" s="16">
        <v>38</v>
      </c>
      <c r="K6" s="16">
        <v>18</v>
      </c>
      <c r="L6" s="16">
        <v>10</v>
      </c>
      <c r="M6" s="81">
        <v>8.2080000000000002</v>
      </c>
      <c r="N6" s="96">
        <v>10</v>
      </c>
      <c r="O6" s="64">
        <v>2530</v>
      </c>
      <c r="P6" s="65">
        <f>Table2245789101123456789101112131415161718192021222324252627282930313233343536373839[[#This Row],[PEMBULATAN]]*O6</f>
        <v>25300</v>
      </c>
    </row>
    <row r="7" spans="1:16" ht="26.25" customHeight="1" x14ac:dyDescent="0.2">
      <c r="A7" s="14"/>
      <c r="B7" s="75"/>
      <c r="C7" s="73" t="s">
        <v>4297</v>
      </c>
      <c r="D7" s="78" t="s">
        <v>127</v>
      </c>
      <c r="E7" s="13">
        <v>44556</v>
      </c>
      <c r="F7" s="76" t="s">
        <v>3897</v>
      </c>
      <c r="G7" s="13">
        <v>44560</v>
      </c>
      <c r="H7" s="77" t="s">
        <v>3898</v>
      </c>
      <c r="I7" s="16">
        <v>53</v>
      </c>
      <c r="J7" s="16">
        <v>53</v>
      </c>
      <c r="K7" s="16">
        <v>24</v>
      </c>
      <c r="L7" s="16">
        <v>8</v>
      </c>
      <c r="M7" s="81">
        <v>16.853999999999999</v>
      </c>
      <c r="N7" s="96">
        <v>16.853999999999999</v>
      </c>
      <c r="O7" s="64">
        <v>2530</v>
      </c>
      <c r="P7" s="65">
        <f>Table2245789101123456789101112131415161718192021222324252627282930313233343536373839[[#This Row],[PEMBULATAN]]*O7</f>
        <v>42640.619999999995</v>
      </c>
    </row>
    <row r="8" spans="1:16" ht="26.25" customHeight="1" x14ac:dyDescent="0.2">
      <c r="A8" s="14"/>
      <c r="B8" s="75"/>
      <c r="C8" s="73" t="s">
        <v>4298</v>
      </c>
      <c r="D8" s="78" t="s">
        <v>127</v>
      </c>
      <c r="E8" s="13">
        <v>44556</v>
      </c>
      <c r="F8" s="76" t="s">
        <v>3897</v>
      </c>
      <c r="G8" s="13">
        <v>44560</v>
      </c>
      <c r="H8" s="77" t="s">
        <v>3898</v>
      </c>
      <c r="I8" s="16">
        <v>42</v>
      </c>
      <c r="J8" s="16">
        <v>42</v>
      </c>
      <c r="K8" s="16">
        <v>42</v>
      </c>
      <c r="L8" s="16">
        <v>10</v>
      </c>
      <c r="M8" s="81">
        <v>18.521999999999998</v>
      </c>
      <c r="N8" s="96">
        <v>18.521999999999998</v>
      </c>
      <c r="O8" s="64">
        <v>2530</v>
      </c>
      <c r="P8" s="65">
        <f>Table2245789101123456789101112131415161718192021222324252627282930313233343536373839[[#This Row],[PEMBULATAN]]*O8</f>
        <v>46860.659999999996</v>
      </c>
    </row>
    <row r="9" spans="1:16" ht="26.25" customHeight="1" x14ac:dyDescent="0.2">
      <c r="A9" s="14"/>
      <c r="B9" s="75"/>
      <c r="C9" s="73" t="s">
        <v>4299</v>
      </c>
      <c r="D9" s="78" t="s">
        <v>127</v>
      </c>
      <c r="E9" s="13">
        <v>44556</v>
      </c>
      <c r="F9" s="76" t="s">
        <v>3897</v>
      </c>
      <c r="G9" s="13">
        <v>44560</v>
      </c>
      <c r="H9" s="77" t="s">
        <v>3898</v>
      </c>
      <c r="I9" s="16">
        <v>87</v>
      </c>
      <c r="J9" s="16">
        <v>51</v>
      </c>
      <c r="K9" s="16">
        <v>39</v>
      </c>
      <c r="L9" s="16">
        <v>20</v>
      </c>
      <c r="M9" s="81">
        <v>43.260750000000002</v>
      </c>
      <c r="N9" s="96">
        <v>43.260750000000002</v>
      </c>
      <c r="O9" s="64">
        <v>2530</v>
      </c>
      <c r="P9" s="65">
        <f>Table2245789101123456789101112131415161718192021222324252627282930313233343536373839[[#This Row],[PEMBULATAN]]*O9</f>
        <v>109449.69750000001</v>
      </c>
    </row>
    <row r="10" spans="1:16" ht="26.25" customHeight="1" x14ac:dyDescent="0.2">
      <c r="A10" s="14"/>
      <c r="B10" s="75"/>
      <c r="C10" s="73" t="s">
        <v>4300</v>
      </c>
      <c r="D10" s="78" t="s">
        <v>127</v>
      </c>
      <c r="E10" s="13">
        <v>44556</v>
      </c>
      <c r="F10" s="76" t="s">
        <v>3897</v>
      </c>
      <c r="G10" s="13">
        <v>44560</v>
      </c>
      <c r="H10" s="77" t="s">
        <v>3898</v>
      </c>
      <c r="I10" s="16">
        <v>50</v>
      </c>
      <c r="J10" s="16">
        <v>42</v>
      </c>
      <c r="K10" s="16">
        <v>30</v>
      </c>
      <c r="L10" s="16">
        <v>3</v>
      </c>
      <c r="M10" s="81">
        <v>15.75</v>
      </c>
      <c r="N10" s="96">
        <v>15.75</v>
      </c>
      <c r="O10" s="64">
        <v>2530</v>
      </c>
      <c r="P10" s="65">
        <f>Table2245789101123456789101112131415161718192021222324252627282930313233343536373839[[#This Row],[PEMBULATAN]]*O10</f>
        <v>39847.5</v>
      </c>
    </row>
    <row r="11" spans="1:16" ht="26.25" customHeight="1" x14ac:dyDescent="0.2">
      <c r="A11" s="14"/>
      <c r="B11" s="75"/>
      <c r="C11" s="73" t="s">
        <v>4301</v>
      </c>
      <c r="D11" s="78" t="s">
        <v>127</v>
      </c>
      <c r="E11" s="13">
        <v>44556</v>
      </c>
      <c r="F11" s="76" t="s">
        <v>3897</v>
      </c>
      <c r="G11" s="13">
        <v>44560</v>
      </c>
      <c r="H11" s="77" t="s">
        <v>3898</v>
      </c>
      <c r="I11" s="16">
        <v>55</v>
      </c>
      <c r="J11" s="16">
        <v>49</v>
      </c>
      <c r="K11" s="16">
        <v>38</v>
      </c>
      <c r="L11" s="16">
        <v>41</v>
      </c>
      <c r="M11" s="81">
        <v>25.602499999999999</v>
      </c>
      <c r="N11" s="96">
        <v>41</v>
      </c>
      <c r="O11" s="64">
        <v>2530</v>
      </c>
      <c r="P11" s="65">
        <f>Table2245789101123456789101112131415161718192021222324252627282930313233343536373839[[#This Row],[PEMBULATAN]]*O11</f>
        <v>103730</v>
      </c>
    </row>
    <row r="12" spans="1:16" ht="26.25" customHeight="1" x14ac:dyDescent="0.2">
      <c r="A12" s="14"/>
      <c r="B12" s="75"/>
      <c r="C12" s="73" t="s">
        <v>4302</v>
      </c>
      <c r="D12" s="78" t="s">
        <v>127</v>
      </c>
      <c r="E12" s="13">
        <v>44556</v>
      </c>
      <c r="F12" s="76" t="s">
        <v>3897</v>
      </c>
      <c r="G12" s="13">
        <v>44560</v>
      </c>
      <c r="H12" s="77" t="s">
        <v>3898</v>
      </c>
      <c r="I12" s="16">
        <v>108</v>
      </c>
      <c r="J12" s="16">
        <v>65</v>
      </c>
      <c r="K12" s="16">
        <v>33</v>
      </c>
      <c r="L12" s="16">
        <v>27</v>
      </c>
      <c r="M12" s="81">
        <v>57.914999999999999</v>
      </c>
      <c r="N12" s="96">
        <v>57.914999999999999</v>
      </c>
      <c r="O12" s="64">
        <v>2530</v>
      </c>
      <c r="P12" s="65">
        <f>Table2245789101123456789101112131415161718192021222324252627282930313233343536373839[[#This Row],[PEMBULATAN]]*O12</f>
        <v>146524.95000000001</v>
      </c>
    </row>
    <row r="13" spans="1:16" ht="26.25" customHeight="1" x14ac:dyDescent="0.2">
      <c r="A13" s="14"/>
      <c r="B13" s="75"/>
      <c r="C13" s="73" t="s">
        <v>4303</v>
      </c>
      <c r="D13" s="78" t="s">
        <v>127</v>
      </c>
      <c r="E13" s="13">
        <v>44556</v>
      </c>
      <c r="F13" s="76" t="s">
        <v>3897</v>
      </c>
      <c r="G13" s="13">
        <v>44560</v>
      </c>
      <c r="H13" s="77" t="s">
        <v>3898</v>
      </c>
      <c r="I13" s="16">
        <v>60</v>
      </c>
      <c r="J13" s="16">
        <v>40</v>
      </c>
      <c r="K13" s="16">
        <v>10</v>
      </c>
      <c r="L13" s="16">
        <v>3</v>
      </c>
      <c r="M13" s="81">
        <v>6</v>
      </c>
      <c r="N13" s="96">
        <v>6</v>
      </c>
      <c r="O13" s="64">
        <v>2530</v>
      </c>
      <c r="P13" s="65">
        <f>Table2245789101123456789101112131415161718192021222324252627282930313233343536373839[[#This Row],[PEMBULATAN]]*O13</f>
        <v>15180</v>
      </c>
    </row>
    <row r="14" spans="1:16" ht="26.25" customHeight="1" x14ac:dyDescent="0.2">
      <c r="A14" s="14"/>
      <c r="B14" s="75"/>
      <c r="C14" s="73" t="s">
        <v>4304</v>
      </c>
      <c r="D14" s="78" t="s">
        <v>127</v>
      </c>
      <c r="E14" s="13">
        <v>44556</v>
      </c>
      <c r="F14" s="76" t="s">
        <v>3897</v>
      </c>
      <c r="G14" s="13">
        <v>44560</v>
      </c>
      <c r="H14" s="77" t="s">
        <v>3898</v>
      </c>
      <c r="I14" s="16">
        <v>70</v>
      </c>
      <c r="J14" s="16">
        <v>26</v>
      </c>
      <c r="K14" s="16">
        <v>40</v>
      </c>
      <c r="L14" s="16">
        <v>4</v>
      </c>
      <c r="M14" s="81">
        <v>18.2</v>
      </c>
      <c r="N14" s="96">
        <v>18.2</v>
      </c>
      <c r="O14" s="64">
        <v>2530</v>
      </c>
      <c r="P14" s="65">
        <f>Table2245789101123456789101112131415161718192021222324252627282930313233343536373839[[#This Row],[PEMBULATAN]]*O14</f>
        <v>46046</v>
      </c>
    </row>
    <row r="15" spans="1:16" ht="26.25" customHeight="1" x14ac:dyDescent="0.2">
      <c r="A15" s="14"/>
      <c r="B15" s="75"/>
      <c r="C15" s="73" t="s">
        <v>4305</v>
      </c>
      <c r="D15" s="78" t="s">
        <v>127</v>
      </c>
      <c r="E15" s="13">
        <v>44556</v>
      </c>
      <c r="F15" s="76" t="s">
        <v>3897</v>
      </c>
      <c r="G15" s="13">
        <v>44560</v>
      </c>
      <c r="H15" s="77" t="s">
        <v>3898</v>
      </c>
      <c r="I15" s="16">
        <v>97</v>
      </c>
      <c r="J15" s="16">
        <v>50</v>
      </c>
      <c r="K15" s="16">
        <v>30</v>
      </c>
      <c r="L15" s="16">
        <v>21</v>
      </c>
      <c r="M15" s="81">
        <v>36.375</v>
      </c>
      <c r="N15" s="96">
        <v>37</v>
      </c>
      <c r="O15" s="64">
        <v>2530</v>
      </c>
      <c r="P15" s="65">
        <f>Table2245789101123456789101112131415161718192021222324252627282930313233343536373839[[#This Row],[PEMBULATAN]]*O15</f>
        <v>93610</v>
      </c>
    </row>
    <row r="16" spans="1:16" ht="26.25" customHeight="1" x14ac:dyDescent="0.2">
      <c r="A16" s="14"/>
      <c r="B16" s="75"/>
      <c r="C16" s="73" t="s">
        <v>4306</v>
      </c>
      <c r="D16" s="78" t="s">
        <v>127</v>
      </c>
      <c r="E16" s="13">
        <v>44556</v>
      </c>
      <c r="F16" s="76" t="s">
        <v>3897</v>
      </c>
      <c r="G16" s="13">
        <v>44560</v>
      </c>
      <c r="H16" s="77" t="s">
        <v>3898</v>
      </c>
      <c r="I16" s="16">
        <v>83</v>
      </c>
      <c r="J16" s="16">
        <v>50</v>
      </c>
      <c r="K16" s="16">
        <v>10</v>
      </c>
      <c r="L16" s="16">
        <v>15</v>
      </c>
      <c r="M16" s="81">
        <v>10.375</v>
      </c>
      <c r="N16" s="96">
        <v>16</v>
      </c>
      <c r="O16" s="64">
        <v>2530</v>
      </c>
      <c r="P16" s="65">
        <f>Table2245789101123456789101112131415161718192021222324252627282930313233343536373839[[#This Row],[PEMBULATAN]]*O16</f>
        <v>40480</v>
      </c>
    </row>
    <row r="17" spans="1:16" ht="26.25" customHeight="1" x14ac:dyDescent="0.2">
      <c r="A17" s="14"/>
      <c r="B17" s="75"/>
      <c r="C17" s="73" t="s">
        <v>4307</v>
      </c>
      <c r="D17" s="78" t="s">
        <v>127</v>
      </c>
      <c r="E17" s="13">
        <v>44556</v>
      </c>
      <c r="F17" s="76" t="s">
        <v>3897</v>
      </c>
      <c r="G17" s="13">
        <v>44560</v>
      </c>
      <c r="H17" s="77" t="s">
        <v>3898</v>
      </c>
      <c r="I17" s="16">
        <v>90</v>
      </c>
      <c r="J17" s="16">
        <v>60</v>
      </c>
      <c r="K17" s="16">
        <v>20</v>
      </c>
      <c r="L17" s="16">
        <v>11</v>
      </c>
      <c r="M17" s="81">
        <v>27</v>
      </c>
      <c r="N17" s="96">
        <v>27</v>
      </c>
      <c r="O17" s="64">
        <v>2530</v>
      </c>
      <c r="P17" s="65">
        <f>Table2245789101123456789101112131415161718192021222324252627282930313233343536373839[[#This Row],[PEMBULATAN]]*O17</f>
        <v>68310</v>
      </c>
    </row>
    <row r="18" spans="1:16" ht="26.25" customHeight="1" x14ac:dyDescent="0.2">
      <c r="A18" s="14"/>
      <c r="B18" s="75"/>
      <c r="C18" s="73" t="s">
        <v>4308</v>
      </c>
      <c r="D18" s="78" t="s">
        <v>127</v>
      </c>
      <c r="E18" s="13">
        <v>44556</v>
      </c>
      <c r="F18" s="76" t="s">
        <v>3897</v>
      </c>
      <c r="G18" s="13">
        <v>44560</v>
      </c>
      <c r="H18" s="77" t="s">
        <v>3898</v>
      </c>
      <c r="I18" s="16">
        <v>35</v>
      </c>
      <c r="J18" s="16">
        <v>30</v>
      </c>
      <c r="K18" s="16">
        <v>26</v>
      </c>
      <c r="L18" s="16">
        <v>4</v>
      </c>
      <c r="M18" s="81">
        <v>6.8250000000000002</v>
      </c>
      <c r="N18" s="96">
        <v>6.8250000000000002</v>
      </c>
      <c r="O18" s="64">
        <v>2530</v>
      </c>
      <c r="P18" s="65">
        <f>Table2245789101123456789101112131415161718192021222324252627282930313233343536373839[[#This Row],[PEMBULATAN]]*O18</f>
        <v>17267.25</v>
      </c>
    </row>
    <row r="19" spans="1:16" ht="26.25" customHeight="1" x14ac:dyDescent="0.2">
      <c r="A19" s="14"/>
      <c r="B19" s="75"/>
      <c r="C19" s="73" t="s">
        <v>4309</v>
      </c>
      <c r="D19" s="78" t="s">
        <v>127</v>
      </c>
      <c r="E19" s="13">
        <v>44556</v>
      </c>
      <c r="F19" s="76" t="s">
        <v>3897</v>
      </c>
      <c r="G19" s="13">
        <v>44560</v>
      </c>
      <c r="H19" s="77" t="s">
        <v>3898</v>
      </c>
      <c r="I19" s="16">
        <v>74</v>
      </c>
      <c r="J19" s="16">
        <v>50</v>
      </c>
      <c r="K19" s="16">
        <v>30</v>
      </c>
      <c r="L19" s="16">
        <v>12</v>
      </c>
      <c r="M19" s="81">
        <v>27.75</v>
      </c>
      <c r="N19" s="96">
        <v>27.75</v>
      </c>
      <c r="O19" s="64">
        <v>2530</v>
      </c>
      <c r="P19" s="65">
        <f>Table2245789101123456789101112131415161718192021222324252627282930313233343536373839[[#This Row],[PEMBULATAN]]*O19</f>
        <v>70207.5</v>
      </c>
    </row>
    <row r="20" spans="1:16" ht="26.25" customHeight="1" x14ac:dyDescent="0.2">
      <c r="A20" s="14"/>
      <c r="B20" s="75"/>
      <c r="C20" s="73" t="s">
        <v>4310</v>
      </c>
      <c r="D20" s="78" t="s">
        <v>127</v>
      </c>
      <c r="E20" s="13">
        <v>44556</v>
      </c>
      <c r="F20" s="76" t="s">
        <v>3897</v>
      </c>
      <c r="G20" s="13">
        <v>44560</v>
      </c>
      <c r="H20" s="77" t="s">
        <v>3898</v>
      </c>
      <c r="I20" s="16">
        <v>61</v>
      </c>
      <c r="J20" s="16">
        <v>61</v>
      </c>
      <c r="K20" s="16">
        <v>21</v>
      </c>
      <c r="L20" s="16">
        <v>15</v>
      </c>
      <c r="M20" s="81">
        <v>19.535250000000001</v>
      </c>
      <c r="N20" s="96">
        <v>19.535250000000001</v>
      </c>
      <c r="O20" s="64">
        <v>2530</v>
      </c>
      <c r="P20" s="65">
        <f>Table2245789101123456789101112131415161718192021222324252627282930313233343536373839[[#This Row],[PEMBULATAN]]*O20</f>
        <v>49424.182500000003</v>
      </c>
    </row>
    <row r="21" spans="1:16" ht="26.25" customHeight="1" x14ac:dyDescent="0.2">
      <c r="A21" s="14"/>
      <c r="B21" s="75"/>
      <c r="C21" s="73" t="s">
        <v>4311</v>
      </c>
      <c r="D21" s="78" t="s">
        <v>127</v>
      </c>
      <c r="E21" s="13">
        <v>44556</v>
      </c>
      <c r="F21" s="76" t="s">
        <v>3897</v>
      </c>
      <c r="G21" s="13">
        <v>44560</v>
      </c>
      <c r="H21" s="77" t="s">
        <v>3898</v>
      </c>
      <c r="I21" s="16">
        <v>56</v>
      </c>
      <c r="J21" s="16">
        <v>26</v>
      </c>
      <c r="K21" s="16">
        <v>30</v>
      </c>
      <c r="L21" s="16">
        <v>14</v>
      </c>
      <c r="M21" s="81">
        <v>10.92</v>
      </c>
      <c r="N21" s="96">
        <v>14</v>
      </c>
      <c r="O21" s="64">
        <v>2530</v>
      </c>
      <c r="P21" s="65">
        <f>Table2245789101123456789101112131415161718192021222324252627282930313233343536373839[[#This Row],[PEMBULATAN]]*O21</f>
        <v>35420</v>
      </c>
    </row>
    <row r="22" spans="1:16" ht="26.25" customHeight="1" x14ac:dyDescent="0.2">
      <c r="A22" s="14"/>
      <c r="B22" s="75"/>
      <c r="C22" s="73" t="s">
        <v>4312</v>
      </c>
      <c r="D22" s="78" t="s">
        <v>127</v>
      </c>
      <c r="E22" s="13">
        <v>44556</v>
      </c>
      <c r="F22" s="76" t="s">
        <v>3897</v>
      </c>
      <c r="G22" s="13">
        <v>44560</v>
      </c>
      <c r="H22" s="77" t="s">
        <v>3898</v>
      </c>
      <c r="I22" s="16">
        <v>70</v>
      </c>
      <c r="J22" s="16">
        <v>50</v>
      </c>
      <c r="K22" s="16">
        <v>30</v>
      </c>
      <c r="L22" s="16">
        <v>11</v>
      </c>
      <c r="M22" s="81">
        <v>26.25</v>
      </c>
      <c r="N22" s="96">
        <v>26.25</v>
      </c>
      <c r="O22" s="64">
        <v>2530</v>
      </c>
      <c r="P22" s="65">
        <f>Table2245789101123456789101112131415161718192021222324252627282930313233343536373839[[#This Row],[PEMBULATAN]]*O22</f>
        <v>66412.5</v>
      </c>
    </row>
    <row r="23" spans="1:16" ht="26.25" customHeight="1" x14ac:dyDescent="0.2">
      <c r="A23" s="14"/>
      <c r="B23" s="75"/>
      <c r="C23" s="73" t="s">
        <v>4313</v>
      </c>
      <c r="D23" s="78" t="s">
        <v>127</v>
      </c>
      <c r="E23" s="13">
        <v>44556</v>
      </c>
      <c r="F23" s="76" t="s">
        <v>3897</v>
      </c>
      <c r="G23" s="13">
        <v>44560</v>
      </c>
      <c r="H23" s="77" t="s">
        <v>3898</v>
      </c>
      <c r="I23" s="16">
        <v>75</v>
      </c>
      <c r="J23" s="16">
        <v>31</v>
      </c>
      <c r="K23" s="16">
        <v>6</v>
      </c>
      <c r="L23" s="16">
        <v>1</v>
      </c>
      <c r="M23" s="81">
        <v>3.4874999999999998</v>
      </c>
      <c r="N23" s="96">
        <v>4</v>
      </c>
      <c r="O23" s="64">
        <v>2530</v>
      </c>
      <c r="P23" s="65">
        <f>Table2245789101123456789101112131415161718192021222324252627282930313233343536373839[[#This Row],[PEMBULATAN]]*O23</f>
        <v>10120</v>
      </c>
    </row>
    <row r="24" spans="1:16" ht="26.25" customHeight="1" x14ac:dyDescent="0.2">
      <c r="A24" s="14"/>
      <c r="B24" s="75"/>
      <c r="C24" s="73" t="s">
        <v>4314</v>
      </c>
      <c r="D24" s="78" t="s">
        <v>127</v>
      </c>
      <c r="E24" s="13">
        <v>44556</v>
      </c>
      <c r="F24" s="76" t="s">
        <v>3897</v>
      </c>
      <c r="G24" s="13">
        <v>44560</v>
      </c>
      <c r="H24" s="77" t="s">
        <v>3898</v>
      </c>
      <c r="I24" s="16">
        <v>70</v>
      </c>
      <c r="J24" s="16">
        <v>50</v>
      </c>
      <c r="K24" s="16">
        <v>21</v>
      </c>
      <c r="L24" s="16">
        <v>10</v>
      </c>
      <c r="M24" s="81">
        <v>18.375</v>
      </c>
      <c r="N24" s="96">
        <v>19</v>
      </c>
      <c r="O24" s="64">
        <v>2530</v>
      </c>
      <c r="P24" s="65">
        <f>Table2245789101123456789101112131415161718192021222324252627282930313233343536373839[[#This Row],[PEMBULATAN]]*O24</f>
        <v>48070</v>
      </c>
    </row>
    <row r="25" spans="1:16" ht="26.25" customHeight="1" x14ac:dyDescent="0.2">
      <c r="A25" s="14"/>
      <c r="B25" s="75"/>
      <c r="C25" s="73" t="s">
        <v>4315</v>
      </c>
      <c r="D25" s="78" t="s">
        <v>127</v>
      </c>
      <c r="E25" s="13">
        <v>44556</v>
      </c>
      <c r="F25" s="76" t="s">
        <v>3897</v>
      </c>
      <c r="G25" s="13">
        <v>44560</v>
      </c>
      <c r="H25" s="77" t="s">
        <v>3898</v>
      </c>
      <c r="I25" s="16">
        <v>20</v>
      </c>
      <c r="J25" s="16">
        <v>25</v>
      </c>
      <c r="K25" s="16">
        <v>25</v>
      </c>
      <c r="L25" s="16">
        <v>2</v>
      </c>
      <c r="M25" s="81">
        <v>3.125</v>
      </c>
      <c r="N25" s="96">
        <v>3.125</v>
      </c>
      <c r="O25" s="64">
        <v>2530</v>
      </c>
      <c r="P25" s="65">
        <f>Table2245789101123456789101112131415161718192021222324252627282930313233343536373839[[#This Row],[PEMBULATAN]]*O25</f>
        <v>7906.25</v>
      </c>
    </row>
    <row r="26" spans="1:16" ht="26.25" customHeight="1" x14ac:dyDescent="0.2">
      <c r="A26" s="14"/>
      <c r="B26" s="75"/>
      <c r="C26" s="73" t="s">
        <v>4316</v>
      </c>
      <c r="D26" s="78" t="s">
        <v>127</v>
      </c>
      <c r="E26" s="13">
        <v>44556</v>
      </c>
      <c r="F26" s="76" t="s">
        <v>3897</v>
      </c>
      <c r="G26" s="13">
        <v>44560</v>
      </c>
      <c r="H26" s="77" t="s">
        <v>3898</v>
      </c>
      <c r="I26" s="16">
        <v>74</v>
      </c>
      <c r="J26" s="16">
        <v>53</v>
      </c>
      <c r="K26" s="16">
        <v>22</v>
      </c>
      <c r="L26" s="16">
        <v>9</v>
      </c>
      <c r="M26" s="81">
        <v>21.571000000000002</v>
      </c>
      <c r="N26" s="96">
        <v>21.571000000000002</v>
      </c>
      <c r="O26" s="64">
        <v>2530</v>
      </c>
      <c r="P26" s="65">
        <f>Table2245789101123456789101112131415161718192021222324252627282930313233343536373839[[#This Row],[PEMBULATAN]]*O26</f>
        <v>54574.630000000005</v>
      </c>
    </row>
    <row r="27" spans="1:16" ht="26.25" customHeight="1" x14ac:dyDescent="0.2">
      <c r="A27" s="14"/>
      <c r="B27" s="75"/>
      <c r="C27" s="73" t="s">
        <v>4317</v>
      </c>
      <c r="D27" s="78" t="s">
        <v>127</v>
      </c>
      <c r="E27" s="13">
        <v>44556</v>
      </c>
      <c r="F27" s="76" t="s">
        <v>3897</v>
      </c>
      <c r="G27" s="13">
        <v>44560</v>
      </c>
      <c r="H27" s="77" t="s">
        <v>3898</v>
      </c>
      <c r="I27" s="16">
        <v>70</v>
      </c>
      <c r="J27" s="16">
        <v>40</v>
      </c>
      <c r="K27" s="16">
        <v>30</v>
      </c>
      <c r="L27" s="16">
        <v>10</v>
      </c>
      <c r="M27" s="81">
        <v>21</v>
      </c>
      <c r="N27" s="96">
        <v>21</v>
      </c>
      <c r="O27" s="64">
        <v>2530</v>
      </c>
      <c r="P27" s="65">
        <f>Table2245789101123456789101112131415161718192021222324252627282930313233343536373839[[#This Row],[PEMBULATAN]]*O27</f>
        <v>53130</v>
      </c>
    </row>
    <row r="28" spans="1:16" ht="26.25" customHeight="1" x14ac:dyDescent="0.2">
      <c r="A28" s="14"/>
      <c r="B28" s="75"/>
      <c r="C28" s="73" t="s">
        <v>4318</v>
      </c>
      <c r="D28" s="78" t="s">
        <v>127</v>
      </c>
      <c r="E28" s="13">
        <v>44556</v>
      </c>
      <c r="F28" s="76" t="s">
        <v>3897</v>
      </c>
      <c r="G28" s="13">
        <v>44560</v>
      </c>
      <c r="H28" s="77" t="s">
        <v>3898</v>
      </c>
      <c r="I28" s="16">
        <v>53</v>
      </c>
      <c r="J28" s="16">
        <v>20</v>
      </c>
      <c r="K28" s="16">
        <v>28</v>
      </c>
      <c r="L28" s="16">
        <v>11</v>
      </c>
      <c r="M28" s="81">
        <v>7.42</v>
      </c>
      <c r="N28" s="96">
        <v>12</v>
      </c>
      <c r="O28" s="64">
        <v>2530</v>
      </c>
      <c r="P28" s="65">
        <f>Table2245789101123456789101112131415161718192021222324252627282930313233343536373839[[#This Row],[PEMBULATAN]]*O28</f>
        <v>30360</v>
      </c>
    </row>
    <row r="29" spans="1:16" ht="26.25" customHeight="1" x14ac:dyDescent="0.2">
      <c r="A29" s="14"/>
      <c r="B29" s="75"/>
      <c r="C29" s="73" t="s">
        <v>4319</v>
      </c>
      <c r="D29" s="78" t="s">
        <v>127</v>
      </c>
      <c r="E29" s="13">
        <v>44556</v>
      </c>
      <c r="F29" s="76" t="s">
        <v>3897</v>
      </c>
      <c r="G29" s="13">
        <v>44560</v>
      </c>
      <c r="H29" s="77" t="s">
        <v>3898</v>
      </c>
      <c r="I29" s="16">
        <v>80</v>
      </c>
      <c r="J29" s="16">
        <v>50</v>
      </c>
      <c r="K29" s="16">
        <v>30</v>
      </c>
      <c r="L29" s="16">
        <v>9</v>
      </c>
      <c r="M29" s="81">
        <v>30</v>
      </c>
      <c r="N29" s="96">
        <v>30</v>
      </c>
      <c r="O29" s="64">
        <v>2530</v>
      </c>
      <c r="P29" s="65">
        <f>Table2245789101123456789101112131415161718192021222324252627282930313233343536373839[[#This Row],[PEMBULATAN]]*O29</f>
        <v>75900</v>
      </c>
    </row>
    <row r="30" spans="1:16" ht="26.25" customHeight="1" x14ac:dyDescent="0.2">
      <c r="A30" s="14"/>
      <c r="B30" s="75"/>
      <c r="C30" s="73" t="s">
        <v>4320</v>
      </c>
      <c r="D30" s="78" t="s">
        <v>127</v>
      </c>
      <c r="E30" s="13">
        <v>44556</v>
      </c>
      <c r="F30" s="76" t="s">
        <v>3897</v>
      </c>
      <c r="G30" s="13">
        <v>44560</v>
      </c>
      <c r="H30" s="77" t="s">
        <v>3898</v>
      </c>
      <c r="I30" s="16">
        <v>50</v>
      </c>
      <c r="J30" s="16">
        <v>40</v>
      </c>
      <c r="K30" s="16">
        <v>28</v>
      </c>
      <c r="L30" s="16">
        <v>6</v>
      </c>
      <c r="M30" s="81">
        <v>14</v>
      </c>
      <c r="N30" s="96">
        <v>14</v>
      </c>
      <c r="O30" s="64">
        <v>2530</v>
      </c>
      <c r="P30" s="65">
        <f>Table2245789101123456789101112131415161718192021222324252627282930313233343536373839[[#This Row],[PEMBULATAN]]*O30</f>
        <v>35420</v>
      </c>
    </row>
    <row r="31" spans="1:16" ht="26.25" customHeight="1" x14ac:dyDescent="0.2">
      <c r="A31" s="14"/>
      <c r="B31" s="75"/>
      <c r="C31" s="73" t="s">
        <v>4321</v>
      </c>
      <c r="D31" s="78" t="s">
        <v>127</v>
      </c>
      <c r="E31" s="13">
        <v>44556</v>
      </c>
      <c r="F31" s="76" t="s">
        <v>3897</v>
      </c>
      <c r="G31" s="13">
        <v>44560</v>
      </c>
      <c r="H31" s="77" t="s">
        <v>3898</v>
      </c>
      <c r="I31" s="16">
        <v>54</v>
      </c>
      <c r="J31" s="16">
        <v>30</v>
      </c>
      <c r="K31" s="16">
        <v>12</v>
      </c>
      <c r="L31" s="16">
        <v>1</v>
      </c>
      <c r="M31" s="81">
        <v>4.8600000000000003</v>
      </c>
      <c r="N31" s="96">
        <v>4.8600000000000003</v>
      </c>
      <c r="O31" s="64">
        <v>2530</v>
      </c>
      <c r="P31" s="65">
        <f>Table2245789101123456789101112131415161718192021222324252627282930313233343536373839[[#This Row],[PEMBULATAN]]*O31</f>
        <v>12295.800000000001</v>
      </c>
    </row>
    <row r="32" spans="1:16" ht="26.25" customHeight="1" x14ac:dyDescent="0.2">
      <c r="A32" s="14"/>
      <c r="B32" s="75"/>
      <c r="C32" s="73" t="s">
        <v>4322</v>
      </c>
      <c r="D32" s="78" t="s">
        <v>127</v>
      </c>
      <c r="E32" s="13">
        <v>44556</v>
      </c>
      <c r="F32" s="76" t="s">
        <v>3897</v>
      </c>
      <c r="G32" s="13">
        <v>44560</v>
      </c>
      <c r="H32" s="77" t="s">
        <v>3898</v>
      </c>
      <c r="I32" s="16">
        <v>123</v>
      </c>
      <c r="J32" s="16">
        <v>5</v>
      </c>
      <c r="K32" s="16">
        <v>5</v>
      </c>
      <c r="L32" s="16">
        <v>1</v>
      </c>
      <c r="M32" s="81">
        <v>0.76875000000000004</v>
      </c>
      <c r="N32" s="96">
        <v>1</v>
      </c>
      <c r="O32" s="64">
        <v>2530</v>
      </c>
      <c r="P32" s="65">
        <f>Table2245789101123456789101112131415161718192021222324252627282930313233343536373839[[#This Row],[PEMBULATAN]]*O32</f>
        <v>2530</v>
      </c>
    </row>
    <row r="33" spans="1:16" ht="26.25" customHeight="1" x14ac:dyDescent="0.2">
      <c r="A33" s="14"/>
      <c r="B33" s="75"/>
      <c r="C33" s="73" t="s">
        <v>4323</v>
      </c>
      <c r="D33" s="78" t="s">
        <v>127</v>
      </c>
      <c r="E33" s="13">
        <v>44556</v>
      </c>
      <c r="F33" s="76" t="s">
        <v>3897</v>
      </c>
      <c r="G33" s="13">
        <v>44560</v>
      </c>
      <c r="H33" s="77" t="s">
        <v>3898</v>
      </c>
      <c r="I33" s="16">
        <v>22</v>
      </c>
      <c r="J33" s="16">
        <v>61</v>
      </c>
      <c r="K33" s="16">
        <v>15</v>
      </c>
      <c r="L33" s="16">
        <v>4</v>
      </c>
      <c r="M33" s="81">
        <v>5.0324999999999998</v>
      </c>
      <c r="N33" s="96">
        <v>5.0324999999999998</v>
      </c>
      <c r="O33" s="64">
        <v>2530</v>
      </c>
      <c r="P33" s="65">
        <f>Table2245789101123456789101112131415161718192021222324252627282930313233343536373839[[#This Row],[PEMBULATAN]]*O33</f>
        <v>12732.224999999999</v>
      </c>
    </row>
    <row r="34" spans="1:16" ht="26.25" customHeight="1" x14ac:dyDescent="0.2">
      <c r="A34" s="14"/>
      <c r="B34" s="75"/>
      <c r="C34" s="73" t="s">
        <v>4324</v>
      </c>
      <c r="D34" s="78" t="s">
        <v>127</v>
      </c>
      <c r="E34" s="13">
        <v>44556</v>
      </c>
      <c r="F34" s="76" t="s">
        <v>3897</v>
      </c>
      <c r="G34" s="13">
        <v>44560</v>
      </c>
      <c r="H34" s="77" t="s">
        <v>3898</v>
      </c>
      <c r="I34" s="16">
        <v>70</v>
      </c>
      <c r="J34" s="16">
        <v>64</v>
      </c>
      <c r="K34" s="16">
        <v>22</v>
      </c>
      <c r="L34" s="16">
        <v>5</v>
      </c>
      <c r="M34" s="81">
        <v>24.64</v>
      </c>
      <c r="N34" s="96">
        <v>24.64</v>
      </c>
      <c r="O34" s="64">
        <v>2530</v>
      </c>
      <c r="P34" s="65">
        <f>Table2245789101123456789101112131415161718192021222324252627282930313233343536373839[[#This Row],[PEMBULATAN]]*O34</f>
        <v>62339.200000000004</v>
      </c>
    </row>
    <row r="35" spans="1:16" ht="26.25" customHeight="1" x14ac:dyDescent="0.2">
      <c r="A35" s="14"/>
      <c r="B35" s="75"/>
      <c r="C35" s="73" t="s">
        <v>4325</v>
      </c>
      <c r="D35" s="78" t="s">
        <v>127</v>
      </c>
      <c r="E35" s="13">
        <v>44556</v>
      </c>
      <c r="F35" s="76" t="s">
        <v>3897</v>
      </c>
      <c r="G35" s="13">
        <v>44560</v>
      </c>
      <c r="H35" s="77" t="s">
        <v>3898</v>
      </c>
      <c r="I35" s="16">
        <v>63</v>
      </c>
      <c r="J35" s="16">
        <v>60</v>
      </c>
      <c r="K35" s="16">
        <v>22</v>
      </c>
      <c r="L35" s="16">
        <v>7</v>
      </c>
      <c r="M35" s="81">
        <v>20.79</v>
      </c>
      <c r="N35" s="96">
        <v>20.79</v>
      </c>
      <c r="O35" s="64">
        <v>2530</v>
      </c>
      <c r="P35" s="65">
        <f>Table2245789101123456789101112131415161718192021222324252627282930313233343536373839[[#This Row],[PEMBULATAN]]*O35</f>
        <v>52598.7</v>
      </c>
    </row>
    <row r="36" spans="1:16" ht="26.25" customHeight="1" x14ac:dyDescent="0.2">
      <c r="A36" s="14"/>
      <c r="B36" s="75"/>
      <c r="C36" s="73" t="s">
        <v>4326</v>
      </c>
      <c r="D36" s="78" t="s">
        <v>127</v>
      </c>
      <c r="E36" s="13">
        <v>44556</v>
      </c>
      <c r="F36" s="76" t="s">
        <v>3897</v>
      </c>
      <c r="G36" s="13">
        <v>44560</v>
      </c>
      <c r="H36" s="77" t="s">
        <v>3898</v>
      </c>
      <c r="I36" s="16">
        <v>65</v>
      </c>
      <c r="J36" s="16">
        <v>38</v>
      </c>
      <c r="K36" s="16">
        <v>22</v>
      </c>
      <c r="L36" s="16">
        <v>8</v>
      </c>
      <c r="M36" s="81">
        <v>13.585000000000001</v>
      </c>
      <c r="N36" s="96">
        <v>13.585000000000001</v>
      </c>
      <c r="O36" s="64">
        <v>2530</v>
      </c>
      <c r="P36" s="65">
        <f>Table2245789101123456789101112131415161718192021222324252627282930313233343536373839[[#This Row],[PEMBULATAN]]*O36</f>
        <v>34370.050000000003</v>
      </c>
    </row>
    <row r="37" spans="1:16" ht="26.25" customHeight="1" x14ac:dyDescent="0.2">
      <c r="A37" s="14"/>
      <c r="B37" s="75"/>
      <c r="C37" s="73" t="s">
        <v>4327</v>
      </c>
      <c r="D37" s="78" t="s">
        <v>127</v>
      </c>
      <c r="E37" s="13">
        <v>44556</v>
      </c>
      <c r="F37" s="76" t="s">
        <v>3897</v>
      </c>
      <c r="G37" s="13">
        <v>44560</v>
      </c>
      <c r="H37" s="77" t="s">
        <v>3898</v>
      </c>
      <c r="I37" s="16">
        <v>101</v>
      </c>
      <c r="J37" s="16">
        <v>13</v>
      </c>
      <c r="K37" s="16">
        <v>3</v>
      </c>
      <c r="L37" s="16">
        <v>1</v>
      </c>
      <c r="M37" s="81">
        <v>0.98475000000000001</v>
      </c>
      <c r="N37" s="96">
        <v>1</v>
      </c>
      <c r="O37" s="64">
        <v>2530</v>
      </c>
      <c r="P37" s="65">
        <f>Table2245789101123456789101112131415161718192021222324252627282930313233343536373839[[#This Row],[PEMBULATAN]]*O37</f>
        <v>2530</v>
      </c>
    </row>
    <row r="38" spans="1:16" ht="26.25" customHeight="1" x14ac:dyDescent="0.2">
      <c r="A38" s="14"/>
      <c r="B38" s="75"/>
      <c r="C38" s="73" t="s">
        <v>4328</v>
      </c>
      <c r="D38" s="78" t="s">
        <v>127</v>
      </c>
      <c r="E38" s="13">
        <v>44556</v>
      </c>
      <c r="F38" s="76" t="s">
        <v>3897</v>
      </c>
      <c r="G38" s="13">
        <v>44560</v>
      </c>
      <c r="H38" s="77" t="s">
        <v>3898</v>
      </c>
      <c r="I38" s="16">
        <v>85</v>
      </c>
      <c r="J38" s="16">
        <v>57</v>
      </c>
      <c r="K38" s="16">
        <v>32</v>
      </c>
      <c r="L38" s="16">
        <v>31</v>
      </c>
      <c r="M38" s="81">
        <v>38.76</v>
      </c>
      <c r="N38" s="96">
        <v>38.76</v>
      </c>
      <c r="O38" s="64">
        <v>2530</v>
      </c>
      <c r="P38" s="65">
        <f>Table2245789101123456789101112131415161718192021222324252627282930313233343536373839[[#This Row],[PEMBULATAN]]*O38</f>
        <v>98062.799999999988</v>
      </c>
    </row>
    <row r="39" spans="1:16" ht="26.25" customHeight="1" x14ac:dyDescent="0.2">
      <c r="A39" s="14"/>
      <c r="B39" s="75"/>
      <c r="C39" s="73" t="s">
        <v>4329</v>
      </c>
      <c r="D39" s="78" t="s">
        <v>127</v>
      </c>
      <c r="E39" s="13">
        <v>44556</v>
      </c>
      <c r="F39" s="76" t="s">
        <v>3897</v>
      </c>
      <c r="G39" s="13">
        <v>44560</v>
      </c>
      <c r="H39" s="77" t="s">
        <v>3898</v>
      </c>
      <c r="I39" s="16">
        <v>18</v>
      </c>
      <c r="J39" s="16">
        <v>18</v>
      </c>
      <c r="K39" s="16">
        <v>15</v>
      </c>
      <c r="L39" s="16">
        <v>1</v>
      </c>
      <c r="M39" s="81">
        <v>1.2150000000000001</v>
      </c>
      <c r="N39" s="96">
        <v>1.2150000000000001</v>
      </c>
      <c r="O39" s="64">
        <v>2530</v>
      </c>
      <c r="P39" s="65">
        <f>Table2245789101123456789101112131415161718192021222324252627282930313233343536373839[[#This Row],[PEMBULATAN]]*O39</f>
        <v>3073.9500000000003</v>
      </c>
    </row>
    <row r="40" spans="1:16" ht="26.25" customHeight="1" x14ac:dyDescent="0.2">
      <c r="A40" s="14"/>
      <c r="B40" s="75"/>
      <c r="C40" s="73" t="s">
        <v>4330</v>
      </c>
      <c r="D40" s="78" t="s">
        <v>127</v>
      </c>
      <c r="E40" s="13">
        <v>44556</v>
      </c>
      <c r="F40" s="76" t="s">
        <v>3897</v>
      </c>
      <c r="G40" s="13">
        <v>44560</v>
      </c>
      <c r="H40" s="77" t="s">
        <v>3898</v>
      </c>
      <c r="I40" s="16">
        <v>90</v>
      </c>
      <c r="J40" s="16">
        <v>50</v>
      </c>
      <c r="K40" s="16">
        <v>32</v>
      </c>
      <c r="L40" s="16">
        <v>8</v>
      </c>
      <c r="M40" s="81">
        <v>36</v>
      </c>
      <c r="N40" s="96">
        <v>36</v>
      </c>
      <c r="O40" s="64">
        <v>2530</v>
      </c>
      <c r="P40" s="65">
        <f>Table2245789101123456789101112131415161718192021222324252627282930313233343536373839[[#This Row],[PEMBULATAN]]*O40</f>
        <v>91080</v>
      </c>
    </row>
    <row r="41" spans="1:16" ht="26.25" customHeight="1" x14ac:dyDescent="0.2">
      <c r="A41" s="14"/>
      <c r="B41" s="75"/>
      <c r="C41" s="73" t="s">
        <v>4331</v>
      </c>
      <c r="D41" s="78" t="s">
        <v>127</v>
      </c>
      <c r="E41" s="13">
        <v>44556</v>
      </c>
      <c r="F41" s="76" t="s">
        <v>3897</v>
      </c>
      <c r="G41" s="13">
        <v>44560</v>
      </c>
      <c r="H41" s="77" t="s">
        <v>3898</v>
      </c>
      <c r="I41" s="16">
        <v>90</v>
      </c>
      <c r="J41" s="16">
        <v>50</v>
      </c>
      <c r="K41" s="16">
        <v>43</v>
      </c>
      <c r="L41" s="16">
        <v>17</v>
      </c>
      <c r="M41" s="81">
        <v>48.375</v>
      </c>
      <c r="N41" s="96">
        <v>49</v>
      </c>
      <c r="O41" s="64">
        <v>2530</v>
      </c>
      <c r="P41" s="65">
        <f>Table2245789101123456789101112131415161718192021222324252627282930313233343536373839[[#This Row],[PEMBULATAN]]*O41</f>
        <v>123970</v>
      </c>
    </row>
    <row r="42" spans="1:16" ht="26.25" customHeight="1" x14ac:dyDescent="0.2">
      <c r="A42" s="14"/>
      <c r="B42" s="75"/>
      <c r="C42" s="73" t="s">
        <v>4332</v>
      </c>
      <c r="D42" s="78" t="s">
        <v>127</v>
      </c>
      <c r="E42" s="13">
        <v>44556</v>
      </c>
      <c r="F42" s="76" t="s">
        <v>3897</v>
      </c>
      <c r="G42" s="13">
        <v>44560</v>
      </c>
      <c r="H42" s="77" t="s">
        <v>3898</v>
      </c>
      <c r="I42" s="16">
        <v>74</v>
      </c>
      <c r="J42" s="16">
        <v>65</v>
      </c>
      <c r="K42" s="16">
        <v>8</v>
      </c>
      <c r="L42" s="16">
        <v>3</v>
      </c>
      <c r="M42" s="81">
        <v>9.6199999999999992</v>
      </c>
      <c r="N42" s="96">
        <v>9.6199999999999992</v>
      </c>
      <c r="O42" s="64">
        <v>2530</v>
      </c>
      <c r="P42" s="65">
        <f>Table2245789101123456789101112131415161718192021222324252627282930313233343536373839[[#This Row],[PEMBULATAN]]*O42</f>
        <v>24338.6</v>
      </c>
    </row>
    <row r="43" spans="1:16" ht="26.25" customHeight="1" x14ac:dyDescent="0.2">
      <c r="A43" s="14"/>
      <c r="B43" s="75"/>
      <c r="C43" s="73" t="s">
        <v>4333</v>
      </c>
      <c r="D43" s="78" t="s">
        <v>127</v>
      </c>
      <c r="E43" s="13">
        <v>44556</v>
      </c>
      <c r="F43" s="76" t="s">
        <v>3897</v>
      </c>
      <c r="G43" s="13">
        <v>44560</v>
      </c>
      <c r="H43" s="77" t="s">
        <v>3898</v>
      </c>
      <c r="I43" s="16">
        <v>190</v>
      </c>
      <c r="J43" s="16">
        <v>50</v>
      </c>
      <c r="K43" s="16">
        <v>24</v>
      </c>
      <c r="L43" s="16">
        <v>34</v>
      </c>
      <c r="M43" s="81">
        <v>57</v>
      </c>
      <c r="N43" s="96">
        <v>57</v>
      </c>
      <c r="O43" s="64">
        <v>2530</v>
      </c>
      <c r="P43" s="65">
        <f>Table2245789101123456789101112131415161718192021222324252627282930313233343536373839[[#This Row],[PEMBULATAN]]*O43</f>
        <v>144210</v>
      </c>
    </row>
    <row r="44" spans="1:16" ht="26.25" customHeight="1" x14ac:dyDescent="0.2">
      <c r="A44" s="14"/>
      <c r="B44" s="75"/>
      <c r="C44" s="73" t="s">
        <v>4334</v>
      </c>
      <c r="D44" s="78" t="s">
        <v>127</v>
      </c>
      <c r="E44" s="13">
        <v>44556</v>
      </c>
      <c r="F44" s="76" t="s">
        <v>3897</v>
      </c>
      <c r="G44" s="13">
        <v>44560</v>
      </c>
      <c r="H44" s="77" t="s">
        <v>3898</v>
      </c>
      <c r="I44" s="16">
        <v>105</v>
      </c>
      <c r="J44" s="16">
        <v>60</v>
      </c>
      <c r="K44" s="16">
        <v>21</v>
      </c>
      <c r="L44" s="16">
        <v>24</v>
      </c>
      <c r="M44" s="81">
        <v>33.075000000000003</v>
      </c>
      <c r="N44" s="96">
        <v>33.075000000000003</v>
      </c>
      <c r="O44" s="64">
        <v>2530</v>
      </c>
      <c r="P44" s="65">
        <f>Table2245789101123456789101112131415161718192021222324252627282930313233343536373839[[#This Row],[PEMBULATAN]]*O44</f>
        <v>83679.75</v>
      </c>
    </row>
    <row r="45" spans="1:16" ht="26.25" customHeight="1" x14ac:dyDescent="0.2">
      <c r="A45" s="14"/>
      <c r="B45" s="75"/>
      <c r="C45" s="73" t="s">
        <v>4335</v>
      </c>
      <c r="D45" s="78" t="s">
        <v>127</v>
      </c>
      <c r="E45" s="13">
        <v>44556</v>
      </c>
      <c r="F45" s="76" t="s">
        <v>3897</v>
      </c>
      <c r="G45" s="13">
        <v>44560</v>
      </c>
      <c r="H45" s="77" t="s">
        <v>3898</v>
      </c>
      <c r="I45" s="16">
        <v>120</v>
      </c>
      <c r="J45" s="16">
        <v>62</v>
      </c>
      <c r="K45" s="16">
        <v>36</v>
      </c>
      <c r="L45" s="16">
        <v>19</v>
      </c>
      <c r="M45" s="81">
        <v>66.959999999999994</v>
      </c>
      <c r="N45" s="96">
        <v>66.959999999999994</v>
      </c>
      <c r="O45" s="64">
        <v>2530</v>
      </c>
      <c r="P45" s="65">
        <f>Table2245789101123456789101112131415161718192021222324252627282930313233343536373839[[#This Row],[PEMBULATAN]]*O45</f>
        <v>169408.8</v>
      </c>
    </row>
    <row r="46" spans="1:16" ht="26.25" customHeight="1" x14ac:dyDescent="0.2">
      <c r="A46" s="14"/>
      <c r="B46" s="75"/>
      <c r="C46" s="73" t="s">
        <v>4336</v>
      </c>
      <c r="D46" s="78" t="s">
        <v>127</v>
      </c>
      <c r="E46" s="13">
        <v>44556</v>
      </c>
      <c r="F46" s="76" t="s">
        <v>3897</v>
      </c>
      <c r="G46" s="13">
        <v>44560</v>
      </c>
      <c r="H46" s="77" t="s">
        <v>3898</v>
      </c>
      <c r="I46" s="16">
        <v>60</v>
      </c>
      <c r="J46" s="16">
        <v>52</v>
      </c>
      <c r="K46" s="16">
        <v>20</v>
      </c>
      <c r="L46" s="16">
        <v>4</v>
      </c>
      <c r="M46" s="81">
        <v>15.6</v>
      </c>
      <c r="N46" s="96">
        <v>15.6</v>
      </c>
      <c r="O46" s="64">
        <v>2530</v>
      </c>
      <c r="P46" s="65">
        <f>Table2245789101123456789101112131415161718192021222324252627282930313233343536373839[[#This Row],[PEMBULATAN]]*O46</f>
        <v>39468</v>
      </c>
    </row>
    <row r="47" spans="1:16" ht="26.25" customHeight="1" x14ac:dyDescent="0.2">
      <c r="A47" s="14"/>
      <c r="B47" s="75"/>
      <c r="C47" s="73" t="s">
        <v>4337</v>
      </c>
      <c r="D47" s="78" t="s">
        <v>127</v>
      </c>
      <c r="E47" s="13">
        <v>44556</v>
      </c>
      <c r="F47" s="76" t="s">
        <v>3897</v>
      </c>
      <c r="G47" s="13">
        <v>44560</v>
      </c>
      <c r="H47" s="77" t="s">
        <v>3898</v>
      </c>
      <c r="I47" s="16">
        <v>66</v>
      </c>
      <c r="J47" s="16">
        <v>66</v>
      </c>
      <c r="K47" s="16">
        <v>20</v>
      </c>
      <c r="L47" s="16">
        <v>5</v>
      </c>
      <c r="M47" s="81">
        <v>21.78</v>
      </c>
      <c r="N47" s="96">
        <v>21.78</v>
      </c>
      <c r="O47" s="64">
        <v>2530</v>
      </c>
      <c r="P47" s="65">
        <f>Table2245789101123456789101112131415161718192021222324252627282930313233343536373839[[#This Row],[PEMBULATAN]]*O47</f>
        <v>55103.4</v>
      </c>
    </row>
    <row r="48" spans="1:16" ht="26.25" customHeight="1" x14ac:dyDescent="0.2">
      <c r="A48" s="14"/>
      <c r="B48" s="75"/>
      <c r="C48" s="73" t="s">
        <v>4338</v>
      </c>
      <c r="D48" s="78" t="s">
        <v>127</v>
      </c>
      <c r="E48" s="13">
        <v>44556</v>
      </c>
      <c r="F48" s="76" t="s">
        <v>3897</v>
      </c>
      <c r="G48" s="13">
        <v>44560</v>
      </c>
      <c r="H48" s="77" t="s">
        <v>3898</v>
      </c>
      <c r="I48" s="16">
        <v>65</v>
      </c>
      <c r="J48" s="16">
        <v>40</v>
      </c>
      <c r="K48" s="16">
        <v>5</v>
      </c>
      <c r="L48" s="16">
        <v>8</v>
      </c>
      <c r="M48" s="81">
        <v>3.25</v>
      </c>
      <c r="N48" s="96">
        <v>8</v>
      </c>
      <c r="O48" s="64">
        <v>2530</v>
      </c>
      <c r="P48" s="65">
        <f>Table2245789101123456789101112131415161718192021222324252627282930313233343536373839[[#This Row],[PEMBULATAN]]*O48</f>
        <v>20240</v>
      </c>
    </row>
    <row r="49" spans="1:16" ht="26.25" customHeight="1" x14ac:dyDescent="0.2">
      <c r="A49" s="14"/>
      <c r="B49" s="75"/>
      <c r="C49" s="73" t="s">
        <v>4339</v>
      </c>
      <c r="D49" s="78" t="s">
        <v>127</v>
      </c>
      <c r="E49" s="13">
        <v>44556</v>
      </c>
      <c r="F49" s="76" t="s">
        <v>3897</v>
      </c>
      <c r="G49" s="13">
        <v>44560</v>
      </c>
      <c r="H49" s="77" t="s">
        <v>3898</v>
      </c>
      <c r="I49" s="16">
        <v>110</v>
      </c>
      <c r="J49" s="16">
        <v>55</v>
      </c>
      <c r="K49" s="16">
        <v>32</v>
      </c>
      <c r="L49" s="16">
        <v>47</v>
      </c>
      <c r="M49" s="81">
        <v>48.4</v>
      </c>
      <c r="N49" s="96">
        <v>49</v>
      </c>
      <c r="O49" s="64">
        <v>2530</v>
      </c>
      <c r="P49" s="65">
        <f>Table2245789101123456789101112131415161718192021222324252627282930313233343536373839[[#This Row],[PEMBULATAN]]*O49</f>
        <v>123970</v>
      </c>
    </row>
    <row r="50" spans="1:16" ht="26.25" customHeight="1" x14ac:dyDescent="0.2">
      <c r="A50" s="14"/>
      <c r="B50" s="75"/>
      <c r="C50" s="73" t="s">
        <v>4340</v>
      </c>
      <c r="D50" s="78" t="s">
        <v>127</v>
      </c>
      <c r="E50" s="13">
        <v>44556</v>
      </c>
      <c r="F50" s="76" t="s">
        <v>3897</v>
      </c>
      <c r="G50" s="13">
        <v>44560</v>
      </c>
      <c r="H50" s="77" t="s">
        <v>3898</v>
      </c>
      <c r="I50" s="16">
        <v>82</v>
      </c>
      <c r="J50" s="16">
        <v>63</v>
      </c>
      <c r="K50" s="16">
        <v>25</v>
      </c>
      <c r="L50" s="16">
        <v>8</v>
      </c>
      <c r="M50" s="81">
        <v>32.287500000000001</v>
      </c>
      <c r="N50" s="96">
        <v>32.287500000000001</v>
      </c>
      <c r="O50" s="64">
        <v>2530</v>
      </c>
      <c r="P50" s="65">
        <f>Table2245789101123456789101112131415161718192021222324252627282930313233343536373839[[#This Row],[PEMBULATAN]]*O50</f>
        <v>81687.375</v>
      </c>
    </row>
    <row r="51" spans="1:16" ht="26.25" customHeight="1" x14ac:dyDescent="0.2">
      <c r="A51" s="14"/>
      <c r="B51" s="75"/>
      <c r="C51" s="73" t="s">
        <v>4341</v>
      </c>
      <c r="D51" s="78" t="s">
        <v>127</v>
      </c>
      <c r="E51" s="13">
        <v>44556</v>
      </c>
      <c r="F51" s="76" t="s">
        <v>3897</v>
      </c>
      <c r="G51" s="13">
        <v>44560</v>
      </c>
      <c r="H51" s="77" t="s">
        <v>3898</v>
      </c>
      <c r="I51" s="16">
        <v>110</v>
      </c>
      <c r="J51" s="16">
        <v>54</v>
      </c>
      <c r="K51" s="16">
        <v>30</v>
      </c>
      <c r="L51" s="16">
        <v>29</v>
      </c>
      <c r="M51" s="81">
        <v>44.55</v>
      </c>
      <c r="N51" s="96">
        <v>44.55</v>
      </c>
      <c r="O51" s="64">
        <v>2530</v>
      </c>
      <c r="P51" s="65">
        <f>Table2245789101123456789101112131415161718192021222324252627282930313233343536373839[[#This Row],[PEMBULATAN]]*O51</f>
        <v>112711.5</v>
      </c>
    </row>
    <row r="52" spans="1:16" ht="26.25" customHeight="1" x14ac:dyDescent="0.2">
      <c r="A52" s="14"/>
      <c r="B52" s="75"/>
      <c r="C52" s="73" t="s">
        <v>4342</v>
      </c>
      <c r="D52" s="78" t="s">
        <v>127</v>
      </c>
      <c r="E52" s="13">
        <v>44556</v>
      </c>
      <c r="F52" s="76" t="s">
        <v>3897</v>
      </c>
      <c r="G52" s="13">
        <v>44560</v>
      </c>
      <c r="H52" s="77" t="s">
        <v>3898</v>
      </c>
      <c r="I52" s="16">
        <v>92</v>
      </c>
      <c r="J52" s="16">
        <v>60</v>
      </c>
      <c r="K52" s="16">
        <v>52</v>
      </c>
      <c r="L52" s="16">
        <v>21</v>
      </c>
      <c r="M52" s="81">
        <v>71.760000000000005</v>
      </c>
      <c r="N52" s="96">
        <v>71.760000000000005</v>
      </c>
      <c r="O52" s="64">
        <v>2530</v>
      </c>
      <c r="P52" s="65">
        <f>Table2245789101123456789101112131415161718192021222324252627282930313233343536373839[[#This Row],[PEMBULATAN]]*O52</f>
        <v>181552.80000000002</v>
      </c>
    </row>
    <row r="53" spans="1:16" ht="26.25" customHeight="1" x14ac:dyDescent="0.2">
      <c r="A53" s="14"/>
      <c r="B53" s="75"/>
      <c r="C53" s="73" t="s">
        <v>4343</v>
      </c>
      <c r="D53" s="78" t="s">
        <v>127</v>
      </c>
      <c r="E53" s="13">
        <v>44556</v>
      </c>
      <c r="F53" s="76" t="s">
        <v>3897</v>
      </c>
      <c r="G53" s="13">
        <v>44560</v>
      </c>
      <c r="H53" s="77" t="s">
        <v>3898</v>
      </c>
      <c r="I53" s="16">
        <v>65</v>
      </c>
      <c r="J53" s="16">
        <v>45</v>
      </c>
      <c r="K53" s="16">
        <v>8</v>
      </c>
      <c r="L53" s="16">
        <v>7</v>
      </c>
      <c r="M53" s="81">
        <v>5.85</v>
      </c>
      <c r="N53" s="96">
        <v>7</v>
      </c>
      <c r="O53" s="64">
        <v>2530</v>
      </c>
      <c r="P53" s="65">
        <f>Table2245789101123456789101112131415161718192021222324252627282930313233343536373839[[#This Row],[PEMBULATAN]]*O53</f>
        <v>17710</v>
      </c>
    </row>
    <row r="54" spans="1:16" ht="26.25" customHeight="1" x14ac:dyDescent="0.2">
      <c r="A54" s="14"/>
      <c r="B54" s="75"/>
      <c r="C54" s="73" t="s">
        <v>4344</v>
      </c>
      <c r="D54" s="78" t="s">
        <v>127</v>
      </c>
      <c r="E54" s="13">
        <v>44556</v>
      </c>
      <c r="F54" s="76" t="s">
        <v>3897</v>
      </c>
      <c r="G54" s="13">
        <v>44560</v>
      </c>
      <c r="H54" s="77" t="s">
        <v>3898</v>
      </c>
      <c r="I54" s="16">
        <v>53</v>
      </c>
      <c r="J54" s="16">
        <v>32</v>
      </c>
      <c r="K54" s="16">
        <v>5</v>
      </c>
      <c r="L54" s="16">
        <v>7</v>
      </c>
      <c r="M54" s="81">
        <v>2.12</v>
      </c>
      <c r="N54" s="96">
        <v>7</v>
      </c>
      <c r="O54" s="64">
        <v>2530</v>
      </c>
      <c r="P54" s="65">
        <f>Table2245789101123456789101112131415161718192021222324252627282930313233343536373839[[#This Row],[PEMBULATAN]]*O54</f>
        <v>17710</v>
      </c>
    </row>
    <row r="55" spans="1:16" ht="26.25" customHeight="1" x14ac:dyDescent="0.2">
      <c r="A55" s="14"/>
      <c r="B55" s="75"/>
      <c r="C55" s="73" t="s">
        <v>4345</v>
      </c>
      <c r="D55" s="78" t="s">
        <v>127</v>
      </c>
      <c r="E55" s="13">
        <v>44556</v>
      </c>
      <c r="F55" s="76" t="s">
        <v>3897</v>
      </c>
      <c r="G55" s="13">
        <v>44560</v>
      </c>
      <c r="H55" s="77" t="s">
        <v>3898</v>
      </c>
      <c r="I55" s="16">
        <v>193</v>
      </c>
      <c r="J55" s="16">
        <v>7</v>
      </c>
      <c r="K55" s="16">
        <v>7</v>
      </c>
      <c r="L55" s="16">
        <v>1</v>
      </c>
      <c r="M55" s="81">
        <v>2.3642500000000002</v>
      </c>
      <c r="N55" s="96">
        <v>3</v>
      </c>
      <c r="O55" s="64">
        <v>2530</v>
      </c>
      <c r="P55" s="65">
        <f>Table2245789101123456789101112131415161718192021222324252627282930313233343536373839[[#This Row],[PEMBULATAN]]*O55</f>
        <v>7590</v>
      </c>
    </row>
    <row r="56" spans="1:16" ht="26.25" customHeight="1" x14ac:dyDescent="0.2">
      <c r="A56" s="14"/>
      <c r="B56" s="75"/>
      <c r="C56" s="73" t="s">
        <v>4346</v>
      </c>
      <c r="D56" s="78" t="s">
        <v>127</v>
      </c>
      <c r="E56" s="13">
        <v>44556</v>
      </c>
      <c r="F56" s="76" t="s">
        <v>3897</v>
      </c>
      <c r="G56" s="13">
        <v>44560</v>
      </c>
      <c r="H56" s="77" t="s">
        <v>3898</v>
      </c>
      <c r="I56" s="16">
        <v>237</v>
      </c>
      <c r="J56" s="16">
        <v>6</v>
      </c>
      <c r="K56" s="16">
        <v>6</v>
      </c>
      <c r="L56" s="16">
        <v>1</v>
      </c>
      <c r="M56" s="81">
        <v>2.133</v>
      </c>
      <c r="N56" s="96">
        <v>2.133</v>
      </c>
      <c r="O56" s="64">
        <v>2530</v>
      </c>
      <c r="P56" s="65">
        <f>Table2245789101123456789101112131415161718192021222324252627282930313233343536373839[[#This Row],[PEMBULATAN]]*O56</f>
        <v>5396.49</v>
      </c>
    </row>
    <row r="57" spans="1:16" ht="26.25" customHeight="1" x14ac:dyDescent="0.2">
      <c r="A57" s="14"/>
      <c r="B57" s="75"/>
      <c r="C57" s="73" t="s">
        <v>4347</v>
      </c>
      <c r="D57" s="78" t="s">
        <v>127</v>
      </c>
      <c r="E57" s="13">
        <v>44556</v>
      </c>
      <c r="F57" s="76" t="s">
        <v>3897</v>
      </c>
      <c r="G57" s="13">
        <v>44560</v>
      </c>
      <c r="H57" s="77" t="s">
        <v>3898</v>
      </c>
      <c r="I57" s="16">
        <v>60</v>
      </c>
      <c r="J57" s="16">
        <v>35</v>
      </c>
      <c r="K57" s="16">
        <v>10</v>
      </c>
      <c r="L57" s="16">
        <v>1</v>
      </c>
      <c r="M57" s="81">
        <v>5.25</v>
      </c>
      <c r="N57" s="96">
        <v>5.25</v>
      </c>
      <c r="O57" s="64">
        <v>2530</v>
      </c>
      <c r="P57" s="65">
        <f>Table2245789101123456789101112131415161718192021222324252627282930313233343536373839[[#This Row],[PEMBULATAN]]*O57</f>
        <v>13282.5</v>
      </c>
    </row>
    <row r="58" spans="1:16" ht="26.25" customHeight="1" x14ac:dyDescent="0.2">
      <c r="A58" s="14"/>
      <c r="B58" s="75"/>
      <c r="C58" s="73" t="s">
        <v>4348</v>
      </c>
      <c r="D58" s="78" t="s">
        <v>127</v>
      </c>
      <c r="E58" s="13">
        <v>44556</v>
      </c>
      <c r="F58" s="76" t="s">
        <v>3897</v>
      </c>
      <c r="G58" s="13">
        <v>44560</v>
      </c>
      <c r="H58" s="77" t="s">
        <v>3898</v>
      </c>
      <c r="I58" s="16">
        <v>104</v>
      </c>
      <c r="J58" s="16">
        <v>63</v>
      </c>
      <c r="K58" s="16">
        <v>30</v>
      </c>
      <c r="L58" s="16">
        <v>23</v>
      </c>
      <c r="M58" s="81">
        <v>49.14</v>
      </c>
      <c r="N58" s="96">
        <v>49.14</v>
      </c>
      <c r="O58" s="64">
        <v>2530</v>
      </c>
      <c r="P58" s="65">
        <f>Table2245789101123456789101112131415161718192021222324252627282930313233343536373839[[#This Row],[PEMBULATAN]]*O58</f>
        <v>124324.2</v>
      </c>
    </row>
    <row r="59" spans="1:16" ht="26.25" customHeight="1" x14ac:dyDescent="0.2">
      <c r="A59" s="14"/>
      <c r="B59" s="75"/>
      <c r="C59" s="73" t="s">
        <v>4349</v>
      </c>
      <c r="D59" s="78" t="s">
        <v>127</v>
      </c>
      <c r="E59" s="13">
        <v>44556</v>
      </c>
      <c r="F59" s="76" t="s">
        <v>3897</v>
      </c>
      <c r="G59" s="13">
        <v>44560</v>
      </c>
      <c r="H59" s="77" t="s">
        <v>3898</v>
      </c>
      <c r="I59" s="16">
        <v>152</v>
      </c>
      <c r="J59" s="16">
        <v>6</v>
      </c>
      <c r="K59" s="16">
        <v>6</v>
      </c>
      <c r="L59" s="16">
        <v>1</v>
      </c>
      <c r="M59" s="81">
        <v>1.3680000000000001</v>
      </c>
      <c r="N59" s="96">
        <v>2</v>
      </c>
      <c r="O59" s="64">
        <v>2530</v>
      </c>
      <c r="P59" s="65">
        <f>Table2245789101123456789101112131415161718192021222324252627282930313233343536373839[[#This Row],[PEMBULATAN]]*O59</f>
        <v>5060</v>
      </c>
    </row>
    <row r="60" spans="1:16" ht="26.25" customHeight="1" x14ac:dyDescent="0.2">
      <c r="A60" s="14"/>
      <c r="B60" s="75"/>
      <c r="C60" s="73" t="s">
        <v>4350</v>
      </c>
      <c r="D60" s="78" t="s">
        <v>127</v>
      </c>
      <c r="E60" s="13">
        <v>44556</v>
      </c>
      <c r="F60" s="76" t="s">
        <v>3897</v>
      </c>
      <c r="G60" s="13">
        <v>44560</v>
      </c>
      <c r="H60" s="77" t="s">
        <v>3898</v>
      </c>
      <c r="I60" s="16">
        <v>92</v>
      </c>
      <c r="J60" s="16">
        <v>44</v>
      </c>
      <c r="K60" s="16">
        <v>10</v>
      </c>
      <c r="L60" s="16">
        <v>7</v>
      </c>
      <c r="M60" s="81">
        <v>10.119999999999999</v>
      </c>
      <c r="N60" s="96">
        <v>10.119999999999999</v>
      </c>
      <c r="O60" s="64">
        <v>2530</v>
      </c>
      <c r="P60" s="65">
        <f>Table2245789101123456789101112131415161718192021222324252627282930313233343536373839[[#This Row],[PEMBULATAN]]*O60</f>
        <v>25603.599999999999</v>
      </c>
    </row>
    <row r="61" spans="1:16" ht="26.25" customHeight="1" x14ac:dyDescent="0.2">
      <c r="A61" s="14"/>
      <c r="B61" s="75"/>
      <c r="C61" s="73" t="s">
        <v>4351</v>
      </c>
      <c r="D61" s="78" t="s">
        <v>127</v>
      </c>
      <c r="E61" s="13">
        <v>44556</v>
      </c>
      <c r="F61" s="76" t="s">
        <v>3897</v>
      </c>
      <c r="G61" s="13">
        <v>44560</v>
      </c>
      <c r="H61" s="77" t="s">
        <v>3898</v>
      </c>
      <c r="I61" s="16">
        <v>20</v>
      </c>
      <c r="J61" s="16">
        <v>20</v>
      </c>
      <c r="K61" s="16">
        <v>12</v>
      </c>
      <c r="L61" s="16">
        <v>1</v>
      </c>
      <c r="M61" s="81">
        <v>1.2</v>
      </c>
      <c r="N61" s="96">
        <v>1.2</v>
      </c>
      <c r="O61" s="64">
        <v>2530</v>
      </c>
      <c r="P61" s="65">
        <f>Table2245789101123456789101112131415161718192021222324252627282930313233343536373839[[#This Row],[PEMBULATAN]]*O61</f>
        <v>3036</v>
      </c>
    </row>
    <row r="62" spans="1:16" ht="26.25" customHeight="1" x14ac:dyDescent="0.2">
      <c r="A62" s="14"/>
      <c r="B62" s="75"/>
      <c r="C62" s="73" t="s">
        <v>4352</v>
      </c>
      <c r="D62" s="78" t="s">
        <v>127</v>
      </c>
      <c r="E62" s="13">
        <v>44556</v>
      </c>
      <c r="F62" s="76" t="s">
        <v>3897</v>
      </c>
      <c r="G62" s="13">
        <v>44560</v>
      </c>
      <c r="H62" s="77" t="s">
        <v>3898</v>
      </c>
      <c r="I62" s="16">
        <v>33</v>
      </c>
      <c r="J62" s="16">
        <v>40</v>
      </c>
      <c r="K62" s="16">
        <v>17</v>
      </c>
      <c r="L62" s="16">
        <v>1</v>
      </c>
      <c r="M62" s="81">
        <v>5.61</v>
      </c>
      <c r="N62" s="96">
        <v>5.61</v>
      </c>
      <c r="O62" s="64">
        <v>2530</v>
      </c>
      <c r="P62" s="65">
        <f>Table2245789101123456789101112131415161718192021222324252627282930313233343536373839[[#This Row],[PEMBULATAN]]*O62</f>
        <v>14193.300000000001</v>
      </c>
    </row>
    <row r="63" spans="1:16" ht="26.25" customHeight="1" x14ac:dyDescent="0.2">
      <c r="A63" s="14"/>
      <c r="B63" s="75"/>
      <c r="C63" s="73" t="s">
        <v>4353</v>
      </c>
      <c r="D63" s="78" t="s">
        <v>127</v>
      </c>
      <c r="E63" s="13">
        <v>44556</v>
      </c>
      <c r="F63" s="76" t="s">
        <v>3897</v>
      </c>
      <c r="G63" s="13">
        <v>44560</v>
      </c>
      <c r="H63" s="77" t="s">
        <v>3898</v>
      </c>
      <c r="I63" s="16">
        <v>56</v>
      </c>
      <c r="J63" s="16">
        <v>42</v>
      </c>
      <c r="K63" s="16">
        <v>22</v>
      </c>
      <c r="L63" s="16">
        <v>1</v>
      </c>
      <c r="M63" s="81">
        <v>12.936</v>
      </c>
      <c r="N63" s="96">
        <v>12.936</v>
      </c>
      <c r="O63" s="64">
        <v>2530</v>
      </c>
      <c r="P63" s="65">
        <f>Table2245789101123456789101112131415161718192021222324252627282930313233343536373839[[#This Row],[PEMBULATAN]]*O63</f>
        <v>32728.079999999998</v>
      </c>
    </row>
    <row r="64" spans="1:16" ht="26.25" customHeight="1" x14ac:dyDescent="0.2">
      <c r="A64" s="14"/>
      <c r="B64" s="75"/>
      <c r="C64" s="73" t="s">
        <v>4354</v>
      </c>
      <c r="D64" s="78" t="s">
        <v>127</v>
      </c>
      <c r="E64" s="13">
        <v>44556</v>
      </c>
      <c r="F64" s="76" t="s">
        <v>3897</v>
      </c>
      <c r="G64" s="13">
        <v>44560</v>
      </c>
      <c r="H64" s="77" t="s">
        <v>3898</v>
      </c>
      <c r="I64" s="16">
        <v>50</v>
      </c>
      <c r="J64" s="16">
        <v>33</v>
      </c>
      <c r="K64" s="16">
        <v>33</v>
      </c>
      <c r="L64" s="16">
        <v>5</v>
      </c>
      <c r="M64" s="81">
        <v>13.612500000000001</v>
      </c>
      <c r="N64" s="96">
        <v>13.612500000000001</v>
      </c>
      <c r="O64" s="64">
        <v>2530</v>
      </c>
      <c r="P64" s="65">
        <f>Table2245789101123456789101112131415161718192021222324252627282930313233343536373839[[#This Row],[PEMBULATAN]]*O64</f>
        <v>34439.625</v>
      </c>
    </row>
    <row r="65" spans="1:16" ht="26.25" customHeight="1" x14ac:dyDescent="0.2">
      <c r="A65" s="14"/>
      <c r="B65" s="75"/>
      <c r="C65" s="73" t="s">
        <v>4355</v>
      </c>
      <c r="D65" s="78" t="s">
        <v>127</v>
      </c>
      <c r="E65" s="13">
        <v>44556</v>
      </c>
      <c r="F65" s="76" t="s">
        <v>3897</v>
      </c>
      <c r="G65" s="13">
        <v>44560</v>
      </c>
      <c r="H65" s="77" t="s">
        <v>3898</v>
      </c>
      <c r="I65" s="16">
        <v>77</v>
      </c>
      <c r="J65" s="16">
        <v>70</v>
      </c>
      <c r="K65" s="16">
        <v>19</v>
      </c>
      <c r="L65" s="16">
        <v>3</v>
      </c>
      <c r="M65" s="81">
        <v>25.602499999999999</v>
      </c>
      <c r="N65" s="96">
        <v>25.602499999999999</v>
      </c>
      <c r="O65" s="64">
        <v>2530</v>
      </c>
      <c r="P65" s="65">
        <f>Table2245789101123456789101112131415161718192021222324252627282930313233343536373839[[#This Row],[PEMBULATAN]]*O65</f>
        <v>64774.324999999997</v>
      </c>
    </row>
    <row r="66" spans="1:16" ht="26.25" customHeight="1" x14ac:dyDescent="0.2">
      <c r="A66" s="14"/>
      <c r="B66" s="75"/>
      <c r="C66" s="73" t="s">
        <v>4356</v>
      </c>
      <c r="D66" s="78" t="s">
        <v>127</v>
      </c>
      <c r="E66" s="13">
        <v>44556</v>
      </c>
      <c r="F66" s="76" t="s">
        <v>3897</v>
      </c>
      <c r="G66" s="13">
        <v>44560</v>
      </c>
      <c r="H66" s="77" t="s">
        <v>3898</v>
      </c>
      <c r="I66" s="16">
        <v>102</v>
      </c>
      <c r="J66" s="16">
        <v>97</v>
      </c>
      <c r="K66" s="16">
        <v>34</v>
      </c>
      <c r="L66" s="16">
        <v>30</v>
      </c>
      <c r="M66" s="81">
        <v>84.099000000000004</v>
      </c>
      <c r="N66" s="96">
        <v>84.099000000000004</v>
      </c>
      <c r="O66" s="64">
        <v>2530</v>
      </c>
      <c r="P66" s="65">
        <f>Table2245789101123456789101112131415161718192021222324252627282930313233343536373839[[#This Row],[PEMBULATAN]]*O66</f>
        <v>212770.47</v>
      </c>
    </row>
    <row r="67" spans="1:16" ht="26.25" customHeight="1" x14ac:dyDescent="0.2">
      <c r="A67" s="14"/>
      <c r="B67" s="75"/>
      <c r="C67" s="73" t="s">
        <v>4357</v>
      </c>
      <c r="D67" s="78" t="s">
        <v>127</v>
      </c>
      <c r="E67" s="13">
        <v>44556</v>
      </c>
      <c r="F67" s="76" t="s">
        <v>3897</v>
      </c>
      <c r="G67" s="13">
        <v>44560</v>
      </c>
      <c r="H67" s="77" t="s">
        <v>3898</v>
      </c>
      <c r="I67" s="16">
        <v>33</v>
      </c>
      <c r="J67" s="16">
        <v>30</v>
      </c>
      <c r="K67" s="16">
        <v>20</v>
      </c>
      <c r="L67" s="16">
        <v>6</v>
      </c>
      <c r="M67" s="81">
        <v>4.95</v>
      </c>
      <c r="N67" s="96">
        <v>6</v>
      </c>
      <c r="O67" s="64">
        <v>2530</v>
      </c>
      <c r="P67" s="65">
        <f>Table2245789101123456789101112131415161718192021222324252627282930313233343536373839[[#This Row],[PEMBULATAN]]*O67</f>
        <v>15180</v>
      </c>
    </row>
    <row r="68" spans="1:16" ht="26.25" customHeight="1" x14ac:dyDescent="0.2">
      <c r="A68" s="14"/>
      <c r="B68" s="75"/>
      <c r="C68" s="73" t="s">
        <v>4358</v>
      </c>
      <c r="D68" s="78" t="s">
        <v>127</v>
      </c>
      <c r="E68" s="13">
        <v>44556</v>
      </c>
      <c r="F68" s="76" t="s">
        <v>3897</v>
      </c>
      <c r="G68" s="13">
        <v>44560</v>
      </c>
      <c r="H68" s="77" t="s">
        <v>3898</v>
      </c>
      <c r="I68" s="16">
        <v>81</v>
      </c>
      <c r="J68" s="16">
        <v>39</v>
      </c>
      <c r="K68" s="16">
        <v>22</v>
      </c>
      <c r="L68" s="16">
        <v>2</v>
      </c>
      <c r="M68" s="81">
        <v>17.374500000000001</v>
      </c>
      <c r="N68" s="96">
        <v>18</v>
      </c>
      <c r="O68" s="64">
        <v>2530</v>
      </c>
      <c r="P68" s="65">
        <f>Table2245789101123456789101112131415161718192021222324252627282930313233343536373839[[#This Row],[PEMBULATAN]]*O68</f>
        <v>45540</v>
      </c>
    </row>
    <row r="69" spans="1:16" ht="26.25" customHeight="1" x14ac:dyDescent="0.2">
      <c r="A69" s="14"/>
      <c r="B69" s="75"/>
      <c r="C69" s="73" t="s">
        <v>4359</v>
      </c>
      <c r="D69" s="78" t="s">
        <v>127</v>
      </c>
      <c r="E69" s="13">
        <v>44556</v>
      </c>
      <c r="F69" s="76" t="s">
        <v>3897</v>
      </c>
      <c r="G69" s="13">
        <v>44560</v>
      </c>
      <c r="H69" s="77" t="s">
        <v>3898</v>
      </c>
      <c r="I69" s="16">
        <v>32</v>
      </c>
      <c r="J69" s="16">
        <v>30</v>
      </c>
      <c r="K69" s="16">
        <v>2</v>
      </c>
      <c r="L69" s="16">
        <v>2</v>
      </c>
      <c r="M69" s="81">
        <v>0.48</v>
      </c>
      <c r="N69" s="96">
        <v>3</v>
      </c>
      <c r="O69" s="64">
        <v>2530</v>
      </c>
      <c r="P69" s="65">
        <f>Table2245789101123456789101112131415161718192021222324252627282930313233343536373839[[#This Row],[PEMBULATAN]]*O69</f>
        <v>7590</v>
      </c>
    </row>
    <row r="70" spans="1:16" ht="26.25" customHeight="1" x14ac:dyDescent="0.2">
      <c r="A70" s="14"/>
      <c r="B70" s="75"/>
      <c r="C70" s="73" t="s">
        <v>4360</v>
      </c>
      <c r="D70" s="78" t="s">
        <v>127</v>
      </c>
      <c r="E70" s="13">
        <v>44556</v>
      </c>
      <c r="F70" s="76" t="s">
        <v>3897</v>
      </c>
      <c r="G70" s="13">
        <v>44560</v>
      </c>
      <c r="H70" s="77" t="s">
        <v>3898</v>
      </c>
      <c r="I70" s="16">
        <v>40</v>
      </c>
      <c r="J70" s="16">
        <v>22</v>
      </c>
      <c r="K70" s="16">
        <v>23</v>
      </c>
      <c r="L70" s="16">
        <v>2</v>
      </c>
      <c r="M70" s="81">
        <v>5.0599999999999996</v>
      </c>
      <c r="N70" s="96">
        <v>5.0599999999999996</v>
      </c>
      <c r="O70" s="64">
        <v>2530</v>
      </c>
      <c r="P70" s="65">
        <f>Table2245789101123456789101112131415161718192021222324252627282930313233343536373839[[#This Row],[PEMBULATAN]]*O70</f>
        <v>12801.8</v>
      </c>
    </row>
    <row r="71" spans="1:16" ht="26.25" customHeight="1" x14ac:dyDescent="0.2">
      <c r="A71" s="14"/>
      <c r="B71" s="75"/>
      <c r="C71" s="73" t="s">
        <v>4361</v>
      </c>
      <c r="D71" s="78" t="s">
        <v>127</v>
      </c>
      <c r="E71" s="13">
        <v>44556</v>
      </c>
      <c r="F71" s="76" t="s">
        <v>3897</v>
      </c>
      <c r="G71" s="13">
        <v>44560</v>
      </c>
      <c r="H71" s="77" t="s">
        <v>3898</v>
      </c>
      <c r="I71" s="16">
        <v>113</v>
      </c>
      <c r="J71" s="16">
        <v>62</v>
      </c>
      <c r="K71" s="16">
        <v>34</v>
      </c>
      <c r="L71" s="16">
        <v>30</v>
      </c>
      <c r="M71" s="81">
        <v>59.551000000000002</v>
      </c>
      <c r="N71" s="96">
        <v>59.551000000000002</v>
      </c>
      <c r="O71" s="64">
        <v>2530</v>
      </c>
      <c r="P71" s="65">
        <f>Table2245789101123456789101112131415161718192021222324252627282930313233343536373839[[#This Row],[PEMBULATAN]]*O71</f>
        <v>150664.03</v>
      </c>
    </row>
    <row r="72" spans="1:16" ht="26.25" customHeight="1" x14ac:dyDescent="0.2">
      <c r="A72" s="14"/>
      <c r="B72" s="75"/>
      <c r="C72" s="73" t="s">
        <v>4362</v>
      </c>
      <c r="D72" s="78" t="s">
        <v>127</v>
      </c>
      <c r="E72" s="13">
        <v>44556</v>
      </c>
      <c r="F72" s="76" t="s">
        <v>3897</v>
      </c>
      <c r="G72" s="13">
        <v>44560</v>
      </c>
      <c r="H72" s="77" t="s">
        <v>3898</v>
      </c>
      <c r="I72" s="16">
        <v>60</v>
      </c>
      <c r="J72" s="16">
        <v>55</v>
      </c>
      <c r="K72" s="16">
        <v>42</v>
      </c>
      <c r="L72" s="16">
        <v>3</v>
      </c>
      <c r="M72" s="81">
        <v>34.65</v>
      </c>
      <c r="N72" s="96">
        <v>34.65</v>
      </c>
      <c r="O72" s="64">
        <v>2530</v>
      </c>
      <c r="P72" s="65">
        <f>Table2245789101123456789101112131415161718192021222324252627282930313233343536373839[[#This Row],[PEMBULATAN]]*O72</f>
        <v>87664.5</v>
      </c>
    </row>
    <row r="73" spans="1:16" ht="26.25" customHeight="1" x14ac:dyDescent="0.2">
      <c r="A73" s="14"/>
      <c r="B73" s="75"/>
      <c r="C73" s="73" t="s">
        <v>4363</v>
      </c>
      <c r="D73" s="78" t="s">
        <v>127</v>
      </c>
      <c r="E73" s="13">
        <v>44556</v>
      </c>
      <c r="F73" s="76" t="s">
        <v>3897</v>
      </c>
      <c r="G73" s="13">
        <v>44560</v>
      </c>
      <c r="H73" s="77" t="s">
        <v>3898</v>
      </c>
      <c r="I73" s="16">
        <v>42</v>
      </c>
      <c r="J73" s="16">
        <v>33</v>
      </c>
      <c r="K73" s="16">
        <v>19</v>
      </c>
      <c r="L73" s="16">
        <v>2</v>
      </c>
      <c r="M73" s="81">
        <v>6.5834999999999999</v>
      </c>
      <c r="N73" s="96">
        <v>6.5834999999999999</v>
      </c>
      <c r="O73" s="64">
        <v>2530</v>
      </c>
      <c r="P73" s="65">
        <f>Table2245789101123456789101112131415161718192021222324252627282930313233343536373839[[#This Row],[PEMBULATAN]]*O73</f>
        <v>16656.255000000001</v>
      </c>
    </row>
    <row r="74" spans="1:16" ht="26.25" customHeight="1" x14ac:dyDescent="0.2">
      <c r="A74" s="14"/>
      <c r="B74" s="75"/>
      <c r="C74" s="73" t="s">
        <v>4364</v>
      </c>
      <c r="D74" s="78" t="s">
        <v>127</v>
      </c>
      <c r="E74" s="13">
        <v>44556</v>
      </c>
      <c r="F74" s="76" t="s">
        <v>3897</v>
      </c>
      <c r="G74" s="13">
        <v>44560</v>
      </c>
      <c r="H74" s="77" t="s">
        <v>3898</v>
      </c>
      <c r="I74" s="16">
        <v>113</v>
      </c>
      <c r="J74" s="16">
        <v>62</v>
      </c>
      <c r="K74" s="16">
        <v>18</v>
      </c>
      <c r="L74" s="16">
        <v>15</v>
      </c>
      <c r="M74" s="81">
        <v>31.527000000000001</v>
      </c>
      <c r="N74" s="96">
        <v>31.527000000000001</v>
      </c>
      <c r="O74" s="64">
        <v>2530</v>
      </c>
      <c r="P74" s="65">
        <f>Table2245789101123456789101112131415161718192021222324252627282930313233343536373839[[#This Row],[PEMBULATAN]]*O74</f>
        <v>79763.31</v>
      </c>
    </row>
    <row r="75" spans="1:16" ht="26.25" customHeight="1" x14ac:dyDescent="0.2">
      <c r="A75" s="14"/>
      <c r="B75" s="75"/>
      <c r="C75" s="73" t="s">
        <v>4365</v>
      </c>
      <c r="D75" s="78" t="s">
        <v>127</v>
      </c>
      <c r="E75" s="13">
        <v>44556</v>
      </c>
      <c r="F75" s="76" t="s">
        <v>3897</v>
      </c>
      <c r="G75" s="13">
        <v>44560</v>
      </c>
      <c r="H75" s="77" t="s">
        <v>3898</v>
      </c>
      <c r="I75" s="16">
        <v>100</v>
      </c>
      <c r="J75" s="16">
        <v>37</v>
      </c>
      <c r="K75" s="16">
        <v>15</v>
      </c>
      <c r="L75" s="16">
        <v>18</v>
      </c>
      <c r="M75" s="81">
        <v>13.875</v>
      </c>
      <c r="N75" s="96">
        <v>18</v>
      </c>
      <c r="O75" s="64">
        <v>2530</v>
      </c>
      <c r="P75" s="65">
        <f>Table2245789101123456789101112131415161718192021222324252627282930313233343536373839[[#This Row],[PEMBULATAN]]*O75</f>
        <v>45540</v>
      </c>
    </row>
    <row r="76" spans="1:16" ht="26.25" customHeight="1" x14ac:dyDescent="0.2">
      <c r="A76" s="14"/>
      <c r="B76" s="75"/>
      <c r="C76" s="73" t="s">
        <v>4366</v>
      </c>
      <c r="D76" s="78" t="s">
        <v>127</v>
      </c>
      <c r="E76" s="13">
        <v>44556</v>
      </c>
      <c r="F76" s="76" t="s">
        <v>3897</v>
      </c>
      <c r="G76" s="13">
        <v>44560</v>
      </c>
      <c r="H76" s="77" t="s">
        <v>3898</v>
      </c>
      <c r="I76" s="16">
        <v>42</v>
      </c>
      <c r="J76" s="16">
        <v>30</v>
      </c>
      <c r="K76" s="16">
        <v>30</v>
      </c>
      <c r="L76" s="16">
        <v>5</v>
      </c>
      <c r="M76" s="81">
        <v>9.4499999999999993</v>
      </c>
      <c r="N76" s="96">
        <v>10</v>
      </c>
      <c r="O76" s="64">
        <v>2530</v>
      </c>
      <c r="P76" s="65">
        <f>Table2245789101123456789101112131415161718192021222324252627282930313233343536373839[[#This Row],[PEMBULATAN]]*O76</f>
        <v>25300</v>
      </c>
    </row>
    <row r="77" spans="1:16" ht="26.25" customHeight="1" x14ac:dyDescent="0.2">
      <c r="A77" s="14"/>
      <c r="B77" s="75"/>
      <c r="C77" s="73" t="s">
        <v>4367</v>
      </c>
      <c r="D77" s="78" t="s">
        <v>127</v>
      </c>
      <c r="E77" s="13">
        <v>44556</v>
      </c>
      <c r="F77" s="76" t="s">
        <v>3897</v>
      </c>
      <c r="G77" s="13">
        <v>44560</v>
      </c>
      <c r="H77" s="77" t="s">
        <v>3898</v>
      </c>
      <c r="I77" s="16">
        <v>59</v>
      </c>
      <c r="J77" s="16">
        <v>27</v>
      </c>
      <c r="K77" s="16">
        <v>27</v>
      </c>
      <c r="L77" s="16">
        <v>5</v>
      </c>
      <c r="M77" s="81">
        <v>10.752750000000001</v>
      </c>
      <c r="N77" s="96">
        <v>10.752750000000001</v>
      </c>
      <c r="O77" s="64">
        <v>2530</v>
      </c>
      <c r="P77" s="65">
        <f>Table2245789101123456789101112131415161718192021222324252627282930313233343536373839[[#This Row],[PEMBULATAN]]*O77</f>
        <v>27204.4575</v>
      </c>
    </row>
    <row r="78" spans="1:16" ht="26.25" customHeight="1" x14ac:dyDescent="0.2">
      <c r="A78" s="14"/>
      <c r="B78" s="75"/>
      <c r="C78" s="73" t="s">
        <v>4368</v>
      </c>
      <c r="D78" s="78" t="s">
        <v>127</v>
      </c>
      <c r="E78" s="13">
        <v>44556</v>
      </c>
      <c r="F78" s="76" t="s">
        <v>3897</v>
      </c>
      <c r="G78" s="13">
        <v>44560</v>
      </c>
      <c r="H78" s="77" t="s">
        <v>3898</v>
      </c>
      <c r="I78" s="16">
        <v>92</v>
      </c>
      <c r="J78" s="16">
        <v>20</v>
      </c>
      <c r="K78" s="16">
        <v>10</v>
      </c>
      <c r="L78" s="16">
        <v>3</v>
      </c>
      <c r="M78" s="81">
        <v>4.5999999999999996</v>
      </c>
      <c r="N78" s="96">
        <v>4.5999999999999996</v>
      </c>
      <c r="O78" s="64">
        <v>2530</v>
      </c>
      <c r="P78" s="65">
        <f>Table2245789101123456789101112131415161718192021222324252627282930313233343536373839[[#This Row],[PEMBULATAN]]*O78</f>
        <v>11638</v>
      </c>
    </row>
    <row r="79" spans="1:16" ht="26.25" customHeight="1" x14ac:dyDescent="0.2">
      <c r="A79" s="14"/>
      <c r="B79" s="75"/>
      <c r="C79" s="73" t="s">
        <v>4369</v>
      </c>
      <c r="D79" s="78" t="s">
        <v>127</v>
      </c>
      <c r="E79" s="13">
        <v>44556</v>
      </c>
      <c r="F79" s="76" t="s">
        <v>3897</v>
      </c>
      <c r="G79" s="13">
        <v>44560</v>
      </c>
      <c r="H79" s="77" t="s">
        <v>3898</v>
      </c>
      <c r="I79" s="16">
        <v>107</v>
      </c>
      <c r="J79" s="16">
        <v>53</v>
      </c>
      <c r="K79" s="16">
        <v>32</v>
      </c>
      <c r="L79" s="16">
        <v>19</v>
      </c>
      <c r="M79" s="81">
        <v>45.368000000000002</v>
      </c>
      <c r="N79" s="96">
        <v>46</v>
      </c>
      <c r="O79" s="64">
        <v>2530</v>
      </c>
      <c r="P79" s="65">
        <f>Table2245789101123456789101112131415161718192021222324252627282930313233343536373839[[#This Row],[PEMBULATAN]]*O79</f>
        <v>116380</v>
      </c>
    </row>
    <row r="80" spans="1:16" ht="26.25" customHeight="1" x14ac:dyDescent="0.2">
      <c r="A80" s="14"/>
      <c r="B80" s="75"/>
      <c r="C80" s="73" t="s">
        <v>4370</v>
      </c>
      <c r="D80" s="78" t="s">
        <v>127</v>
      </c>
      <c r="E80" s="13">
        <v>44556</v>
      </c>
      <c r="F80" s="76" t="s">
        <v>3897</v>
      </c>
      <c r="G80" s="13">
        <v>44560</v>
      </c>
      <c r="H80" s="77" t="s">
        <v>3898</v>
      </c>
      <c r="I80" s="16">
        <v>96</v>
      </c>
      <c r="J80" s="16">
        <v>45</v>
      </c>
      <c r="K80" s="16">
        <v>33</v>
      </c>
      <c r="L80" s="16">
        <v>14</v>
      </c>
      <c r="M80" s="81">
        <v>35.64</v>
      </c>
      <c r="N80" s="96">
        <v>35.64</v>
      </c>
      <c r="O80" s="64">
        <v>2530</v>
      </c>
      <c r="P80" s="65">
        <f>Table2245789101123456789101112131415161718192021222324252627282930313233343536373839[[#This Row],[PEMBULATAN]]*O80</f>
        <v>90169.2</v>
      </c>
    </row>
    <row r="81" spans="1:16" ht="26.25" customHeight="1" x14ac:dyDescent="0.2">
      <c r="A81" s="14"/>
      <c r="B81" s="75"/>
      <c r="C81" s="73" t="s">
        <v>4371</v>
      </c>
      <c r="D81" s="78" t="s">
        <v>127</v>
      </c>
      <c r="E81" s="13">
        <v>44556</v>
      </c>
      <c r="F81" s="76" t="s">
        <v>3897</v>
      </c>
      <c r="G81" s="13">
        <v>44560</v>
      </c>
      <c r="H81" s="77" t="s">
        <v>3898</v>
      </c>
      <c r="I81" s="16">
        <v>73</v>
      </c>
      <c r="J81" s="16">
        <v>40</v>
      </c>
      <c r="K81" s="16">
        <v>6</v>
      </c>
      <c r="L81" s="16">
        <v>1</v>
      </c>
      <c r="M81" s="81">
        <v>4.38</v>
      </c>
      <c r="N81" s="96">
        <v>5</v>
      </c>
      <c r="O81" s="64">
        <v>2530</v>
      </c>
      <c r="P81" s="65">
        <f>Table2245789101123456789101112131415161718192021222324252627282930313233343536373839[[#This Row],[PEMBULATAN]]*O81</f>
        <v>12650</v>
      </c>
    </row>
    <row r="82" spans="1:16" ht="26.25" customHeight="1" x14ac:dyDescent="0.2">
      <c r="A82" s="14"/>
      <c r="B82" s="75"/>
      <c r="C82" s="73" t="s">
        <v>4372</v>
      </c>
      <c r="D82" s="78" t="s">
        <v>127</v>
      </c>
      <c r="E82" s="13">
        <v>44556</v>
      </c>
      <c r="F82" s="76" t="s">
        <v>3897</v>
      </c>
      <c r="G82" s="13">
        <v>44560</v>
      </c>
      <c r="H82" s="77" t="s">
        <v>3898</v>
      </c>
      <c r="I82" s="16">
        <v>50</v>
      </c>
      <c r="J82" s="16">
        <v>45</v>
      </c>
      <c r="K82" s="16">
        <v>45</v>
      </c>
      <c r="L82" s="16">
        <v>6</v>
      </c>
      <c r="M82" s="81">
        <v>25.3125</v>
      </c>
      <c r="N82" s="96">
        <v>26</v>
      </c>
      <c r="O82" s="64">
        <v>2530</v>
      </c>
      <c r="P82" s="65">
        <f>Table2245789101123456789101112131415161718192021222324252627282930313233343536373839[[#This Row],[PEMBULATAN]]*O82</f>
        <v>65780</v>
      </c>
    </row>
    <row r="83" spans="1:16" ht="26.25" customHeight="1" x14ac:dyDescent="0.2">
      <c r="A83" s="14"/>
      <c r="B83" s="75"/>
      <c r="C83" s="73" t="s">
        <v>4373</v>
      </c>
      <c r="D83" s="78" t="s">
        <v>127</v>
      </c>
      <c r="E83" s="13">
        <v>44556</v>
      </c>
      <c r="F83" s="76" t="s">
        <v>3897</v>
      </c>
      <c r="G83" s="13">
        <v>44560</v>
      </c>
      <c r="H83" s="77" t="s">
        <v>3898</v>
      </c>
      <c r="I83" s="16">
        <v>28</v>
      </c>
      <c r="J83" s="16">
        <v>28</v>
      </c>
      <c r="K83" s="16">
        <v>28</v>
      </c>
      <c r="L83" s="16">
        <v>8</v>
      </c>
      <c r="M83" s="81">
        <v>5.4880000000000004</v>
      </c>
      <c r="N83" s="96">
        <v>9</v>
      </c>
      <c r="O83" s="64">
        <v>2530</v>
      </c>
      <c r="P83" s="65">
        <f>Table2245789101123456789101112131415161718192021222324252627282930313233343536373839[[#This Row],[PEMBULATAN]]*O83</f>
        <v>22770</v>
      </c>
    </row>
    <row r="84" spans="1:16" ht="26.25" customHeight="1" x14ac:dyDescent="0.2">
      <c r="A84" s="14"/>
      <c r="B84" s="75"/>
      <c r="C84" s="73" t="s">
        <v>4374</v>
      </c>
      <c r="D84" s="78" t="s">
        <v>127</v>
      </c>
      <c r="E84" s="13">
        <v>44556</v>
      </c>
      <c r="F84" s="76" t="s">
        <v>3897</v>
      </c>
      <c r="G84" s="13">
        <v>44560</v>
      </c>
      <c r="H84" s="77" t="s">
        <v>3898</v>
      </c>
      <c r="I84" s="16">
        <v>55</v>
      </c>
      <c r="J84" s="16">
        <v>42</v>
      </c>
      <c r="K84" s="16">
        <v>20</v>
      </c>
      <c r="L84" s="16">
        <v>4</v>
      </c>
      <c r="M84" s="81">
        <v>11.55</v>
      </c>
      <c r="N84" s="96">
        <v>11.55</v>
      </c>
      <c r="O84" s="64">
        <v>2530</v>
      </c>
      <c r="P84" s="65">
        <f>Table2245789101123456789101112131415161718192021222324252627282930313233343536373839[[#This Row],[PEMBULATAN]]*O84</f>
        <v>29221.5</v>
      </c>
    </row>
    <row r="85" spans="1:16" ht="26.25" customHeight="1" x14ac:dyDescent="0.2">
      <c r="A85" s="14"/>
      <c r="B85" s="75"/>
      <c r="C85" s="73" t="s">
        <v>4375</v>
      </c>
      <c r="D85" s="78" t="s">
        <v>127</v>
      </c>
      <c r="E85" s="13">
        <v>44556</v>
      </c>
      <c r="F85" s="76" t="s">
        <v>3897</v>
      </c>
      <c r="G85" s="13">
        <v>44560</v>
      </c>
      <c r="H85" s="77" t="s">
        <v>3898</v>
      </c>
      <c r="I85" s="16">
        <v>102</v>
      </c>
      <c r="J85" s="16">
        <v>25</v>
      </c>
      <c r="K85" s="16">
        <v>25</v>
      </c>
      <c r="L85" s="16">
        <v>7</v>
      </c>
      <c r="M85" s="81">
        <v>15.9375</v>
      </c>
      <c r="N85" s="96">
        <v>15.9375</v>
      </c>
      <c r="O85" s="64">
        <v>2530</v>
      </c>
      <c r="P85" s="65">
        <f>Table2245789101123456789101112131415161718192021222324252627282930313233343536373839[[#This Row],[PEMBULATAN]]*O85</f>
        <v>40321.875</v>
      </c>
    </row>
    <row r="86" spans="1:16" ht="26.25" customHeight="1" x14ac:dyDescent="0.2">
      <c r="A86" s="14"/>
      <c r="B86" s="75"/>
      <c r="C86" s="73" t="s">
        <v>4376</v>
      </c>
      <c r="D86" s="78" t="s">
        <v>127</v>
      </c>
      <c r="E86" s="13">
        <v>44556</v>
      </c>
      <c r="F86" s="76" t="s">
        <v>3897</v>
      </c>
      <c r="G86" s="13">
        <v>44560</v>
      </c>
      <c r="H86" s="77" t="s">
        <v>3898</v>
      </c>
      <c r="I86" s="16">
        <v>56</v>
      </c>
      <c r="J86" s="16">
        <v>45</v>
      </c>
      <c r="K86" s="16">
        <v>25</v>
      </c>
      <c r="L86" s="16">
        <v>1</v>
      </c>
      <c r="M86" s="81">
        <v>15.75</v>
      </c>
      <c r="N86" s="96">
        <v>15.75</v>
      </c>
      <c r="O86" s="64">
        <v>2530</v>
      </c>
      <c r="P86" s="65">
        <f>Table2245789101123456789101112131415161718192021222324252627282930313233343536373839[[#This Row],[PEMBULATAN]]*O86</f>
        <v>39847.5</v>
      </c>
    </row>
    <row r="87" spans="1:16" ht="26.25" customHeight="1" x14ac:dyDescent="0.2">
      <c r="A87" s="14"/>
      <c r="B87" s="75"/>
      <c r="C87" s="73" t="s">
        <v>4377</v>
      </c>
      <c r="D87" s="78" t="s">
        <v>127</v>
      </c>
      <c r="E87" s="13">
        <v>44556</v>
      </c>
      <c r="F87" s="76" t="s">
        <v>3897</v>
      </c>
      <c r="G87" s="13">
        <v>44560</v>
      </c>
      <c r="H87" s="77" t="s">
        <v>3898</v>
      </c>
      <c r="I87" s="16">
        <v>117</v>
      </c>
      <c r="J87" s="16">
        <v>47</v>
      </c>
      <c r="K87" s="16">
        <v>18</v>
      </c>
      <c r="L87" s="16">
        <v>9</v>
      </c>
      <c r="M87" s="81">
        <v>24.7455</v>
      </c>
      <c r="N87" s="96">
        <v>24.7455</v>
      </c>
      <c r="O87" s="64">
        <v>2530</v>
      </c>
      <c r="P87" s="65">
        <f>Table2245789101123456789101112131415161718192021222324252627282930313233343536373839[[#This Row],[PEMBULATAN]]*O87</f>
        <v>62606.114999999998</v>
      </c>
    </row>
    <row r="88" spans="1:16" ht="26.25" customHeight="1" x14ac:dyDescent="0.2">
      <c r="A88" s="14"/>
      <c r="B88" s="75"/>
      <c r="C88" s="73" t="s">
        <v>4378</v>
      </c>
      <c r="D88" s="78" t="s">
        <v>127</v>
      </c>
      <c r="E88" s="13">
        <v>44556</v>
      </c>
      <c r="F88" s="76" t="s">
        <v>3897</v>
      </c>
      <c r="G88" s="13">
        <v>44560</v>
      </c>
      <c r="H88" s="77" t="s">
        <v>3898</v>
      </c>
      <c r="I88" s="16">
        <v>94</v>
      </c>
      <c r="J88" s="16">
        <v>18</v>
      </c>
      <c r="K88" s="16">
        <v>25</v>
      </c>
      <c r="L88" s="16">
        <v>6</v>
      </c>
      <c r="M88" s="81">
        <v>10.574999999999999</v>
      </c>
      <c r="N88" s="96">
        <v>10.574999999999999</v>
      </c>
      <c r="O88" s="64">
        <v>2530</v>
      </c>
      <c r="P88" s="65">
        <f>Table2245789101123456789101112131415161718192021222324252627282930313233343536373839[[#This Row],[PEMBULATAN]]*O88</f>
        <v>26754.75</v>
      </c>
    </row>
    <row r="89" spans="1:16" ht="26.25" customHeight="1" x14ac:dyDescent="0.2">
      <c r="A89" s="14"/>
      <c r="B89" s="75"/>
      <c r="C89" s="73" t="s">
        <v>4379</v>
      </c>
      <c r="D89" s="78" t="s">
        <v>127</v>
      </c>
      <c r="E89" s="13">
        <v>44556</v>
      </c>
      <c r="F89" s="76" t="s">
        <v>3897</v>
      </c>
      <c r="G89" s="13">
        <v>44560</v>
      </c>
      <c r="H89" s="77" t="s">
        <v>3898</v>
      </c>
      <c r="I89" s="16">
        <v>30</v>
      </c>
      <c r="J89" s="16">
        <v>28</v>
      </c>
      <c r="K89" s="16">
        <v>28</v>
      </c>
      <c r="L89" s="16">
        <v>1</v>
      </c>
      <c r="M89" s="81">
        <v>5.88</v>
      </c>
      <c r="N89" s="96">
        <v>5.88</v>
      </c>
      <c r="O89" s="64">
        <v>2530</v>
      </c>
      <c r="P89" s="65">
        <f>Table2245789101123456789101112131415161718192021222324252627282930313233343536373839[[#This Row],[PEMBULATAN]]*O89</f>
        <v>14876.4</v>
      </c>
    </row>
    <row r="90" spans="1:16" ht="26.25" customHeight="1" x14ac:dyDescent="0.2">
      <c r="A90" s="14"/>
      <c r="B90" s="75"/>
      <c r="C90" s="73" t="s">
        <v>4380</v>
      </c>
      <c r="D90" s="78" t="s">
        <v>127</v>
      </c>
      <c r="E90" s="13">
        <v>44556</v>
      </c>
      <c r="F90" s="76" t="s">
        <v>3897</v>
      </c>
      <c r="G90" s="13">
        <v>44560</v>
      </c>
      <c r="H90" s="77" t="s">
        <v>3898</v>
      </c>
      <c r="I90" s="16">
        <v>59</v>
      </c>
      <c r="J90" s="16">
        <v>36</v>
      </c>
      <c r="K90" s="16">
        <v>33</v>
      </c>
      <c r="L90" s="16">
        <v>19</v>
      </c>
      <c r="M90" s="81">
        <v>17.523</v>
      </c>
      <c r="N90" s="96">
        <v>19</v>
      </c>
      <c r="O90" s="64">
        <v>2530</v>
      </c>
      <c r="P90" s="65">
        <f>Table2245789101123456789101112131415161718192021222324252627282930313233343536373839[[#This Row],[PEMBULATAN]]*O90</f>
        <v>48070</v>
      </c>
    </row>
    <row r="91" spans="1:16" ht="26.25" customHeight="1" x14ac:dyDescent="0.2">
      <c r="A91" s="14"/>
      <c r="B91" s="75"/>
      <c r="C91" s="73" t="s">
        <v>4381</v>
      </c>
      <c r="D91" s="78" t="s">
        <v>127</v>
      </c>
      <c r="E91" s="13">
        <v>44556</v>
      </c>
      <c r="F91" s="76" t="s">
        <v>3897</v>
      </c>
      <c r="G91" s="13">
        <v>44560</v>
      </c>
      <c r="H91" s="77" t="s">
        <v>3898</v>
      </c>
      <c r="I91" s="16">
        <v>36</v>
      </c>
      <c r="J91" s="16">
        <v>28</v>
      </c>
      <c r="K91" s="16">
        <v>28</v>
      </c>
      <c r="L91" s="16">
        <v>5</v>
      </c>
      <c r="M91" s="81">
        <v>7.056</v>
      </c>
      <c r="N91" s="96">
        <v>7.056</v>
      </c>
      <c r="O91" s="64">
        <v>2530</v>
      </c>
      <c r="P91" s="65">
        <f>Table2245789101123456789101112131415161718192021222324252627282930313233343536373839[[#This Row],[PEMBULATAN]]*O91</f>
        <v>17851.68</v>
      </c>
    </row>
    <row r="92" spans="1:16" ht="26.25" customHeight="1" x14ac:dyDescent="0.2">
      <c r="A92" s="14"/>
      <c r="B92" s="75"/>
      <c r="C92" s="73" t="s">
        <v>4382</v>
      </c>
      <c r="D92" s="78" t="s">
        <v>127</v>
      </c>
      <c r="E92" s="13">
        <v>44556</v>
      </c>
      <c r="F92" s="76" t="s">
        <v>3897</v>
      </c>
      <c r="G92" s="13">
        <v>44560</v>
      </c>
      <c r="H92" s="77" t="s">
        <v>3898</v>
      </c>
      <c r="I92" s="16">
        <v>40</v>
      </c>
      <c r="J92" s="16">
        <v>35</v>
      </c>
      <c r="K92" s="16">
        <v>25</v>
      </c>
      <c r="L92" s="16">
        <v>2</v>
      </c>
      <c r="M92" s="81">
        <v>8.75</v>
      </c>
      <c r="N92" s="96">
        <v>8.75</v>
      </c>
      <c r="O92" s="64">
        <v>2530</v>
      </c>
      <c r="P92" s="65">
        <f>Table2245789101123456789101112131415161718192021222324252627282930313233343536373839[[#This Row],[PEMBULATAN]]*O92</f>
        <v>22137.5</v>
      </c>
    </row>
    <row r="93" spans="1:16" ht="26.25" customHeight="1" x14ac:dyDescent="0.2">
      <c r="A93" s="14"/>
      <c r="B93" s="75"/>
      <c r="C93" s="73" t="s">
        <v>4383</v>
      </c>
      <c r="D93" s="78" t="s">
        <v>127</v>
      </c>
      <c r="E93" s="13">
        <v>44556</v>
      </c>
      <c r="F93" s="76" t="s">
        <v>3897</v>
      </c>
      <c r="G93" s="13">
        <v>44560</v>
      </c>
      <c r="H93" s="77" t="s">
        <v>3898</v>
      </c>
      <c r="I93" s="16">
        <v>47</v>
      </c>
      <c r="J93" s="16">
        <v>37</v>
      </c>
      <c r="K93" s="16">
        <v>29</v>
      </c>
      <c r="L93" s="16">
        <v>10</v>
      </c>
      <c r="M93" s="81">
        <v>12.607749999999999</v>
      </c>
      <c r="N93" s="96">
        <v>12.607749999999999</v>
      </c>
      <c r="O93" s="64">
        <v>2530</v>
      </c>
      <c r="P93" s="65">
        <f>Table2245789101123456789101112131415161718192021222324252627282930313233343536373839[[#This Row],[PEMBULATAN]]*O93</f>
        <v>31897.607499999998</v>
      </c>
    </row>
    <row r="94" spans="1:16" ht="26.25" customHeight="1" x14ac:dyDescent="0.2">
      <c r="A94" s="14"/>
      <c r="B94" s="75"/>
      <c r="C94" s="73" t="s">
        <v>4384</v>
      </c>
      <c r="D94" s="78" t="s">
        <v>127</v>
      </c>
      <c r="E94" s="13">
        <v>44556</v>
      </c>
      <c r="F94" s="76" t="s">
        <v>3897</v>
      </c>
      <c r="G94" s="13">
        <v>44560</v>
      </c>
      <c r="H94" s="77" t="s">
        <v>3898</v>
      </c>
      <c r="I94" s="16">
        <v>75</v>
      </c>
      <c r="J94" s="16">
        <v>45</v>
      </c>
      <c r="K94" s="16">
        <v>15</v>
      </c>
      <c r="L94" s="16">
        <v>2</v>
      </c>
      <c r="M94" s="81">
        <v>12.65625</v>
      </c>
      <c r="N94" s="96">
        <v>12.65625</v>
      </c>
      <c r="O94" s="64">
        <v>2530</v>
      </c>
      <c r="P94" s="65">
        <f>Table2245789101123456789101112131415161718192021222324252627282930313233343536373839[[#This Row],[PEMBULATAN]]*O94</f>
        <v>32020.3125</v>
      </c>
    </row>
    <row r="95" spans="1:16" ht="26.25" customHeight="1" x14ac:dyDescent="0.2">
      <c r="A95" s="14"/>
      <c r="B95" s="75"/>
      <c r="C95" s="73" t="s">
        <v>4385</v>
      </c>
      <c r="D95" s="78" t="s">
        <v>127</v>
      </c>
      <c r="E95" s="13">
        <v>44556</v>
      </c>
      <c r="F95" s="76" t="s">
        <v>3897</v>
      </c>
      <c r="G95" s="13">
        <v>44560</v>
      </c>
      <c r="H95" s="77" t="s">
        <v>3898</v>
      </c>
      <c r="I95" s="16">
        <v>56</v>
      </c>
      <c r="J95" s="16">
        <v>56</v>
      </c>
      <c r="K95" s="16">
        <v>20</v>
      </c>
      <c r="L95" s="16">
        <v>1</v>
      </c>
      <c r="M95" s="81">
        <v>15.68</v>
      </c>
      <c r="N95" s="96">
        <v>15.68</v>
      </c>
      <c r="O95" s="64">
        <v>2530</v>
      </c>
      <c r="P95" s="65">
        <f>Table2245789101123456789101112131415161718192021222324252627282930313233343536373839[[#This Row],[PEMBULATAN]]*O95</f>
        <v>39670.400000000001</v>
      </c>
    </row>
    <row r="96" spans="1:16" ht="26.25" customHeight="1" x14ac:dyDescent="0.2">
      <c r="A96" s="14"/>
      <c r="B96" s="75"/>
      <c r="C96" s="73" t="s">
        <v>4386</v>
      </c>
      <c r="D96" s="78" t="s">
        <v>127</v>
      </c>
      <c r="E96" s="13">
        <v>44556</v>
      </c>
      <c r="F96" s="76" t="s">
        <v>3897</v>
      </c>
      <c r="G96" s="13">
        <v>44560</v>
      </c>
      <c r="H96" s="77" t="s">
        <v>3898</v>
      </c>
      <c r="I96" s="16">
        <v>50</v>
      </c>
      <c r="J96" s="16">
        <v>43</v>
      </c>
      <c r="K96" s="16">
        <v>32</v>
      </c>
      <c r="L96" s="16">
        <v>3</v>
      </c>
      <c r="M96" s="81">
        <v>17.2</v>
      </c>
      <c r="N96" s="96">
        <v>17.2</v>
      </c>
      <c r="O96" s="64">
        <v>2530</v>
      </c>
      <c r="P96" s="65">
        <f>Table2245789101123456789101112131415161718192021222324252627282930313233343536373839[[#This Row],[PEMBULATAN]]*O96</f>
        <v>43516</v>
      </c>
    </row>
    <row r="97" spans="1:16" ht="26.25" customHeight="1" x14ac:dyDescent="0.2">
      <c r="A97" s="14"/>
      <c r="B97" s="75"/>
      <c r="C97" s="73" t="s">
        <v>4387</v>
      </c>
      <c r="D97" s="78" t="s">
        <v>127</v>
      </c>
      <c r="E97" s="13">
        <v>44556</v>
      </c>
      <c r="F97" s="76" t="s">
        <v>3897</v>
      </c>
      <c r="G97" s="13">
        <v>44560</v>
      </c>
      <c r="H97" s="77" t="s">
        <v>3898</v>
      </c>
      <c r="I97" s="16">
        <v>58</v>
      </c>
      <c r="J97" s="16">
        <v>45</v>
      </c>
      <c r="K97" s="16">
        <v>55</v>
      </c>
      <c r="L97" s="16">
        <v>1</v>
      </c>
      <c r="M97" s="81">
        <v>35.887500000000003</v>
      </c>
      <c r="N97" s="96">
        <v>35.887500000000003</v>
      </c>
      <c r="O97" s="64">
        <v>2530</v>
      </c>
      <c r="P97" s="65">
        <f>Table2245789101123456789101112131415161718192021222324252627282930313233343536373839[[#This Row],[PEMBULATAN]]*O97</f>
        <v>90795.375</v>
      </c>
    </row>
    <row r="98" spans="1:16" ht="26.25" customHeight="1" x14ac:dyDescent="0.2">
      <c r="A98" s="14"/>
      <c r="B98" s="75"/>
      <c r="C98" s="73" t="s">
        <v>4388</v>
      </c>
      <c r="D98" s="78" t="s">
        <v>127</v>
      </c>
      <c r="E98" s="13">
        <v>44556</v>
      </c>
      <c r="F98" s="76" t="s">
        <v>3897</v>
      </c>
      <c r="G98" s="13">
        <v>44560</v>
      </c>
      <c r="H98" s="77" t="s">
        <v>3898</v>
      </c>
      <c r="I98" s="16">
        <v>34</v>
      </c>
      <c r="J98" s="16">
        <v>27</v>
      </c>
      <c r="K98" s="16">
        <v>28</v>
      </c>
      <c r="L98" s="16">
        <v>1</v>
      </c>
      <c r="M98" s="81">
        <v>6.4260000000000002</v>
      </c>
      <c r="N98" s="96">
        <v>7</v>
      </c>
      <c r="O98" s="64">
        <v>2530</v>
      </c>
      <c r="P98" s="65">
        <f>Table2245789101123456789101112131415161718192021222324252627282930313233343536373839[[#This Row],[PEMBULATAN]]*O98</f>
        <v>17710</v>
      </c>
    </row>
    <row r="99" spans="1:16" ht="26.25" customHeight="1" x14ac:dyDescent="0.2">
      <c r="A99" s="14"/>
      <c r="B99" s="75"/>
      <c r="C99" s="73" t="s">
        <v>4389</v>
      </c>
      <c r="D99" s="78" t="s">
        <v>127</v>
      </c>
      <c r="E99" s="13">
        <v>44556</v>
      </c>
      <c r="F99" s="76" t="s">
        <v>3897</v>
      </c>
      <c r="G99" s="13">
        <v>44560</v>
      </c>
      <c r="H99" s="77" t="s">
        <v>3898</v>
      </c>
      <c r="I99" s="16">
        <v>102</v>
      </c>
      <c r="J99" s="16">
        <v>42</v>
      </c>
      <c r="K99" s="16">
        <v>31</v>
      </c>
      <c r="L99" s="16">
        <v>5</v>
      </c>
      <c r="M99" s="81">
        <v>33.201000000000001</v>
      </c>
      <c r="N99" s="96">
        <v>33.201000000000001</v>
      </c>
      <c r="O99" s="64">
        <v>2530</v>
      </c>
      <c r="P99" s="65">
        <f>Table2245789101123456789101112131415161718192021222324252627282930313233343536373839[[#This Row],[PEMBULATAN]]*O99</f>
        <v>83998.53</v>
      </c>
    </row>
    <row r="100" spans="1:16" ht="26.25" customHeight="1" x14ac:dyDescent="0.2">
      <c r="A100" s="14"/>
      <c r="B100" s="75"/>
      <c r="C100" s="73" t="s">
        <v>4390</v>
      </c>
      <c r="D100" s="78" t="s">
        <v>127</v>
      </c>
      <c r="E100" s="13">
        <v>44556</v>
      </c>
      <c r="F100" s="76" t="s">
        <v>3897</v>
      </c>
      <c r="G100" s="13">
        <v>44560</v>
      </c>
      <c r="H100" s="77" t="s">
        <v>3898</v>
      </c>
      <c r="I100" s="16">
        <v>33</v>
      </c>
      <c r="J100" s="16">
        <v>30</v>
      </c>
      <c r="K100" s="16">
        <v>28</v>
      </c>
      <c r="L100" s="16">
        <v>6</v>
      </c>
      <c r="M100" s="81">
        <v>6.93</v>
      </c>
      <c r="N100" s="96">
        <v>6.93</v>
      </c>
      <c r="O100" s="64">
        <v>2530</v>
      </c>
      <c r="P100" s="65">
        <f>Table2245789101123456789101112131415161718192021222324252627282930313233343536373839[[#This Row],[PEMBULATAN]]*O100</f>
        <v>17532.899999999998</v>
      </c>
    </row>
    <row r="101" spans="1:16" ht="26.25" customHeight="1" x14ac:dyDescent="0.2">
      <c r="A101" s="14"/>
      <c r="B101" s="75"/>
      <c r="C101" s="73" t="s">
        <v>4391</v>
      </c>
      <c r="D101" s="78" t="s">
        <v>127</v>
      </c>
      <c r="E101" s="13">
        <v>44556</v>
      </c>
      <c r="F101" s="76" t="s">
        <v>3897</v>
      </c>
      <c r="G101" s="13">
        <v>44560</v>
      </c>
      <c r="H101" s="77" t="s">
        <v>3898</v>
      </c>
      <c r="I101" s="16">
        <v>93</v>
      </c>
      <c r="J101" s="16">
        <v>55</v>
      </c>
      <c r="K101" s="16">
        <v>13</v>
      </c>
      <c r="L101" s="16">
        <v>10</v>
      </c>
      <c r="M101" s="81">
        <v>16.623750000000001</v>
      </c>
      <c r="N101" s="96">
        <v>16.623750000000001</v>
      </c>
      <c r="O101" s="64">
        <v>2530</v>
      </c>
      <c r="P101" s="65">
        <f>Table2245789101123456789101112131415161718192021222324252627282930313233343536373839[[#This Row],[PEMBULATAN]]*O101</f>
        <v>42058.087500000001</v>
      </c>
    </row>
    <row r="102" spans="1:16" ht="26.25" customHeight="1" x14ac:dyDescent="0.2">
      <c r="A102" s="14"/>
      <c r="B102" s="75"/>
      <c r="C102" s="73" t="s">
        <v>4392</v>
      </c>
      <c r="D102" s="78" t="s">
        <v>127</v>
      </c>
      <c r="E102" s="13">
        <v>44556</v>
      </c>
      <c r="F102" s="76" t="s">
        <v>3897</v>
      </c>
      <c r="G102" s="13">
        <v>44560</v>
      </c>
      <c r="H102" s="77" t="s">
        <v>3898</v>
      </c>
      <c r="I102" s="16">
        <v>100</v>
      </c>
      <c r="J102" s="16">
        <v>27</v>
      </c>
      <c r="K102" s="16">
        <v>55</v>
      </c>
      <c r="L102" s="16">
        <v>19</v>
      </c>
      <c r="M102" s="81">
        <v>37.125</v>
      </c>
      <c r="N102" s="96">
        <v>37.125</v>
      </c>
      <c r="O102" s="64">
        <v>2530</v>
      </c>
      <c r="P102" s="65">
        <f>Table2245789101123456789101112131415161718192021222324252627282930313233343536373839[[#This Row],[PEMBULATAN]]*O102</f>
        <v>93926.25</v>
      </c>
    </row>
    <row r="103" spans="1:16" ht="26.25" customHeight="1" x14ac:dyDescent="0.2">
      <c r="A103" s="14"/>
      <c r="B103" s="75"/>
      <c r="C103" s="73" t="s">
        <v>4393</v>
      </c>
      <c r="D103" s="78" t="s">
        <v>127</v>
      </c>
      <c r="E103" s="13">
        <v>44556</v>
      </c>
      <c r="F103" s="76" t="s">
        <v>3897</v>
      </c>
      <c r="G103" s="13">
        <v>44560</v>
      </c>
      <c r="H103" s="77" t="s">
        <v>3898</v>
      </c>
      <c r="I103" s="16">
        <v>56</v>
      </c>
      <c r="J103" s="16">
        <v>40</v>
      </c>
      <c r="K103" s="16">
        <v>15</v>
      </c>
      <c r="L103" s="16">
        <v>4</v>
      </c>
      <c r="M103" s="81">
        <v>8.4</v>
      </c>
      <c r="N103" s="96">
        <v>9</v>
      </c>
      <c r="O103" s="64">
        <v>2530</v>
      </c>
      <c r="P103" s="65">
        <f>Table2245789101123456789101112131415161718192021222324252627282930313233343536373839[[#This Row],[PEMBULATAN]]*O103</f>
        <v>22770</v>
      </c>
    </row>
    <row r="104" spans="1:16" ht="26.25" customHeight="1" x14ac:dyDescent="0.2">
      <c r="A104" s="14"/>
      <c r="B104" s="75"/>
      <c r="C104" s="73" t="s">
        <v>4394</v>
      </c>
      <c r="D104" s="78" t="s">
        <v>127</v>
      </c>
      <c r="E104" s="13">
        <v>44556</v>
      </c>
      <c r="F104" s="76" t="s">
        <v>3897</v>
      </c>
      <c r="G104" s="13">
        <v>44560</v>
      </c>
      <c r="H104" s="77" t="s">
        <v>3898</v>
      </c>
      <c r="I104" s="16">
        <v>50</v>
      </c>
      <c r="J104" s="16">
        <v>50</v>
      </c>
      <c r="K104" s="16">
        <v>15</v>
      </c>
      <c r="L104" s="16">
        <v>4</v>
      </c>
      <c r="M104" s="81">
        <v>9.375</v>
      </c>
      <c r="N104" s="96">
        <v>10</v>
      </c>
      <c r="O104" s="64">
        <v>2530</v>
      </c>
      <c r="P104" s="65">
        <f>Table2245789101123456789101112131415161718192021222324252627282930313233343536373839[[#This Row],[PEMBULATAN]]*O104</f>
        <v>25300</v>
      </c>
    </row>
    <row r="105" spans="1:16" ht="26.25" customHeight="1" x14ac:dyDescent="0.2">
      <c r="A105" s="14"/>
      <c r="B105" s="75"/>
      <c r="C105" s="73" t="s">
        <v>4395</v>
      </c>
      <c r="D105" s="78" t="s">
        <v>127</v>
      </c>
      <c r="E105" s="13">
        <v>44556</v>
      </c>
      <c r="F105" s="76" t="s">
        <v>3897</v>
      </c>
      <c r="G105" s="13">
        <v>44560</v>
      </c>
      <c r="H105" s="77" t="s">
        <v>3898</v>
      </c>
      <c r="I105" s="16">
        <v>65</v>
      </c>
      <c r="J105" s="16">
        <v>40</v>
      </c>
      <c r="K105" s="16">
        <v>10</v>
      </c>
      <c r="L105" s="16">
        <v>14</v>
      </c>
      <c r="M105" s="81">
        <v>6.5</v>
      </c>
      <c r="N105" s="96">
        <v>14</v>
      </c>
      <c r="O105" s="64">
        <v>2530</v>
      </c>
      <c r="P105" s="65">
        <f>Table2245789101123456789101112131415161718192021222324252627282930313233343536373839[[#This Row],[PEMBULATAN]]*O105</f>
        <v>35420</v>
      </c>
    </row>
    <row r="106" spans="1:16" ht="26.25" customHeight="1" x14ac:dyDescent="0.2">
      <c r="A106" s="14"/>
      <c r="B106" s="75"/>
      <c r="C106" s="73" t="s">
        <v>4396</v>
      </c>
      <c r="D106" s="78" t="s">
        <v>127</v>
      </c>
      <c r="E106" s="13">
        <v>44556</v>
      </c>
      <c r="F106" s="76" t="s">
        <v>3897</v>
      </c>
      <c r="G106" s="13">
        <v>44560</v>
      </c>
      <c r="H106" s="77" t="s">
        <v>3898</v>
      </c>
      <c r="I106" s="16">
        <v>57</v>
      </c>
      <c r="J106" s="16">
        <v>40</v>
      </c>
      <c r="K106" s="16">
        <v>40</v>
      </c>
      <c r="L106" s="16">
        <v>4</v>
      </c>
      <c r="M106" s="81">
        <v>22.8</v>
      </c>
      <c r="N106" s="96">
        <v>22.8</v>
      </c>
      <c r="O106" s="64">
        <v>2530</v>
      </c>
      <c r="P106" s="65">
        <f>Table2245789101123456789101112131415161718192021222324252627282930313233343536373839[[#This Row],[PEMBULATAN]]*O106</f>
        <v>57684</v>
      </c>
    </row>
    <row r="107" spans="1:16" ht="26.25" customHeight="1" x14ac:dyDescent="0.2">
      <c r="A107" s="14"/>
      <c r="B107" s="75"/>
      <c r="C107" s="73" t="s">
        <v>4397</v>
      </c>
      <c r="D107" s="78" t="s">
        <v>127</v>
      </c>
      <c r="E107" s="13">
        <v>44556</v>
      </c>
      <c r="F107" s="76" t="s">
        <v>3897</v>
      </c>
      <c r="G107" s="13">
        <v>44560</v>
      </c>
      <c r="H107" s="77" t="s">
        <v>3898</v>
      </c>
      <c r="I107" s="16">
        <v>65</v>
      </c>
      <c r="J107" s="16">
        <v>39</v>
      </c>
      <c r="K107" s="16">
        <v>7</v>
      </c>
      <c r="L107" s="16">
        <v>1</v>
      </c>
      <c r="M107" s="81">
        <v>4.4362500000000002</v>
      </c>
      <c r="N107" s="96">
        <v>5</v>
      </c>
      <c r="O107" s="64">
        <v>2530</v>
      </c>
      <c r="P107" s="65">
        <f>Table2245789101123456789101112131415161718192021222324252627282930313233343536373839[[#This Row],[PEMBULATAN]]*O107</f>
        <v>12650</v>
      </c>
    </row>
    <row r="108" spans="1:16" ht="26.25" customHeight="1" x14ac:dyDescent="0.2">
      <c r="A108" s="14"/>
      <c r="B108" s="75"/>
      <c r="C108" s="73" t="s">
        <v>4398</v>
      </c>
      <c r="D108" s="78" t="s">
        <v>127</v>
      </c>
      <c r="E108" s="13">
        <v>44556</v>
      </c>
      <c r="F108" s="76" t="s">
        <v>3897</v>
      </c>
      <c r="G108" s="13">
        <v>44560</v>
      </c>
      <c r="H108" s="77" t="s">
        <v>3898</v>
      </c>
      <c r="I108" s="16">
        <v>63</v>
      </c>
      <c r="J108" s="16">
        <v>40</v>
      </c>
      <c r="K108" s="16">
        <v>10</v>
      </c>
      <c r="L108" s="16">
        <v>13</v>
      </c>
      <c r="M108" s="81">
        <v>6.3</v>
      </c>
      <c r="N108" s="96">
        <v>14</v>
      </c>
      <c r="O108" s="64">
        <v>2530</v>
      </c>
      <c r="P108" s="65">
        <f>Table2245789101123456789101112131415161718192021222324252627282930313233343536373839[[#This Row],[PEMBULATAN]]*O108</f>
        <v>35420</v>
      </c>
    </row>
    <row r="109" spans="1:16" ht="26.25" customHeight="1" x14ac:dyDescent="0.2">
      <c r="A109" s="14"/>
      <c r="B109" s="75"/>
      <c r="C109" s="73" t="s">
        <v>4399</v>
      </c>
      <c r="D109" s="78" t="s">
        <v>127</v>
      </c>
      <c r="E109" s="13">
        <v>44556</v>
      </c>
      <c r="F109" s="76" t="s">
        <v>3897</v>
      </c>
      <c r="G109" s="13">
        <v>44560</v>
      </c>
      <c r="H109" s="77" t="s">
        <v>3898</v>
      </c>
      <c r="I109" s="16">
        <v>110</v>
      </c>
      <c r="J109" s="16">
        <v>53</v>
      </c>
      <c r="K109" s="16">
        <v>17</v>
      </c>
      <c r="L109" s="16">
        <v>27</v>
      </c>
      <c r="M109" s="81">
        <v>24.7775</v>
      </c>
      <c r="N109" s="96">
        <v>27</v>
      </c>
      <c r="O109" s="64">
        <v>2530</v>
      </c>
      <c r="P109" s="65">
        <f>Table2245789101123456789101112131415161718192021222324252627282930313233343536373839[[#This Row],[PEMBULATAN]]*O109</f>
        <v>68310</v>
      </c>
    </row>
    <row r="110" spans="1:16" ht="26.25" customHeight="1" x14ac:dyDescent="0.2">
      <c r="A110" s="14"/>
      <c r="B110" s="75"/>
      <c r="C110" s="73" t="s">
        <v>4400</v>
      </c>
      <c r="D110" s="78" t="s">
        <v>127</v>
      </c>
      <c r="E110" s="13">
        <v>44556</v>
      </c>
      <c r="F110" s="76" t="s">
        <v>3897</v>
      </c>
      <c r="G110" s="13">
        <v>44560</v>
      </c>
      <c r="H110" s="77" t="s">
        <v>3898</v>
      </c>
      <c r="I110" s="16">
        <v>165</v>
      </c>
      <c r="J110" s="16">
        <v>15</v>
      </c>
      <c r="K110" s="16">
        <v>25</v>
      </c>
      <c r="L110" s="16">
        <v>3</v>
      </c>
      <c r="M110" s="81">
        <v>15.46875</v>
      </c>
      <c r="N110" s="96">
        <v>16</v>
      </c>
      <c r="O110" s="64">
        <v>2530</v>
      </c>
      <c r="P110" s="65">
        <f>Table2245789101123456789101112131415161718192021222324252627282930313233343536373839[[#This Row],[PEMBULATAN]]*O110</f>
        <v>40480</v>
      </c>
    </row>
    <row r="111" spans="1:16" ht="26.25" customHeight="1" x14ac:dyDescent="0.2">
      <c r="A111" s="14"/>
      <c r="B111" s="75"/>
      <c r="C111" s="73" t="s">
        <v>4401</v>
      </c>
      <c r="D111" s="78" t="s">
        <v>127</v>
      </c>
      <c r="E111" s="13">
        <v>44556</v>
      </c>
      <c r="F111" s="76" t="s">
        <v>3897</v>
      </c>
      <c r="G111" s="13">
        <v>44560</v>
      </c>
      <c r="H111" s="77" t="s">
        <v>3898</v>
      </c>
      <c r="I111" s="16">
        <v>94</v>
      </c>
      <c r="J111" s="16">
        <v>62</v>
      </c>
      <c r="K111" s="16">
        <v>27</v>
      </c>
      <c r="L111" s="16">
        <v>15</v>
      </c>
      <c r="M111" s="81">
        <v>39.338999999999999</v>
      </c>
      <c r="N111" s="96">
        <v>40</v>
      </c>
      <c r="O111" s="64">
        <v>2530</v>
      </c>
      <c r="P111" s="65">
        <f>Table2245789101123456789101112131415161718192021222324252627282930313233343536373839[[#This Row],[PEMBULATAN]]*O111</f>
        <v>101200</v>
      </c>
    </row>
    <row r="112" spans="1:16" ht="26.25" customHeight="1" x14ac:dyDescent="0.2">
      <c r="A112" s="14"/>
      <c r="B112" s="75"/>
      <c r="C112" s="73" t="s">
        <v>4402</v>
      </c>
      <c r="D112" s="78" t="s">
        <v>127</v>
      </c>
      <c r="E112" s="13">
        <v>44556</v>
      </c>
      <c r="F112" s="76" t="s">
        <v>3897</v>
      </c>
      <c r="G112" s="13">
        <v>44560</v>
      </c>
      <c r="H112" s="77" t="s">
        <v>3898</v>
      </c>
      <c r="I112" s="16">
        <v>63</v>
      </c>
      <c r="J112" s="16">
        <v>62</v>
      </c>
      <c r="K112" s="16">
        <v>17</v>
      </c>
      <c r="L112" s="16">
        <v>6</v>
      </c>
      <c r="M112" s="81">
        <v>16.6005</v>
      </c>
      <c r="N112" s="96">
        <v>16.6005</v>
      </c>
      <c r="O112" s="64">
        <v>2530</v>
      </c>
      <c r="P112" s="65">
        <f>Table2245789101123456789101112131415161718192021222324252627282930313233343536373839[[#This Row],[PEMBULATAN]]*O112</f>
        <v>41999.264999999999</v>
      </c>
    </row>
    <row r="113" spans="1:16" ht="26.25" customHeight="1" x14ac:dyDescent="0.2">
      <c r="A113" s="14"/>
      <c r="B113" s="75"/>
      <c r="C113" s="73" t="s">
        <v>4403</v>
      </c>
      <c r="D113" s="78" t="s">
        <v>127</v>
      </c>
      <c r="E113" s="13">
        <v>44556</v>
      </c>
      <c r="F113" s="76" t="s">
        <v>3897</v>
      </c>
      <c r="G113" s="13">
        <v>44560</v>
      </c>
      <c r="H113" s="77" t="s">
        <v>3898</v>
      </c>
      <c r="I113" s="16">
        <v>33</v>
      </c>
      <c r="J113" s="16">
        <v>25</v>
      </c>
      <c r="K113" s="16">
        <v>25</v>
      </c>
      <c r="L113" s="16">
        <v>4</v>
      </c>
      <c r="M113" s="81">
        <v>5.15625</v>
      </c>
      <c r="N113" s="96">
        <v>5.15625</v>
      </c>
      <c r="O113" s="64">
        <v>2530</v>
      </c>
      <c r="P113" s="65">
        <f>Table2245789101123456789101112131415161718192021222324252627282930313233343536373839[[#This Row],[PEMBULATAN]]*O113</f>
        <v>13045.3125</v>
      </c>
    </row>
    <row r="114" spans="1:16" ht="26.25" customHeight="1" x14ac:dyDescent="0.2">
      <c r="A114" s="14"/>
      <c r="B114" s="75"/>
      <c r="C114" s="73" t="s">
        <v>4404</v>
      </c>
      <c r="D114" s="78" t="s">
        <v>127</v>
      </c>
      <c r="E114" s="13">
        <v>44556</v>
      </c>
      <c r="F114" s="76" t="s">
        <v>3897</v>
      </c>
      <c r="G114" s="13">
        <v>44560</v>
      </c>
      <c r="H114" s="77" t="s">
        <v>3898</v>
      </c>
      <c r="I114" s="16">
        <v>105</v>
      </c>
      <c r="J114" s="16">
        <v>60</v>
      </c>
      <c r="K114" s="16">
        <v>27</v>
      </c>
      <c r="L114" s="16">
        <v>22</v>
      </c>
      <c r="M114" s="81">
        <v>42.524999999999999</v>
      </c>
      <c r="N114" s="96">
        <v>42.524999999999999</v>
      </c>
      <c r="O114" s="64">
        <v>2530</v>
      </c>
      <c r="P114" s="65">
        <f>Table2245789101123456789101112131415161718192021222324252627282930313233343536373839[[#This Row],[PEMBULATAN]]*O114</f>
        <v>107588.25</v>
      </c>
    </row>
    <row r="115" spans="1:16" ht="26.25" customHeight="1" x14ac:dyDescent="0.2">
      <c r="A115" s="14"/>
      <c r="B115" s="75"/>
      <c r="C115" s="73" t="s">
        <v>4405</v>
      </c>
      <c r="D115" s="78" t="s">
        <v>127</v>
      </c>
      <c r="E115" s="13">
        <v>44556</v>
      </c>
      <c r="F115" s="76" t="s">
        <v>3897</v>
      </c>
      <c r="G115" s="13">
        <v>44560</v>
      </c>
      <c r="H115" s="77" t="s">
        <v>3898</v>
      </c>
      <c r="I115" s="16">
        <v>100</v>
      </c>
      <c r="J115" s="16">
        <v>60</v>
      </c>
      <c r="K115" s="16">
        <v>30</v>
      </c>
      <c r="L115" s="16">
        <v>12</v>
      </c>
      <c r="M115" s="81">
        <v>45</v>
      </c>
      <c r="N115" s="96">
        <v>45</v>
      </c>
      <c r="O115" s="64">
        <v>2530</v>
      </c>
      <c r="P115" s="65">
        <f>Table2245789101123456789101112131415161718192021222324252627282930313233343536373839[[#This Row],[PEMBULATAN]]*O115</f>
        <v>113850</v>
      </c>
    </row>
    <row r="116" spans="1:16" ht="26.25" customHeight="1" x14ac:dyDescent="0.2">
      <c r="A116" s="14"/>
      <c r="B116" s="75"/>
      <c r="C116" s="73" t="s">
        <v>4406</v>
      </c>
      <c r="D116" s="78" t="s">
        <v>127</v>
      </c>
      <c r="E116" s="13">
        <v>44556</v>
      </c>
      <c r="F116" s="76" t="s">
        <v>3897</v>
      </c>
      <c r="G116" s="13">
        <v>44560</v>
      </c>
      <c r="H116" s="77" t="s">
        <v>3898</v>
      </c>
      <c r="I116" s="16">
        <v>60</v>
      </c>
      <c r="J116" s="16">
        <v>60</v>
      </c>
      <c r="K116" s="16">
        <v>28</v>
      </c>
      <c r="L116" s="16">
        <v>12</v>
      </c>
      <c r="M116" s="81">
        <v>25.2</v>
      </c>
      <c r="N116" s="96">
        <v>25.2</v>
      </c>
      <c r="O116" s="64">
        <v>2530</v>
      </c>
      <c r="P116" s="65">
        <f>Table2245789101123456789101112131415161718192021222324252627282930313233343536373839[[#This Row],[PEMBULATAN]]*O116</f>
        <v>63756</v>
      </c>
    </row>
    <row r="117" spans="1:16" ht="26.25" customHeight="1" x14ac:dyDescent="0.2">
      <c r="A117" s="14"/>
      <c r="B117" s="75"/>
      <c r="C117" s="73" t="s">
        <v>4407</v>
      </c>
      <c r="D117" s="78" t="s">
        <v>127</v>
      </c>
      <c r="E117" s="13">
        <v>44556</v>
      </c>
      <c r="F117" s="76" t="s">
        <v>3897</v>
      </c>
      <c r="G117" s="13">
        <v>44560</v>
      </c>
      <c r="H117" s="77" t="s">
        <v>3898</v>
      </c>
      <c r="I117" s="16">
        <v>92</v>
      </c>
      <c r="J117" s="16">
        <v>60</v>
      </c>
      <c r="K117" s="16">
        <v>25</v>
      </c>
      <c r="L117" s="16">
        <v>20</v>
      </c>
      <c r="M117" s="81">
        <v>34.5</v>
      </c>
      <c r="N117" s="96">
        <v>35</v>
      </c>
      <c r="O117" s="64">
        <v>2530</v>
      </c>
      <c r="P117" s="65">
        <f>Table2245789101123456789101112131415161718192021222324252627282930313233343536373839[[#This Row],[PEMBULATAN]]*O117</f>
        <v>88550</v>
      </c>
    </row>
    <row r="118" spans="1:16" ht="26.25" customHeight="1" x14ac:dyDescent="0.2">
      <c r="A118" s="14"/>
      <c r="B118" s="75"/>
      <c r="C118" s="73" t="s">
        <v>4408</v>
      </c>
      <c r="D118" s="78" t="s">
        <v>127</v>
      </c>
      <c r="E118" s="13">
        <v>44556</v>
      </c>
      <c r="F118" s="76" t="s">
        <v>3897</v>
      </c>
      <c r="G118" s="13">
        <v>44560</v>
      </c>
      <c r="H118" s="77" t="s">
        <v>3898</v>
      </c>
      <c r="I118" s="16">
        <v>100</v>
      </c>
      <c r="J118" s="16">
        <v>62</v>
      </c>
      <c r="K118" s="16">
        <v>29</v>
      </c>
      <c r="L118" s="16">
        <v>21</v>
      </c>
      <c r="M118" s="81">
        <v>44.95</v>
      </c>
      <c r="N118" s="96">
        <v>44.95</v>
      </c>
      <c r="O118" s="64">
        <v>2530</v>
      </c>
      <c r="P118" s="65">
        <f>Table2245789101123456789101112131415161718192021222324252627282930313233343536373839[[#This Row],[PEMBULATAN]]*O118</f>
        <v>113723.5</v>
      </c>
    </row>
    <row r="119" spans="1:16" ht="26.25" customHeight="1" x14ac:dyDescent="0.2">
      <c r="A119" s="14"/>
      <c r="B119" s="75"/>
      <c r="C119" s="73" t="s">
        <v>4409</v>
      </c>
      <c r="D119" s="78" t="s">
        <v>127</v>
      </c>
      <c r="E119" s="13">
        <v>44556</v>
      </c>
      <c r="F119" s="76" t="s">
        <v>3897</v>
      </c>
      <c r="G119" s="13">
        <v>44560</v>
      </c>
      <c r="H119" s="77" t="s">
        <v>3898</v>
      </c>
      <c r="I119" s="16">
        <v>95</v>
      </c>
      <c r="J119" s="16">
        <v>60</v>
      </c>
      <c r="K119" s="16">
        <v>30</v>
      </c>
      <c r="L119" s="16">
        <v>8</v>
      </c>
      <c r="M119" s="81">
        <v>42.75</v>
      </c>
      <c r="N119" s="96">
        <v>42.75</v>
      </c>
      <c r="O119" s="64">
        <v>2530</v>
      </c>
      <c r="P119" s="65">
        <f>Table2245789101123456789101112131415161718192021222324252627282930313233343536373839[[#This Row],[PEMBULATAN]]*O119</f>
        <v>108157.5</v>
      </c>
    </row>
    <row r="120" spans="1:16" ht="26.25" customHeight="1" x14ac:dyDescent="0.2">
      <c r="A120" s="14"/>
      <c r="B120" s="75"/>
      <c r="C120" s="73" t="s">
        <v>4410</v>
      </c>
      <c r="D120" s="78" t="s">
        <v>127</v>
      </c>
      <c r="E120" s="13">
        <v>44556</v>
      </c>
      <c r="F120" s="76" t="s">
        <v>3897</v>
      </c>
      <c r="G120" s="13">
        <v>44560</v>
      </c>
      <c r="H120" s="77" t="s">
        <v>3898</v>
      </c>
      <c r="I120" s="16">
        <v>100</v>
      </c>
      <c r="J120" s="16">
        <v>70</v>
      </c>
      <c r="K120" s="16">
        <v>27</v>
      </c>
      <c r="L120" s="16">
        <v>20</v>
      </c>
      <c r="M120" s="81">
        <v>47.25</v>
      </c>
      <c r="N120" s="96">
        <v>47.25</v>
      </c>
      <c r="O120" s="64">
        <v>2530</v>
      </c>
      <c r="P120" s="65">
        <f>Table2245789101123456789101112131415161718192021222324252627282930313233343536373839[[#This Row],[PEMBULATAN]]*O120</f>
        <v>119542.5</v>
      </c>
    </row>
    <row r="121" spans="1:16" ht="26.25" customHeight="1" x14ac:dyDescent="0.2">
      <c r="A121" s="14"/>
      <c r="B121" s="75"/>
      <c r="C121" s="73" t="s">
        <v>4411</v>
      </c>
      <c r="D121" s="78" t="s">
        <v>127</v>
      </c>
      <c r="E121" s="13">
        <v>44556</v>
      </c>
      <c r="F121" s="76" t="s">
        <v>3897</v>
      </c>
      <c r="G121" s="13">
        <v>44560</v>
      </c>
      <c r="H121" s="77" t="s">
        <v>3898</v>
      </c>
      <c r="I121" s="16">
        <v>113</v>
      </c>
      <c r="J121" s="16">
        <v>63</v>
      </c>
      <c r="K121" s="16">
        <v>23</v>
      </c>
      <c r="L121" s="16">
        <v>25</v>
      </c>
      <c r="M121" s="81">
        <v>40.934249999999999</v>
      </c>
      <c r="N121" s="96">
        <v>40.934249999999999</v>
      </c>
      <c r="O121" s="64">
        <v>2530</v>
      </c>
      <c r="P121" s="65">
        <f>Table2245789101123456789101112131415161718192021222324252627282930313233343536373839[[#This Row],[PEMBULATAN]]*O121</f>
        <v>103563.6525</v>
      </c>
    </row>
    <row r="122" spans="1:16" ht="26.25" customHeight="1" x14ac:dyDescent="0.2">
      <c r="A122" s="14"/>
      <c r="B122" s="75"/>
      <c r="C122" s="73" t="s">
        <v>4412</v>
      </c>
      <c r="D122" s="78" t="s">
        <v>127</v>
      </c>
      <c r="E122" s="13">
        <v>44556</v>
      </c>
      <c r="F122" s="76" t="s">
        <v>3897</v>
      </c>
      <c r="G122" s="13">
        <v>44560</v>
      </c>
      <c r="H122" s="77" t="s">
        <v>3898</v>
      </c>
      <c r="I122" s="16">
        <v>72</v>
      </c>
      <c r="J122" s="16">
        <v>72</v>
      </c>
      <c r="K122" s="16">
        <v>57</v>
      </c>
      <c r="L122" s="16">
        <v>11</v>
      </c>
      <c r="M122" s="81">
        <v>73.872</v>
      </c>
      <c r="N122" s="96">
        <v>73.872</v>
      </c>
      <c r="O122" s="64">
        <v>2530</v>
      </c>
      <c r="P122" s="65">
        <f>Table2245789101123456789101112131415161718192021222324252627282930313233343536373839[[#This Row],[PEMBULATAN]]*O122</f>
        <v>186896.16</v>
      </c>
    </row>
    <row r="123" spans="1:16" ht="26.25" customHeight="1" x14ac:dyDescent="0.2">
      <c r="A123" s="14"/>
      <c r="B123" s="75"/>
      <c r="C123" s="73" t="s">
        <v>4413</v>
      </c>
      <c r="D123" s="78" t="s">
        <v>127</v>
      </c>
      <c r="E123" s="13">
        <v>44556</v>
      </c>
      <c r="F123" s="76" t="s">
        <v>3897</v>
      </c>
      <c r="G123" s="13">
        <v>44560</v>
      </c>
      <c r="H123" s="77" t="s">
        <v>3898</v>
      </c>
      <c r="I123" s="16">
        <v>70</v>
      </c>
      <c r="J123" s="16">
        <v>62</v>
      </c>
      <c r="K123" s="16">
        <v>30</v>
      </c>
      <c r="L123" s="16">
        <v>10</v>
      </c>
      <c r="M123" s="81">
        <v>32.549999999999997</v>
      </c>
      <c r="N123" s="96">
        <v>32.549999999999997</v>
      </c>
      <c r="O123" s="64">
        <v>2530</v>
      </c>
      <c r="P123" s="65">
        <f>Table2245789101123456789101112131415161718192021222324252627282930313233343536373839[[#This Row],[PEMBULATAN]]*O123</f>
        <v>82351.5</v>
      </c>
    </row>
    <row r="124" spans="1:16" ht="26.25" customHeight="1" x14ac:dyDescent="0.2">
      <c r="A124" s="14"/>
      <c r="B124" s="75"/>
      <c r="C124" s="73" t="s">
        <v>4414</v>
      </c>
      <c r="D124" s="78" t="s">
        <v>127</v>
      </c>
      <c r="E124" s="13">
        <v>44556</v>
      </c>
      <c r="F124" s="76" t="s">
        <v>3897</v>
      </c>
      <c r="G124" s="13">
        <v>44560</v>
      </c>
      <c r="H124" s="77" t="s">
        <v>3898</v>
      </c>
      <c r="I124" s="16">
        <v>65</v>
      </c>
      <c r="J124" s="16">
        <v>50</v>
      </c>
      <c r="K124" s="16">
        <v>15</v>
      </c>
      <c r="L124" s="16">
        <v>6</v>
      </c>
      <c r="M124" s="81">
        <v>12.1875</v>
      </c>
      <c r="N124" s="96">
        <v>12.1875</v>
      </c>
      <c r="O124" s="64">
        <v>2530</v>
      </c>
      <c r="P124" s="65">
        <f>Table2245789101123456789101112131415161718192021222324252627282930313233343536373839[[#This Row],[PEMBULATAN]]*O124</f>
        <v>30834.375</v>
      </c>
    </row>
    <row r="125" spans="1:16" ht="26.25" customHeight="1" x14ac:dyDescent="0.2">
      <c r="A125" s="14"/>
      <c r="B125" s="75"/>
      <c r="C125" s="73" t="s">
        <v>4415</v>
      </c>
      <c r="D125" s="78" t="s">
        <v>127</v>
      </c>
      <c r="E125" s="13">
        <v>44556</v>
      </c>
      <c r="F125" s="76" t="s">
        <v>3897</v>
      </c>
      <c r="G125" s="13">
        <v>44560</v>
      </c>
      <c r="H125" s="77" t="s">
        <v>3898</v>
      </c>
      <c r="I125" s="16">
        <v>65</v>
      </c>
      <c r="J125" s="16">
        <v>44</v>
      </c>
      <c r="K125" s="16">
        <v>20</v>
      </c>
      <c r="L125" s="16">
        <v>4</v>
      </c>
      <c r="M125" s="81">
        <v>14.3</v>
      </c>
      <c r="N125" s="96">
        <v>15</v>
      </c>
      <c r="O125" s="64">
        <v>2530</v>
      </c>
      <c r="P125" s="65">
        <f>Table2245789101123456789101112131415161718192021222324252627282930313233343536373839[[#This Row],[PEMBULATAN]]*O125</f>
        <v>37950</v>
      </c>
    </row>
    <row r="126" spans="1:16" ht="26.25" customHeight="1" x14ac:dyDescent="0.2">
      <c r="A126" s="14"/>
      <c r="B126" s="75"/>
      <c r="C126" s="73" t="s">
        <v>4416</v>
      </c>
      <c r="D126" s="78" t="s">
        <v>127</v>
      </c>
      <c r="E126" s="13">
        <v>44556</v>
      </c>
      <c r="F126" s="76" t="s">
        <v>3897</v>
      </c>
      <c r="G126" s="13">
        <v>44560</v>
      </c>
      <c r="H126" s="77" t="s">
        <v>3898</v>
      </c>
      <c r="I126" s="16">
        <v>78</v>
      </c>
      <c r="J126" s="16">
        <v>96</v>
      </c>
      <c r="K126" s="16">
        <v>34</v>
      </c>
      <c r="L126" s="16">
        <v>7</v>
      </c>
      <c r="M126" s="81">
        <v>63.648000000000003</v>
      </c>
      <c r="N126" s="96">
        <v>63.648000000000003</v>
      </c>
      <c r="O126" s="64">
        <v>2530</v>
      </c>
      <c r="P126" s="65">
        <f>Table2245789101123456789101112131415161718192021222324252627282930313233343536373839[[#This Row],[PEMBULATAN]]*O126</f>
        <v>161029.44</v>
      </c>
    </row>
    <row r="127" spans="1:16" ht="26.25" customHeight="1" x14ac:dyDescent="0.2">
      <c r="A127" s="14"/>
      <c r="B127" s="75"/>
      <c r="C127" s="73" t="s">
        <v>4417</v>
      </c>
      <c r="D127" s="78" t="s">
        <v>127</v>
      </c>
      <c r="E127" s="13">
        <v>44556</v>
      </c>
      <c r="F127" s="76" t="s">
        <v>3897</v>
      </c>
      <c r="G127" s="13">
        <v>44560</v>
      </c>
      <c r="H127" s="77" t="s">
        <v>3898</v>
      </c>
      <c r="I127" s="16">
        <v>100</v>
      </c>
      <c r="J127" s="16">
        <v>68</v>
      </c>
      <c r="K127" s="16">
        <v>54</v>
      </c>
      <c r="L127" s="16">
        <v>17</v>
      </c>
      <c r="M127" s="81">
        <v>91.8</v>
      </c>
      <c r="N127" s="96">
        <v>91.8</v>
      </c>
      <c r="O127" s="64">
        <v>2530</v>
      </c>
      <c r="P127" s="65">
        <f>Table2245789101123456789101112131415161718192021222324252627282930313233343536373839[[#This Row],[PEMBULATAN]]*O127</f>
        <v>232254</v>
      </c>
    </row>
    <row r="128" spans="1:16" ht="26.25" customHeight="1" x14ac:dyDescent="0.2">
      <c r="A128" s="14"/>
      <c r="B128" s="75"/>
      <c r="C128" s="73" t="s">
        <v>4418</v>
      </c>
      <c r="D128" s="78" t="s">
        <v>127</v>
      </c>
      <c r="E128" s="13">
        <v>44556</v>
      </c>
      <c r="F128" s="76" t="s">
        <v>3897</v>
      </c>
      <c r="G128" s="13">
        <v>44560</v>
      </c>
      <c r="H128" s="77" t="s">
        <v>3898</v>
      </c>
      <c r="I128" s="16">
        <v>63</v>
      </c>
      <c r="J128" s="16">
        <v>65</v>
      </c>
      <c r="K128" s="16">
        <v>79</v>
      </c>
      <c r="L128" s="16">
        <v>3</v>
      </c>
      <c r="M128" s="81">
        <v>80.876249999999999</v>
      </c>
      <c r="N128" s="96">
        <v>80.876249999999999</v>
      </c>
      <c r="O128" s="64">
        <v>2530</v>
      </c>
      <c r="P128" s="65">
        <f>Table2245789101123456789101112131415161718192021222324252627282930313233343536373839[[#This Row],[PEMBULATAN]]*O128</f>
        <v>204616.91250000001</v>
      </c>
    </row>
    <row r="129" spans="1:16" ht="26.25" customHeight="1" x14ac:dyDescent="0.2">
      <c r="A129" s="14"/>
      <c r="B129" s="75"/>
      <c r="C129" s="73" t="s">
        <v>4419</v>
      </c>
      <c r="D129" s="78" t="s">
        <v>127</v>
      </c>
      <c r="E129" s="13">
        <v>44556</v>
      </c>
      <c r="F129" s="76" t="s">
        <v>3897</v>
      </c>
      <c r="G129" s="13">
        <v>44560</v>
      </c>
      <c r="H129" s="77" t="s">
        <v>3898</v>
      </c>
      <c r="I129" s="16">
        <v>67</v>
      </c>
      <c r="J129" s="16">
        <v>90</v>
      </c>
      <c r="K129" s="16">
        <v>87</v>
      </c>
      <c r="L129" s="16">
        <v>8</v>
      </c>
      <c r="M129" s="81">
        <v>131.1525</v>
      </c>
      <c r="N129" s="96">
        <v>131.1525</v>
      </c>
      <c r="O129" s="64">
        <v>2530</v>
      </c>
      <c r="P129" s="65">
        <f>Table2245789101123456789101112131415161718192021222324252627282930313233343536373839[[#This Row],[PEMBULATAN]]*O129</f>
        <v>331815.82500000001</v>
      </c>
    </row>
    <row r="130" spans="1:16" ht="26.25" customHeight="1" x14ac:dyDescent="0.2">
      <c r="A130" s="14"/>
      <c r="B130" s="75"/>
      <c r="C130" s="73" t="s">
        <v>4420</v>
      </c>
      <c r="D130" s="78" t="s">
        <v>127</v>
      </c>
      <c r="E130" s="13">
        <v>44556</v>
      </c>
      <c r="F130" s="76" t="s">
        <v>3897</v>
      </c>
      <c r="G130" s="13">
        <v>44560</v>
      </c>
      <c r="H130" s="77" t="s">
        <v>3898</v>
      </c>
      <c r="I130" s="16">
        <v>60</v>
      </c>
      <c r="J130" s="16">
        <v>40</v>
      </c>
      <c r="K130" s="16">
        <v>34</v>
      </c>
      <c r="L130" s="16">
        <v>4</v>
      </c>
      <c r="M130" s="81">
        <v>20.399999999999999</v>
      </c>
      <c r="N130" s="96">
        <v>21</v>
      </c>
      <c r="O130" s="64">
        <v>2530</v>
      </c>
      <c r="P130" s="65">
        <f>Table2245789101123456789101112131415161718192021222324252627282930313233343536373839[[#This Row],[PEMBULATAN]]*O130</f>
        <v>53130</v>
      </c>
    </row>
    <row r="131" spans="1:16" ht="26.25" customHeight="1" x14ac:dyDescent="0.2">
      <c r="A131" s="14"/>
      <c r="B131" s="75"/>
      <c r="C131" s="73" t="s">
        <v>4421</v>
      </c>
      <c r="D131" s="78" t="s">
        <v>127</v>
      </c>
      <c r="E131" s="13">
        <v>44556</v>
      </c>
      <c r="F131" s="76" t="s">
        <v>3897</v>
      </c>
      <c r="G131" s="13">
        <v>44560</v>
      </c>
      <c r="H131" s="77" t="s">
        <v>3898</v>
      </c>
      <c r="I131" s="16">
        <v>98</v>
      </c>
      <c r="J131" s="16">
        <v>79</v>
      </c>
      <c r="K131" s="16">
        <v>56</v>
      </c>
      <c r="L131" s="16">
        <v>8</v>
      </c>
      <c r="M131" s="81">
        <v>108.38800000000001</v>
      </c>
      <c r="N131" s="96">
        <v>109</v>
      </c>
      <c r="O131" s="64">
        <v>2530</v>
      </c>
      <c r="P131" s="65">
        <f>Table2245789101123456789101112131415161718192021222324252627282930313233343536373839[[#This Row],[PEMBULATAN]]*O131</f>
        <v>275770</v>
      </c>
    </row>
    <row r="132" spans="1:16" ht="26.25" customHeight="1" x14ac:dyDescent="0.2">
      <c r="A132" s="14"/>
      <c r="B132" s="75"/>
      <c r="C132" s="73" t="s">
        <v>4422</v>
      </c>
      <c r="D132" s="78" t="s">
        <v>127</v>
      </c>
      <c r="E132" s="13">
        <v>44556</v>
      </c>
      <c r="F132" s="76" t="s">
        <v>3897</v>
      </c>
      <c r="G132" s="13">
        <v>44560</v>
      </c>
      <c r="H132" s="77" t="s">
        <v>3898</v>
      </c>
      <c r="I132" s="16">
        <v>98</v>
      </c>
      <c r="J132" s="16">
        <v>54</v>
      </c>
      <c r="K132" s="16">
        <v>21</v>
      </c>
      <c r="L132" s="16">
        <v>3</v>
      </c>
      <c r="M132" s="81">
        <v>27.783000000000001</v>
      </c>
      <c r="N132" s="96">
        <v>27.783000000000001</v>
      </c>
      <c r="O132" s="64">
        <v>2530</v>
      </c>
      <c r="P132" s="65">
        <f>Table2245789101123456789101112131415161718192021222324252627282930313233343536373839[[#This Row],[PEMBULATAN]]*O132</f>
        <v>70290.990000000005</v>
      </c>
    </row>
    <row r="133" spans="1:16" ht="26.25" customHeight="1" x14ac:dyDescent="0.2">
      <c r="A133" s="14"/>
      <c r="B133" s="75"/>
      <c r="C133" s="73" t="s">
        <v>4423</v>
      </c>
      <c r="D133" s="78" t="s">
        <v>127</v>
      </c>
      <c r="E133" s="13">
        <v>44556</v>
      </c>
      <c r="F133" s="76" t="s">
        <v>3897</v>
      </c>
      <c r="G133" s="13">
        <v>44560</v>
      </c>
      <c r="H133" s="77" t="s">
        <v>3898</v>
      </c>
      <c r="I133" s="16">
        <v>65</v>
      </c>
      <c r="J133" s="16">
        <v>50</v>
      </c>
      <c r="K133" s="16">
        <v>20</v>
      </c>
      <c r="L133" s="16">
        <v>7</v>
      </c>
      <c r="M133" s="81">
        <v>16.25</v>
      </c>
      <c r="N133" s="96">
        <v>16.25</v>
      </c>
      <c r="O133" s="64">
        <v>2530</v>
      </c>
      <c r="P133" s="65">
        <f>Table2245789101123456789101112131415161718192021222324252627282930313233343536373839[[#This Row],[PEMBULATAN]]*O133</f>
        <v>41112.5</v>
      </c>
    </row>
    <row r="134" spans="1:16" ht="26.25" customHeight="1" x14ac:dyDescent="0.2">
      <c r="A134" s="14"/>
      <c r="B134" s="75"/>
      <c r="C134" s="73" t="s">
        <v>4424</v>
      </c>
      <c r="D134" s="78" t="s">
        <v>127</v>
      </c>
      <c r="E134" s="13">
        <v>44556</v>
      </c>
      <c r="F134" s="76" t="s">
        <v>3897</v>
      </c>
      <c r="G134" s="13">
        <v>44560</v>
      </c>
      <c r="H134" s="77" t="s">
        <v>3898</v>
      </c>
      <c r="I134" s="16">
        <v>50</v>
      </c>
      <c r="J134" s="16">
        <v>40</v>
      </c>
      <c r="K134" s="16">
        <v>18</v>
      </c>
      <c r="L134" s="16">
        <v>2</v>
      </c>
      <c r="M134" s="81">
        <v>9</v>
      </c>
      <c r="N134" s="96">
        <v>9</v>
      </c>
      <c r="O134" s="64">
        <v>2530</v>
      </c>
      <c r="P134" s="65">
        <f>Table2245789101123456789101112131415161718192021222324252627282930313233343536373839[[#This Row],[PEMBULATAN]]*O134</f>
        <v>22770</v>
      </c>
    </row>
    <row r="135" spans="1:16" ht="26.25" customHeight="1" x14ac:dyDescent="0.2">
      <c r="A135" s="14"/>
      <c r="B135" s="75"/>
      <c r="C135" s="73" t="s">
        <v>4425</v>
      </c>
      <c r="D135" s="78" t="s">
        <v>127</v>
      </c>
      <c r="E135" s="13">
        <v>44556</v>
      </c>
      <c r="F135" s="76" t="s">
        <v>3897</v>
      </c>
      <c r="G135" s="13">
        <v>44560</v>
      </c>
      <c r="H135" s="77" t="s">
        <v>3898</v>
      </c>
      <c r="I135" s="16">
        <v>112</v>
      </c>
      <c r="J135" s="16">
        <v>63</v>
      </c>
      <c r="K135" s="16">
        <v>29</v>
      </c>
      <c r="L135" s="16">
        <v>19</v>
      </c>
      <c r="M135" s="81">
        <v>51.155999999999999</v>
      </c>
      <c r="N135" s="96">
        <v>51.155999999999999</v>
      </c>
      <c r="O135" s="64">
        <v>2530</v>
      </c>
      <c r="P135" s="65">
        <f>Table2245789101123456789101112131415161718192021222324252627282930313233343536373839[[#This Row],[PEMBULATAN]]*O135</f>
        <v>129424.68</v>
      </c>
    </row>
    <row r="136" spans="1:16" ht="26.25" customHeight="1" x14ac:dyDescent="0.2">
      <c r="A136" s="14"/>
      <c r="B136" s="75"/>
      <c r="C136" s="73" t="s">
        <v>4426</v>
      </c>
      <c r="D136" s="78" t="s">
        <v>127</v>
      </c>
      <c r="E136" s="13">
        <v>44556</v>
      </c>
      <c r="F136" s="76" t="s">
        <v>3897</v>
      </c>
      <c r="G136" s="13">
        <v>44560</v>
      </c>
      <c r="H136" s="77" t="s">
        <v>3898</v>
      </c>
      <c r="I136" s="16">
        <v>98</v>
      </c>
      <c r="J136" s="16">
        <v>65</v>
      </c>
      <c r="K136" s="16">
        <v>32</v>
      </c>
      <c r="L136" s="16">
        <v>6</v>
      </c>
      <c r="M136" s="81">
        <v>50.96</v>
      </c>
      <c r="N136" s="96">
        <v>50.96</v>
      </c>
      <c r="O136" s="64">
        <v>2530</v>
      </c>
      <c r="P136" s="65">
        <f>Table2245789101123456789101112131415161718192021222324252627282930313233343536373839[[#This Row],[PEMBULATAN]]*O136</f>
        <v>128928.8</v>
      </c>
    </row>
    <row r="137" spans="1:16" ht="26.25" customHeight="1" x14ac:dyDescent="0.2">
      <c r="A137" s="14"/>
      <c r="B137" s="75"/>
      <c r="C137" s="73" t="s">
        <v>4427</v>
      </c>
      <c r="D137" s="78" t="s">
        <v>127</v>
      </c>
      <c r="E137" s="13">
        <v>44556</v>
      </c>
      <c r="F137" s="76" t="s">
        <v>3897</v>
      </c>
      <c r="G137" s="13">
        <v>44560</v>
      </c>
      <c r="H137" s="77" t="s">
        <v>3898</v>
      </c>
      <c r="I137" s="16">
        <v>90</v>
      </c>
      <c r="J137" s="16">
        <v>76</v>
      </c>
      <c r="K137" s="16">
        <v>90</v>
      </c>
      <c r="L137" s="16">
        <v>21</v>
      </c>
      <c r="M137" s="81">
        <v>153.9</v>
      </c>
      <c r="N137" s="96">
        <v>153.9</v>
      </c>
      <c r="O137" s="64">
        <v>2530</v>
      </c>
      <c r="P137" s="65">
        <f>Table2245789101123456789101112131415161718192021222324252627282930313233343536373839[[#This Row],[PEMBULATAN]]*O137</f>
        <v>389367</v>
      </c>
    </row>
    <row r="138" spans="1:16" ht="26.25" customHeight="1" x14ac:dyDescent="0.2">
      <c r="A138" s="14"/>
      <c r="B138" s="75"/>
      <c r="C138" s="73" t="s">
        <v>4428</v>
      </c>
      <c r="D138" s="78" t="s">
        <v>127</v>
      </c>
      <c r="E138" s="13">
        <v>44556</v>
      </c>
      <c r="F138" s="76" t="s">
        <v>3897</v>
      </c>
      <c r="G138" s="13">
        <v>44560</v>
      </c>
      <c r="H138" s="77" t="s">
        <v>3898</v>
      </c>
      <c r="I138" s="16">
        <v>89</v>
      </c>
      <c r="J138" s="16">
        <v>65</v>
      </c>
      <c r="K138" s="16">
        <v>74</v>
      </c>
      <c r="L138" s="16">
        <v>12</v>
      </c>
      <c r="M138" s="81">
        <v>107.02249999999999</v>
      </c>
      <c r="N138" s="96">
        <v>107.02249999999999</v>
      </c>
      <c r="O138" s="64">
        <v>2530</v>
      </c>
      <c r="P138" s="65">
        <f>Table2245789101123456789101112131415161718192021222324252627282930313233343536373839[[#This Row],[PEMBULATAN]]*O138</f>
        <v>270766.92499999999</v>
      </c>
    </row>
    <row r="139" spans="1:16" ht="26.25" customHeight="1" x14ac:dyDescent="0.2">
      <c r="A139" s="14"/>
      <c r="B139" s="75"/>
      <c r="C139" s="73" t="s">
        <v>4429</v>
      </c>
      <c r="D139" s="78" t="s">
        <v>127</v>
      </c>
      <c r="E139" s="13">
        <v>44556</v>
      </c>
      <c r="F139" s="76" t="s">
        <v>3897</v>
      </c>
      <c r="G139" s="13">
        <v>44560</v>
      </c>
      <c r="H139" s="77" t="s">
        <v>3898</v>
      </c>
      <c r="I139" s="16">
        <v>89</v>
      </c>
      <c r="J139" s="16">
        <v>76</v>
      </c>
      <c r="K139" s="16">
        <v>45</v>
      </c>
      <c r="L139" s="16">
        <v>10</v>
      </c>
      <c r="M139" s="81">
        <v>76.094999999999999</v>
      </c>
      <c r="N139" s="96">
        <v>76.094999999999999</v>
      </c>
      <c r="O139" s="64">
        <v>2530</v>
      </c>
      <c r="P139" s="65">
        <f>Table2245789101123456789101112131415161718192021222324252627282930313233343536373839[[#This Row],[PEMBULATAN]]*O139</f>
        <v>192520.35</v>
      </c>
    </row>
    <row r="140" spans="1:16" ht="26.25" customHeight="1" x14ac:dyDescent="0.2">
      <c r="A140" s="14"/>
      <c r="B140" s="75"/>
      <c r="C140" s="73" t="s">
        <v>4430</v>
      </c>
      <c r="D140" s="78" t="s">
        <v>127</v>
      </c>
      <c r="E140" s="13">
        <v>44556</v>
      </c>
      <c r="F140" s="76" t="s">
        <v>3897</v>
      </c>
      <c r="G140" s="13">
        <v>44560</v>
      </c>
      <c r="H140" s="77" t="s">
        <v>3898</v>
      </c>
      <c r="I140" s="16">
        <v>122</v>
      </c>
      <c r="J140" s="16">
        <v>50</v>
      </c>
      <c r="K140" s="16">
        <v>50</v>
      </c>
      <c r="L140" s="16">
        <v>1</v>
      </c>
      <c r="M140" s="81">
        <v>76.25</v>
      </c>
      <c r="N140" s="96">
        <v>76.25</v>
      </c>
      <c r="O140" s="64">
        <v>2530</v>
      </c>
      <c r="P140" s="65">
        <f>Table2245789101123456789101112131415161718192021222324252627282930313233343536373839[[#This Row],[PEMBULATAN]]*O140</f>
        <v>192912.5</v>
      </c>
    </row>
    <row r="141" spans="1:16" ht="26.25" customHeight="1" x14ac:dyDescent="0.2">
      <c r="A141" s="14"/>
      <c r="B141" s="75"/>
      <c r="C141" s="73" t="s">
        <v>4431</v>
      </c>
      <c r="D141" s="78" t="s">
        <v>127</v>
      </c>
      <c r="E141" s="13">
        <v>44556</v>
      </c>
      <c r="F141" s="76" t="s">
        <v>3897</v>
      </c>
      <c r="G141" s="13">
        <v>44560</v>
      </c>
      <c r="H141" s="77" t="s">
        <v>3898</v>
      </c>
      <c r="I141" s="16">
        <v>89</v>
      </c>
      <c r="J141" s="16">
        <v>65</v>
      </c>
      <c r="K141" s="16">
        <v>32</v>
      </c>
      <c r="L141" s="16">
        <v>10</v>
      </c>
      <c r="M141" s="81">
        <v>46.28</v>
      </c>
      <c r="N141" s="96">
        <v>46.28</v>
      </c>
      <c r="O141" s="64">
        <v>2530</v>
      </c>
      <c r="P141" s="65">
        <f>Table2245789101123456789101112131415161718192021222324252627282930313233343536373839[[#This Row],[PEMBULATAN]]*O141</f>
        <v>117088.40000000001</v>
      </c>
    </row>
    <row r="142" spans="1:16" ht="26.25" customHeight="1" x14ac:dyDescent="0.2">
      <c r="A142" s="14"/>
      <c r="B142" s="75"/>
      <c r="C142" s="73" t="s">
        <v>4432</v>
      </c>
      <c r="D142" s="78" t="s">
        <v>127</v>
      </c>
      <c r="E142" s="13">
        <v>44556</v>
      </c>
      <c r="F142" s="76" t="s">
        <v>3897</v>
      </c>
      <c r="G142" s="13">
        <v>44560</v>
      </c>
      <c r="H142" s="77" t="s">
        <v>3898</v>
      </c>
      <c r="I142" s="16">
        <v>70</v>
      </c>
      <c r="J142" s="16">
        <v>63</v>
      </c>
      <c r="K142" s="16">
        <v>23</v>
      </c>
      <c r="L142" s="16">
        <v>6</v>
      </c>
      <c r="M142" s="81">
        <v>25.357500000000002</v>
      </c>
      <c r="N142" s="96">
        <v>26</v>
      </c>
      <c r="O142" s="64">
        <v>2530</v>
      </c>
      <c r="P142" s="65">
        <f>Table2245789101123456789101112131415161718192021222324252627282930313233343536373839[[#This Row],[PEMBULATAN]]*O142</f>
        <v>65780</v>
      </c>
    </row>
    <row r="143" spans="1:16" ht="26.25" customHeight="1" x14ac:dyDescent="0.2">
      <c r="A143" s="14"/>
      <c r="B143" s="75"/>
      <c r="C143" s="73" t="s">
        <v>4433</v>
      </c>
      <c r="D143" s="78" t="s">
        <v>127</v>
      </c>
      <c r="E143" s="13">
        <v>44556</v>
      </c>
      <c r="F143" s="76" t="s">
        <v>3897</v>
      </c>
      <c r="G143" s="13">
        <v>44560</v>
      </c>
      <c r="H143" s="77" t="s">
        <v>3898</v>
      </c>
      <c r="I143" s="16">
        <v>95</v>
      </c>
      <c r="J143" s="16">
        <v>67</v>
      </c>
      <c r="K143" s="16">
        <v>20</v>
      </c>
      <c r="L143" s="16">
        <v>25</v>
      </c>
      <c r="M143" s="81">
        <v>31.824999999999999</v>
      </c>
      <c r="N143" s="96">
        <v>31.824999999999999</v>
      </c>
      <c r="O143" s="64">
        <v>2530</v>
      </c>
      <c r="P143" s="65">
        <f>Table2245789101123456789101112131415161718192021222324252627282930313233343536373839[[#This Row],[PEMBULATAN]]*O143</f>
        <v>80517.25</v>
      </c>
    </row>
    <row r="144" spans="1:16" ht="26.25" customHeight="1" x14ac:dyDescent="0.2">
      <c r="A144" s="14"/>
      <c r="B144" s="75"/>
      <c r="C144" s="73" t="s">
        <v>4434</v>
      </c>
      <c r="D144" s="78" t="s">
        <v>127</v>
      </c>
      <c r="E144" s="13">
        <v>44556</v>
      </c>
      <c r="F144" s="76" t="s">
        <v>3897</v>
      </c>
      <c r="G144" s="13">
        <v>44560</v>
      </c>
      <c r="H144" s="77" t="s">
        <v>3898</v>
      </c>
      <c r="I144" s="16">
        <v>74</v>
      </c>
      <c r="J144" s="16">
        <v>60</v>
      </c>
      <c r="K144" s="16">
        <v>23</v>
      </c>
      <c r="L144" s="16">
        <v>9</v>
      </c>
      <c r="M144" s="81">
        <v>25.53</v>
      </c>
      <c r="N144" s="96">
        <v>25.53</v>
      </c>
      <c r="O144" s="64">
        <v>2530</v>
      </c>
      <c r="P144" s="65">
        <f>Table2245789101123456789101112131415161718192021222324252627282930313233343536373839[[#This Row],[PEMBULATAN]]*O144</f>
        <v>64590.9</v>
      </c>
    </row>
    <row r="145" spans="1:16" ht="26.25" customHeight="1" x14ac:dyDescent="0.2">
      <c r="A145" s="14"/>
      <c r="B145" s="75"/>
      <c r="C145" s="73" t="s">
        <v>4435</v>
      </c>
      <c r="D145" s="78" t="s">
        <v>127</v>
      </c>
      <c r="E145" s="13">
        <v>44556</v>
      </c>
      <c r="F145" s="76" t="s">
        <v>3897</v>
      </c>
      <c r="G145" s="13">
        <v>44560</v>
      </c>
      <c r="H145" s="77" t="s">
        <v>3898</v>
      </c>
      <c r="I145" s="16">
        <v>85</v>
      </c>
      <c r="J145" s="16">
        <v>80</v>
      </c>
      <c r="K145" s="16">
        <v>16</v>
      </c>
      <c r="L145" s="16">
        <v>9</v>
      </c>
      <c r="M145" s="81">
        <v>27.2</v>
      </c>
      <c r="N145" s="96">
        <v>27.2</v>
      </c>
      <c r="O145" s="64">
        <v>2530</v>
      </c>
      <c r="P145" s="65">
        <f>Table2245789101123456789101112131415161718192021222324252627282930313233343536373839[[#This Row],[PEMBULATAN]]*O145</f>
        <v>68816</v>
      </c>
    </row>
    <row r="146" spans="1:16" ht="26.25" customHeight="1" x14ac:dyDescent="0.2">
      <c r="A146" s="14"/>
      <c r="B146" s="75"/>
      <c r="C146" s="73" t="s">
        <v>4436</v>
      </c>
      <c r="D146" s="78" t="s">
        <v>127</v>
      </c>
      <c r="E146" s="13">
        <v>44556</v>
      </c>
      <c r="F146" s="76" t="s">
        <v>3897</v>
      </c>
      <c r="G146" s="13">
        <v>44560</v>
      </c>
      <c r="H146" s="77" t="s">
        <v>3898</v>
      </c>
      <c r="I146" s="16">
        <v>70</v>
      </c>
      <c r="J146" s="16">
        <v>38</v>
      </c>
      <c r="K146" s="16">
        <v>10</v>
      </c>
      <c r="L146" s="16">
        <v>5</v>
      </c>
      <c r="M146" s="81">
        <v>6.65</v>
      </c>
      <c r="N146" s="96">
        <v>6.65</v>
      </c>
      <c r="O146" s="64">
        <v>2530</v>
      </c>
      <c r="P146" s="65">
        <f>Table2245789101123456789101112131415161718192021222324252627282930313233343536373839[[#This Row],[PEMBULATAN]]*O146</f>
        <v>16824.5</v>
      </c>
    </row>
    <row r="147" spans="1:16" ht="26.25" customHeight="1" x14ac:dyDescent="0.2">
      <c r="A147" s="14"/>
      <c r="B147" s="75"/>
      <c r="C147" s="73" t="s">
        <v>4437</v>
      </c>
      <c r="D147" s="78" t="s">
        <v>127</v>
      </c>
      <c r="E147" s="13">
        <v>44556</v>
      </c>
      <c r="F147" s="76" t="s">
        <v>3897</v>
      </c>
      <c r="G147" s="13">
        <v>44560</v>
      </c>
      <c r="H147" s="77" t="s">
        <v>3898</v>
      </c>
      <c r="I147" s="16">
        <v>86</v>
      </c>
      <c r="J147" s="16">
        <v>70</v>
      </c>
      <c r="K147" s="16">
        <v>14</v>
      </c>
      <c r="L147" s="16">
        <v>16</v>
      </c>
      <c r="M147" s="81">
        <v>21.07</v>
      </c>
      <c r="N147" s="96">
        <v>21.07</v>
      </c>
      <c r="O147" s="64">
        <v>2530</v>
      </c>
      <c r="P147" s="65">
        <f>Table2245789101123456789101112131415161718192021222324252627282930313233343536373839[[#This Row],[PEMBULATAN]]*O147</f>
        <v>53307.1</v>
      </c>
    </row>
    <row r="148" spans="1:16" ht="26.25" customHeight="1" x14ac:dyDescent="0.2">
      <c r="A148" s="14"/>
      <c r="B148" s="75"/>
      <c r="C148" s="73" t="s">
        <v>4438</v>
      </c>
      <c r="D148" s="78" t="s">
        <v>127</v>
      </c>
      <c r="E148" s="13">
        <v>44556</v>
      </c>
      <c r="F148" s="76" t="s">
        <v>3897</v>
      </c>
      <c r="G148" s="13">
        <v>44560</v>
      </c>
      <c r="H148" s="77" t="s">
        <v>3898</v>
      </c>
      <c r="I148" s="16">
        <v>80</v>
      </c>
      <c r="J148" s="16">
        <v>59</v>
      </c>
      <c r="K148" s="16">
        <v>22</v>
      </c>
      <c r="L148" s="16">
        <v>10</v>
      </c>
      <c r="M148" s="81">
        <v>25.96</v>
      </c>
      <c r="N148" s="96">
        <v>25.96</v>
      </c>
      <c r="O148" s="64">
        <v>2530</v>
      </c>
      <c r="P148" s="65">
        <f>Table2245789101123456789101112131415161718192021222324252627282930313233343536373839[[#This Row],[PEMBULATAN]]*O148</f>
        <v>65678.8</v>
      </c>
    </row>
    <row r="149" spans="1:16" ht="26.25" customHeight="1" x14ac:dyDescent="0.2">
      <c r="A149" s="14"/>
      <c r="B149" s="75"/>
      <c r="C149" s="73" t="s">
        <v>4439</v>
      </c>
      <c r="D149" s="78" t="s">
        <v>127</v>
      </c>
      <c r="E149" s="13">
        <v>44556</v>
      </c>
      <c r="F149" s="76" t="s">
        <v>3897</v>
      </c>
      <c r="G149" s="13">
        <v>44560</v>
      </c>
      <c r="H149" s="77" t="s">
        <v>3898</v>
      </c>
      <c r="I149" s="16">
        <v>90</v>
      </c>
      <c r="J149" s="16">
        <v>53</v>
      </c>
      <c r="K149" s="16">
        <v>32</v>
      </c>
      <c r="L149" s="16">
        <v>12</v>
      </c>
      <c r="M149" s="81">
        <v>38.159999999999997</v>
      </c>
      <c r="N149" s="96">
        <v>38.159999999999997</v>
      </c>
      <c r="O149" s="64">
        <v>2530</v>
      </c>
      <c r="P149" s="65">
        <f>Table2245789101123456789101112131415161718192021222324252627282930313233343536373839[[#This Row],[PEMBULATAN]]*O149</f>
        <v>96544.799999999988</v>
      </c>
    </row>
    <row r="150" spans="1:16" ht="26.25" customHeight="1" x14ac:dyDescent="0.2">
      <c r="A150" s="14"/>
      <c r="B150" s="75"/>
      <c r="C150" s="73" t="s">
        <v>4440</v>
      </c>
      <c r="D150" s="78" t="s">
        <v>127</v>
      </c>
      <c r="E150" s="13">
        <v>44556</v>
      </c>
      <c r="F150" s="76" t="s">
        <v>3897</v>
      </c>
      <c r="G150" s="13">
        <v>44560</v>
      </c>
      <c r="H150" s="77" t="s">
        <v>3898</v>
      </c>
      <c r="I150" s="16">
        <v>100</v>
      </c>
      <c r="J150" s="16">
        <v>88</v>
      </c>
      <c r="K150" s="16">
        <v>15</v>
      </c>
      <c r="L150" s="16">
        <v>7</v>
      </c>
      <c r="M150" s="81">
        <v>33</v>
      </c>
      <c r="N150" s="96">
        <v>33</v>
      </c>
      <c r="O150" s="64">
        <v>2530</v>
      </c>
      <c r="P150" s="65">
        <f>Table2245789101123456789101112131415161718192021222324252627282930313233343536373839[[#This Row],[PEMBULATAN]]*O150</f>
        <v>83490</v>
      </c>
    </row>
    <row r="151" spans="1:16" ht="26.25" customHeight="1" x14ac:dyDescent="0.2">
      <c r="A151" s="14"/>
      <c r="B151" s="75"/>
      <c r="C151" s="73" t="s">
        <v>4441</v>
      </c>
      <c r="D151" s="78" t="s">
        <v>127</v>
      </c>
      <c r="E151" s="13">
        <v>44556</v>
      </c>
      <c r="F151" s="76" t="s">
        <v>3897</v>
      </c>
      <c r="G151" s="13">
        <v>44560</v>
      </c>
      <c r="H151" s="77" t="s">
        <v>3898</v>
      </c>
      <c r="I151" s="16">
        <v>70</v>
      </c>
      <c r="J151" s="16">
        <v>70</v>
      </c>
      <c r="K151" s="16">
        <v>15</v>
      </c>
      <c r="L151" s="16">
        <v>7</v>
      </c>
      <c r="M151" s="81">
        <v>18.375</v>
      </c>
      <c r="N151" s="96">
        <v>19</v>
      </c>
      <c r="O151" s="64">
        <v>2530</v>
      </c>
      <c r="P151" s="65">
        <f>Table2245789101123456789101112131415161718192021222324252627282930313233343536373839[[#This Row],[PEMBULATAN]]*O151</f>
        <v>48070</v>
      </c>
    </row>
    <row r="152" spans="1:16" ht="26.25" customHeight="1" x14ac:dyDescent="0.2">
      <c r="A152" s="14"/>
      <c r="B152" s="75"/>
      <c r="C152" s="73" t="s">
        <v>4442</v>
      </c>
      <c r="D152" s="78" t="s">
        <v>127</v>
      </c>
      <c r="E152" s="13">
        <v>44556</v>
      </c>
      <c r="F152" s="76" t="s">
        <v>3897</v>
      </c>
      <c r="G152" s="13">
        <v>44560</v>
      </c>
      <c r="H152" s="77" t="s">
        <v>3898</v>
      </c>
      <c r="I152" s="16">
        <v>100</v>
      </c>
      <c r="J152" s="16">
        <v>61</v>
      </c>
      <c r="K152" s="16">
        <v>22</v>
      </c>
      <c r="L152" s="16">
        <v>21</v>
      </c>
      <c r="M152" s="81">
        <v>33.549999999999997</v>
      </c>
      <c r="N152" s="96">
        <v>33.549999999999997</v>
      </c>
      <c r="O152" s="64">
        <v>2530</v>
      </c>
      <c r="P152" s="65">
        <f>Table2245789101123456789101112131415161718192021222324252627282930313233343536373839[[#This Row],[PEMBULATAN]]*O152</f>
        <v>84881.5</v>
      </c>
    </row>
    <row r="153" spans="1:16" ht="26.25" customHeight="1" x14ac:dyDescent="0.2">
      <c r="A153" s="14"/>
      <c r="B153" s="75"/>
      <c r="C153" s="73" t="s">
        <v>4443</v>
      </c>
      <c r="D153" s="78" t="s">
        <v>127</v>
      </c>
      <c r="E153" s="13">
        <v>44556</v>
      </c>
      <c r="F153" s="76" t="s">
        <v>3897</v>
      </c>
      <c r="G153" s="13">
        <v>44560</v>
      </c>
      <c r="H153" s="77" t="s">
        <v>3898</v>
      </c>
      <c r="I153" s="16">
        <v>77</v>
      </c>
      <c r="J153" s="16">
        <v>67</v>
      </c>
      <c r="K153" s="16">
        <v>22</v>
      </c>
      <c r="L153" s="16">
        <v>15</v>
      </c>
      <c r="M153" s="81">
        <v>28.374500000000001</v>
      </c>
      <c r="N153" s="96">
        <v>29</v>
      </c>
      <c r="O153" s="64">
        <v>2530</v>
      </c>
      <c r="P153" s="65">
        <f>Table2245789101123456789101112131415161718192021222324252627282930313233343536373839[[#This Row],[PEMBULATAN]]*O153</f>
        <v>73370</v>
      </c>
    </row>
    <row r="154" spans="1:16" ht="26.25" customHeight="1" x14ac:dyDescent="0.2">
      <c r="A154" s="14"/>
      <c r="B154" s="75"/>
      <c r="C154" s="73" t="s">
        <v>4444</v>
      </c>
      <c r="D154" s="78" t="s">
        <v>127</v>
      </c>
      <c r="E154" s="13">
        <v>44556</v>
      </c>
      <c r="F154" s="76" t="s">
        <v>3897</v>
      </c>
      <c r="G154" s="13">
        <v>44560</v>
      </c>
      <c r="H154" s="77" t="s">
        <v>3898</v>
      </c>
      <c r="I154" s="16">
        <v>78</v>
      </c>
      <c r="J154" s="16">
        <v>65</v>
      </c>
      <c r="K154" s="16">
        <v>15</v>
      </c>
      <c r="L154" s="16">
        <v>5</v>
      </c>
      <c r="M154" s="81">
        <v>19.012499999999999</v>
      </c>
      <c r="N154" s="96">
        <v>19.012499999999999</v>
      </c>
      <c r="O154" s="64">
        <v>2530</v>
      </c>
      <c r="P154" s="65">
        <f>Table2245789101123456789101112131415161718192021222324252627282930313233343536373839[[#This Row],[PEMBULATAN]]*O154</f>
        <v>48101.625</v>
      </c>
    </row>
    <row r="155" spans="1:16" ht="26.25" customHeight="1" x14ac:dyDescent="0.2">
      <c r="A155" s="14"/>
      <c r="B155" s="75"/>
      <c r="C155" s="73" t="s">
        <v>4445</v>
      </c>
      <c r="D155" s="78" t="s">
        <v>127</v>
      </c>
      <c r="E155" s="13">
        <v>44556</v>
      </c>
      <c r="F155" s="76" t="s">
        <v>3897</v>
      </c>
      <c r="G155" s="13">
        <v>44560</v>
      </c>
      <c r="H155" s="77" t="s">
        <v>3898</v>
      </c>
      <c r="I155" s="16">
        <v>80</v>
      </c>
      <c r="J155" s="16">
        <v>62</v>
      </c>
      <c r="K155" s="16">
        <v>50</v>
      </c>
      <c r="L155" s="16">
        <v>8</v>
      </c>
      <c r="M155" s="81">
        <v>62</v>
      </c>
      <c r="N155" s="96">
        <v>62</v>
      </c>
      <c r="O155" s="64">
        <v>2530</v>
      </c>
      <c r="P155" s="65">
        <f>Table2245789101123456789101112131415161718192021222324252627282930313233343536373839[[#This Row],[PEMBULATAN]]*O155</f>
        <v>156860</v>
      </c>
    </row>
    <row r="156" spans="1:16" ht="26.25" customHeight="1" x14ac:dyDescent="0.2">
      <c r="A156" s="14"/>
      <c r="B156" s="75"/>
      <c r="C156" s="73" t="s">
        <v>4446</v>
      </c>
      <c r="D156" s="78" t="s">
        <v>127</v>
      </c>
      <c r="E156" s="13">
        <v>44556</v>
      </c>
      <c r="F156" s="76" t="s">
        <v>3897</v>
      </c>
      <c r="G156" s="13">
        <v>44560</v>
      </c>
      <c r="H156" s="77" t="s">
        <v>3898</v>
      </c>
      <c r="I156" s="16">
        <v>95</v>
      </c>
      <c r="J156" s="16">
        <v>60</v>
      </c>
      <c r="K156" s="16">
        <v>87</v>
      </c>
      <c r="L156" s="16">
        <v>15</v>
      </c>
      <c r="M156" s="81">
        <v>123.97499999999999</v>
      </c>
      <c r="N156" s="96">
        <v>123.97499999999999</v>
      </c>
      <c r="O156" s="64">
        <v>2530</v>
      </c>
      <c r="P156" s="65">
        <f>Table2245789101123456789101112131415161718192021222324252627282930313233343536373839[[#This Row],[PEMBULATAN]]*O156</f>
        <v>313656.75</v>
      </c>
    </row>
    <row r="157" spans="1:16" ht="26.25" customHeight="1" x14ac:dyDescent="0.2">
      <c r="A157" s="14"/>
      <c r="B157" s="75"/>
      <c r="C157" s="73" t="s">
        <v>4447</v>
      </c>
      <c r="D157" s="78" t="s">
        <v>127</v>
      </c>
      <c r="E157" s="13">
        <v>44556</v>
      </c>
      <c r="F157" s="76" t="s">
        <v>3897</v>
      </c>
      <c r="G157" s="13">
        <v>44560</v>
      </c>
      <c r="H157" s="77" t="s">
        <v>3898</v>
      </c>
      <c r="I157" s="16">
        <v>93</v>
      </c>
      <c r="J157" s="16">
        <v>59</v>
      </c>
      <c r="K157" s="16">
        <v>65</v>
      </c>
      <c r="L157" s="16">
        <v>12</v>
      </c>
      <c r="M157" s="81">
        <v>89.163749999999993</v>
      </c>
      <c r="N157" s="96">
        <v>89.163749999999993</v>
      </c>
      <c r="O157" s="64">
        <v>2530</v>
      </c>
      <c r="P157" s="65">
        <f>Table2245789101123456789101112131415161718192021222324252627282930313233343536373839[[#This Row],[PEMBULATAN]]*O157</f>
        <v>225584.28749999998</v>
      </c>
    </row>
    <row r="158" spans="1:16" ht="26.25" customHeight="1" x14ac:dyDescent="0.2">
      <c r="A158" s="14"/>
      <c r="B158" s="75"/>
      <c r="C158" s="73" t="s">
        <v>4448</v>
      </c>
      <c r="D158" s="78" t="s">
        <v>127</v>
      </c>
      <c r="E158" s="13">
        <v>44556</v>
      </c>
      <c r="F158" s="76" t="s">
        <v>3897</v>
      </c>
      <c r="G158" s="13">
        <v>44560</v>
      </c>
      <c r="H158" s="77" t="s">
        <v>3898</v>
      </c>
      <c r="I158" s="16">
        <v>76</v>
      </c>
      <c r="J158" s="16">
        <v>58</v>
      </c>
      <c r="K158" s="16">
        <v>19</v>
      </c>
      <c r="L158" s="16">
        <v>5</v>
      </c>
      <c r="M158" s="81">
        <v>20.937999999999999</v>
      </c>
      <c r="N158" s="96">
        <v>20.937999999999999</v>
      </c>
      <c r="O158" s="64">
        <v>2530</v>
      </c>
      <c r="P158" s="65">
        <f>Table2245789101123456789101112131415161718192021222324252627282930313233343536373839[[#This Row],[PEMBULATAN]]*O158</f>
        <v>52973.14</v>
      </c>
    </row>
    <row r="159" spans="1:16" ht="26.25" customHeight="1" x14ac:dyDescent="0.2">
      <c r="A159" s="14"/>
      <c r="B159" s="75"/>
      <c r="C159" s="73" t="s">
        <v>4449</v>
      </c>
      <c r="D159" s="78" t="s">
        <v>127</v>
      </c>
      <c r="E159" s="13">
        <v>44556</v>
      </c>
      <c r="F159" s="76" t="s">
        <v>3897</v>
      </c>
      <c r="G159" s="13">
        <v>44560</v>
      </c>
      <c r="H159" s="77" t="s">
        <v>3898</v>
      </c>
      <c r="I159" s="16">
        <v>97</v>
      </c>
      <c r="J159" s="16">
        <v>57</v>
      </c>
      <c r="K159" s="16">
        <v>32</v>
      </c>
      <c r="L159" s="16">
        <v>14</v>
      </c>
      <c r="M159" s="81">
        <v>44.231999999999999</v>
      </c>
      <c r="N159" s="96">
        <v>44.231999999999999</v>
      </c>
      <c r="O159" s="64">
        <v>2530</v>
      </c>
      <c r="P159" s="65">
        <f>Table2245789101123456789101112131415161718192021222324252627282930313233343536373839[[#This Row],[PEMBULATAN]]*O159</f>
        <v>111906.95999999999</v>
      </c>
    </row>
    <row r="160" spans="1:16" ht="26.25" customHeight="1" x14ac:dyDescent="0.2">
      <c r="A160" s="14"/>
      <c r="B160" s="75"/>
      <c r="C160" s="73" t="s">
        <v>4450</v>
      </c>
      <c r="D160" s="78" t="s">
        <v>127</v>
      </c>
      <c r="E160" s="13">
        <v>44556</v>
      </c>
      <c r="F160" s="76" t="s">
        <v>3897</v>
      </c>
      <c r="G160" s="13">
        <v>44560</v>
      </c>
      <c r="H160" s="77" t="s">
        <v>3898</v>
      </c>
      <c r="I160" s="16">
        <v>82</v>
      </c>
      <c r="J160" s="16">
        <v>56</v>
      </c>
      <c r="K160" s="16">
        <v>32</v>
      </c>
      <c r="L160" s="16">
        <v>6</v>
      </c>
      <c r="M160" s="81">
        <v>36.735999999999997</v>
      </c>
      <c r="N160" s="96">
        <v>36.735999999999997</v>
      </c>
      <c r="O160" s="64">
        <v>2530</v>
      </c>
      <c r="P160" s="65">
        <f>Table2245789101123456789101112131415161718192021222324252627282930313233343536373839[[#This Row],[PEMBULATAN]]*O160</f>
        <v>92942.079999999987</v>
      </c>
    </row>
    <row r="161" spans="1:16" ht="26.25" customHeight="1" x14ac:dyDescent="0.2">
      <c r="A161" s="14"/>
      <c r="B161" s="75"/>
      <c r="C161" s="73" t="s">
        <v>4451</v>
      </c>
      <c r="D161" s="78" t="s">
        <v>127</v>
      </c>
      <c r="E161" s="13">
        <v>44556</v>
      </c>
      <c r="F161" s="76" t="s">
        <v>3897</v>
      </c>
      <c r="G161" s="13">
        <v>44560</v>
      </c>
      <c r="H161" s="77" t="s">
        <v>3898</v>
      </c>
      <c r="I161" s="16">
        <v>100</v>
      </c>
      <c r="J161" s="16">
        <v>63</v>
      </c>
      <c r="K161" s="16">
        <v>15</v>
      </c>
      <c r="L161" s="16">
        <v>11</v>
      </c>
      <c r="M161" s="81">
        <v>23.625</v>
      </c>
      <c r="N161" s="96">
        <v>23.625</v>
      </c>
      <c r="O161" s="64">
        <v>2530</v>
      </c>
      <c r="P161" s="65">
        <f>Table2245789101123456789101112131415161718192021222324252627282930313233343536373839[[#This Row],[PEMBULATAN]]*O161</f>
        <v>59771.25</v>
      </c>
    </row>
    <row r="162" spans="1:16" ht="26.25" customHeight="1" x14ac:dyDescent="0.2">
      <c r="A162" s="14"/>
      <c r="B162" s="75"/>
      <c r="C162" s="73" t="s">
        <v>4452</v>
      </c>
      <c r="D162" s="78" t="s">
        <v>127</v>
      </c>
      <c r="E162" s="13">
        <v>44556</v>
      </c>
      <c r="F162" s="76" t="s">
        <v>3897</v>
      </c>
      <c r="G162" s="13">
        <v>44560</v>
      </c>
      <c r="H162" s="77" t="s">
        <v>3898</v>
      </c>
      <c r="I162" s="16">
        <v>72</v>
      </c>
      <c r="J162" s="16">
        <v>54</v>
      </c>
      <c r="K162" s="16">
        <v>13</v>
      </c>
      <c r="L162" s="16">
        <v>7</v>
      </c>
      <c r="M162" s="81">
        <v>12.635999999999999</v>
      </c>
      <c r="N162" s="96">
        <v>12.635999999999999</v>
      </c>
      <c r="O162" s="64">
        <v>2530</v>
      </c>
      <c r="P162" s="65">
        <f>Table2245789101123456789101112131415161718192021222324252627282930313233343536373839[[#This Row],[PEMBULATAN]]*O162</f>
        <v>31969.079999999998</v>
      </c>
    </row>
    <row r="163" spans="1:16" ht="26.25" customHeight="1" x14ac:dyDescent="0.2">
      <c r="A163" s="14"/>
      <c r="B163" s="75"/>
      <c r="C163" s="73" t="s">
        <v>4453</v>
      </c>
      <c r="D163" s="78" t="s">
        <v>127</v>
      </c>
      <c r="E163" s="13">
        <v>44556</v>
      </c>
      <c r="F163" s="76" t="s">
        <v>3897</v>
      </c>
      <c r="G163" s="13">
        <v>44560</v>
      </c>
      <c r="H163" s="77" t="s">
        <v>3898</v>
      </c>
      <c r="I163" s="16">
        <v>75</v>
      </c>
      <c r="J163" s="16">
        <v>64</v>
      </c>
      <c r="K163" s="16">
        <v>17</v>
      </c>
      <c r="L163" s="16">
        <v>14</v>
      </c>
      <c r="M163" s="81">
        <v>20.399999999999999</v>
      </c>
      <c r="N163" s="96">
        <v>21</v>
      </c>
      <c r="O163" s="64">
        <v>2530</v>
      </c>
      <c r="P163" s="65">
        <f>Table2245789101123456789101112131415161718192021222324252627282930313233343536373839[[#This Row],[PEMBULATAN]]*O163</f>
        <v>53130</v>
      </c>
    </row>
    <row r="164" spans="1:16" ht="26.25" customHeight="1" x14ac:dyDescent="0.2">
      <c r="A164" s="14"/>
      <c r="B164" s="75"/>
      <c r="C164" s="73" t="s">
        <v>4454</v>
      </c>
      <c r="D164" s="78" t="s">
        <v>127</v>
      </c>
      <c r="E164" s="13">
        <v>44556</v>
      </c>
      <c r="F164" s="76" t="s">
        <v>3897</v>
      </c>
      <c r="G164" s="13">
        <v>44560</v>
      </c>
      <c r="H164" s="77" t="s">
        <v>3898</v>
      </c>
      <c r="I164" s="16">
        <v>83</v>
      </c>
      <c r="J164" s="16">
        <v>61</v>
      </c>
      <c r="K164" s="16">
        <v>16</v>
      </c>
      <c r="L164" s="16">
        <v>9</v>
      </c>
      <c r="M164" s="81">
        <v>20.251999999999999</v>
      </c>
      <c r="N164" s="96">
        <v>20.251999999999999</v>
      </c>
      <c r="O164" s="64">
        <v>2530</v>
      </c>
      <c r="P164" s="65">
        <f>Table2245789101123456789101112131415161718192021222324252627282930313233343536373839[[#This Row],[PEMBULATAN]]*O164</f>
        <v>51237.56</v>
      </c>
    </row>
    <row r="165" spans="1:16" ht="26.25" customHeight="1" x14ac:dyDescent="0.2">
      <c r="A165" s="14"/>
      <c r="B165" s="75"/>
      <c r="C165" s="73" t="s">
        <v>4455</v>
      </c>
      <c r="D165" s="78" t="s">
        <v>127</v>
      </c>
      <c r="E165" s="13">
        <v>44556</v>
      </c>
      <c r="F165" s="76" t="s">
        <v>3897</v>
      </c>
      <c r="G165" s="13">
        <v>44560</v>
      </c>
      <c r="H165" s="77" t="s">
        <v>3898</v>
      </c>
      <c r="I165" s="16">
        <v>72</v>
      </c>
      <c r="J165" s="16">
        <v>52</v>
      </c>
      <c r="K165" s="16">
        <v>20</v>
      </c>
      <c r="L165" s="16">
        <v>36</v>
      </c>
      <c r="M165" s="81">
        <v>18.72</v>
      </c>
      <c r="N165" s="96">
        <v>36</v>
      </c>
      <c r="O165" s="64">
        <v>2530</v>
      </c>
      <c r="P165" s="65">
        <f>Table2245789101123456789101112131415161718192021222324252627282930313233343536373839[[#This Row],[PEMBULATAN]]*O165</f>
        <v>91080</v>
      </c>
    </row>
    <row r="166" spans="1:16" ht="26.25" customHeight="1" x14ac:dyDescent="0.2">
      <c r="A166" s="14"/>
      <c r="B166" s="75"/>
      <c r="C166" s="73" t="s">
        <v>4456</v>
      </c>
      <c r="D166" s="78" t="s">
        <v>127</v>
      </c>
      <c r="E166" s="13">
        <v>44556</v>
      </c>
      <c r="F166" s="76" t="s">
        <v>3897</v>
      </c>
      <c r="G166" s="13">
        <v>44560</v>
      </c>
      <c r="H166" s="77" t="s">
        <v>3898</v>
      </c>
      <c r="I166" s="16">
        <v>95</v>
      </c>
      <c r="J166" s="16">
        <v>53</v>
      </c>
      <c r="K166" s="16">
        <v>23</v>
      </c>
      <c r="L166" s="16">
        <v>11</v>
      </c>
      <c r="M166" s="81">
        <v>28.951250000000002</v>
      </c>
      <c r="N166" s="96">
        <v>28.951250000000002</v>
      </c>
      <c r="O166" s="64">
        <v>2530</v>
      </c>
      <c r="P166" s="65">
        <f>Table2245789101123456789101112131415161718192021222324252627282930313233343536373839[[#This Row],[PEMBULATAN]]*O166</f>
        <v>73246.662500000006</v>
      </c>
    </row>
    <row r="167" spans="1:16" ht="26.25" customHeight="1" x14ac:dyDescent="0.2">
      <c r="A167" s="14"/>
      <c r="B167" s="75"/>
      <c r="C167" s="73" t="s">
        <v>4457</v>
      </c>
      <c r="D167" s="78" t="s">
        <v>127</v>
      </c>
      <c r="E167" s="13">
        <v>44556</v>
      </c>
      <c r="F167" s="76" t="s">
        <v>3897</v>
      </c>
      <c r="G167" s="13">
        <v>44560</v>
      </c>
      <c r="H167" s="77" t="s">
        <v>3898</v>
      </c>
      <c r="I167" s="16">
        <v>67</v>
      </c>
      <c r="J167" s="16">
        <v>30</v>
      </c>
      <c r="K167" s="16">
        <v>14</v>
      </c>
      <c r="L167" s="16">
        <v>2</v>
      </c>
      <c r="M167" s="81">
        <v>7.0350000000000001</v>
      </c>
      <c r="N167" s="96">
        <v>7.0350000000000001</v>
      </c>
      <c r="O167" s="64">
        <v>2530</v>
      </c>
      <c r="P167" s="65">
        <f>Table2245789101123456789101112131415161718192021222324252627282930313233343536373839[[#This Row],[PEMBULATAN]]*O167</f>
        <v>17798.55</v>
      </c>
    </row>
    <row r="168" spans="1:16" ht="26.25" customHeight="1" x14ac:dyDescent="0.2">
      <c r="A168" s="14"/>
      <c r="B168" s="75"/>
      <c r="C168" s="73" t="s">
        <v>4458</v>
      </c>
      <c r="D168" s="78" t="s">
        <v>127</v>
      </c>
      <c r="E168" s="13">
        <v>44556</v>
      </c>
      <c r="F168" s="76" t="s">
        <v>3897</v>
      </c>
      <c r="G168" s="13">
        <v>44560</v>
      </c>
      <c r="H168" s="77" t="s">
        <v>3898</v>
      </c>
      <c r="I168" s="16">
        <v>82</v>
      </c>
      <c r="J168" s="16">
        <v>60</v>
      </c>
      <c r="K168" s="16">
        <v>16</v>
      </c>
      <c r="L168" s="16">
        <v>6</v>
      </c>
      <c r="M168" s="81">
        <v>19.68</v>
      </c>
      <c r="N168" s="96">
        <v>19.68</v>
      </c>
      <c r="O168" s="64">
        <v>2530</v>
      </c>
      <c r="P168" s="65">
        <f>Table2245789101123456789101112131415161718192021222324252627282930313233343536373839[[#This Row],[PEMBULATAN]]*O168</f>
        <v>49790.400000000001</v>
      </c>
    </row>
    <row r="169" spans="1:16" ht="26.25" customHeight="1" x14ac:dyDescent="0.2">
      <c r="A169" s="14"/>
      <c r="B169" s="75"/>
      <c r="C169" s="73" t="s">
        <v>4459</v>
      </c>
      <c r="D169" s="78" t="s">
        <v>127</v>
      </c>
      <c r="E169" s="13">
        <v>44556</v>
      </c>
      <c r="F169" s="76" t="s">
        <v>3897</v>
      </c>
      <c r="G169" s="13">
        <v>44560</v>
      </c>
      <c r="H169" s="77" t="s">
        <v>3898</v>
      </c>
      <c r="I169" s="16">
        <v>74</v>
      </c>
      <c r="J169" s="16">
        <v>64</v>
      </c>
      <c r="K169" s="16">
        <v>25</v>
      </c>
      <c r="L169" s="16">
        <v>4</v>
      </c>
      <c r="M169" s="81">
        <v>29.6</v>
      </c>
      <c r="N169" s="96">
        <v>29.6</v>
      </c>
      <c r="O169" s="64">
        <v>2530</v>
      </c>
      <c r="P169" s="65">
        <f>Table2245789101123456789101112131415161718192021222324252627282930313233343536373839[[#This Row],[PEMBULATAN]]*O169</f>
        <v>74888</v>
      </c>
    </row>
    <row r="170" spans="1:16" ht="26.25" customHeight="1" x14ac:dyDescent="0.2">
      <c r="A170" s="14"/>
      <c r="B170" s="75"/>
      <c r="C170" s="73" t="s">
        <v>4460</v>
      </c>
      <c r="D170" s="78" t="s">
        <v>127</v>
      </c>
      <c r="E170" s="13">
        <v>44556</v>
      </c>
      <c r="F170" s="76" t="s">
        <v>3897</v>
      </c>
      <c r="G170" s="13">
        <v>44560</v>
      </c>
      <c r="H170" s="77" t="s">
        <v>3898</v>
      </c>
      <c r="I170" s="16">
        <v>98</v>
      </c>
      <c r="J170" s="16">
        <v>60</v>
      </c>
      <c r="K170" s="16">
        <v>32</v>
      </c>
      <c r="L170" s="16">
        <v>18</v>
      </c>
      <c r="M170" s="81">
        <v>47.04</v>
      </c>
      <c r="N170" s="96">
        <v>47.04</v>
      </c>
      <c r="O170" s="64">
        <v>2530</v>
      </c>
      <c r="P170" s="65">
        <f>Table2245789101123456789101112131415161718192021222324252627282930313233343536373839[[#This Row],[PEMBULATAN]]*O170</f>
        <v>119011.2</v>
      </c>
    </row>
    <row r="171" spans="1:16" ht="26.25" customHeight="1" x14ac:dyDescent="0.2">
      <c r="A171" s="14"/>
      <c r="B171" s="75" t="s">
        <v>4461</v>
      </c>
      <c r="C171" s="73" t="s">
        <v>4462</v>
      </c>
      <c r="D171" s="78" t="s">
        <v>127</v>
      </c>
      <c r="E171" s="13">
        <v>44556</v>
      </c>
      <c r="F171" s="76" t="s">
        <v>3897</v>
      </c>
      <c r="G171" s="13">
        <v>44560</v>
      </c>
      <c r="H171" s="77" t="s">
        <v>3898</v>
      </c>
      <c r="I171" s="16">
        <v>60</v>
      </c>
      <c r="J171" s="16">
        <v>60</v>
      </c>
      <c r="K171" s="16">
        <v>12</v>
      </c>
      <c r="L171" s="16">
        <v>6</v>
      </c>
      <c r="M171" s="81">
        <v>10.8</v>
      </c>
      <c r="N171" s="96">
        <v>10.8</v>
      </c>
      <c r="O171" s="64">
        <v>2530</v>
      </c>
      <c r="P171" s="65">
        <f>Table2245789101123456789101112131415161718192021222324252627282930313233343536373839[[#This Row],[PEMBULATAN]]*O171</f>
        <v>27324</v>
      </c>
    </row>
    <row r="172" spans="1:16" ht="26.25" customHeight="1" x14ac:dyDescent="0.2">
      <c r="A172" s="14"/>
      <c r="B172" s="75"/>
      <c r="C172" s="73" t="s">
        <v>4463</v>
      </c>
      <c r="D172" s="78" t="s">
        <v>127</v>
      </c>
      <c r="E172" s="13">
        <v>44556</v>
      </c>
      <c r="F172" s="76" t="s">
        <v>3897</v>
      </c>
      <c r="G172" s="13">
        <v>44560</v>
      </c>
      <c r="H172" s="77" t="s">
        <v>3898</v>
      </c>
      <c r="I172" s="16">
        <v>50</v>
      </c>
      <c r="J172" s="16">
        <v>43</v>
      </c>
      <c r="K172" s="16">
        <v>21</v>
      </c>
      <c r="L172" s="16">
        <v>5</v>
      </c>
      <c r="M172" s="81">
        <v>11.2875</v>
      </c>
      <c r="N172" s="96">
        <v>11.2875</v>
      </c>
      <c r="O172" s="64">
        <v>2530</v>
      </c>
      <c r="P172" s="65">
        <f>Table2245789101123456789101112131415161718192021222324252627282930313233343536373839[[#This Row],[PEMBULATAN]]*O172</f>
        <v>28557.375</v>
      </c>
    </row>
    <row r="173" spans="1:16" ht="26.25" customHeight="1" x14ac:dyDescent="0.2">
      <c r="A173" s="14"/>
      <c r="B173" s="75"/>
      <c r="C173" s="73" t="s">
        <v>4464</v>
      </c>
      <c r="D173" s="78" t="s">
        <v>127</v>
      </c>
      <c r="E173" s="13">
        <v>44556</v>
      </c>
      <c r="F173" s="76" t="s">
        <v>3897</v>
      </c>
      <c r="G173" s="13">
        <v>44560</v>
      </c>
      <c r="H173" s="77" t="s">
        <v>3898</v>
      </c>
      <c r="I173" s="16">
        <v>70</v>
      </c>
      <c r="J173" s="16">
        <v>40</v>
      </c>
      <c r="K173" s="16">
        <v>21</v>
      </c>
      <c r="L173" s="16">
        <v>16</v>
      </c>
      <c r="M173" s="81">
        <v>14.7</v>
      </c>
      <c r="N173" s="96">
        <v>16</v>
      </c>
      <c r="O173" s="64">
        <v>2530</v>
      </c>
      <c r="P173" s="65">
        <f>Table2245789101123456789101112131415161718192021222324252627282930313233343536373839[[#This Row],[PEMBULATAN]]*O173</f>
        <v>40480</v>
      </c>
    </row>
    <row r="174" spans="1:16" ht="26.25" customHeight="1" x14ac:dyDescent="0.2">
      <c r="A174" s="14"/>
      <c r="B174" s="75"/>
      <c r="C174" s="73" t="s">
        <v>4465</v>
      </c>
      <c r="D174" s="78" t="s">
        <v>127</v>
      </c>
      <c r="E174" s="13">
        <v>44556</v>
      </c>
      <c r="F174" s="76" t="s">
        <v>3897</v>
      </c>
      <c r="G174" s="13">
        <v>44560</v>
      </c>
      <c r="H174" s="77" t="s">
        <v>3898</v>
      </c>
      <c r="I174" s="16">
        <v>10</v>
      </c>
      <c r="J174" s="16">
        <v>13</v>
      </c>
      <c r="K174" s="16">
        <v>13</v>
      </c>
      <c r="L174" s="16">
        <v>1</v>
      </c>
      <c r="M174" s="81">
        <v>0.42249999999999999</v>
      </c>
      <c r="N174" s="96">
        <v>2</v>
      </c>
      <c r="O174" s="64">
        <v>2530</v>
      </c>
      <c r="P174" s="65">
        <f>Table2245789101123456789101112131415161718192021222324252627282930313233343536373839[[#This Row],[PEMBULATAN]]*O174</f>
        <v>5060</v>
      </c>
    </row>
    <row r="175" spans="1:16" ht="26.25" customHeight="1" x14ac:dyDescent="0.2">
      <c r="A175" s="14"/>
      <c r="B175" s="75"/>
      <c r="C175" s="73" t="s">
        <v>4466</v>
      </c>
      <c r="D175" s="78" t="s">
        <v>127</v>
      </c>
      <c r="E175" s="13">
        <v>44556</v>
      </c>
      <c r="F175" s="76" t="s">
        <v>3897</v>
      </c>
      <c r="G175" s="13">
        <v>44560</v>
      </c>
      <c r="H175" s="77" t="s">
        <v>3898</v>
      </c>
      <c r="I175" s="16">
        <v>10</v>
      </c>
      <c r="J175" s="16">
        <v>13</v>
      </c>
      <c r="K175" s="16">
        <v>13</v>
      </c>
      <c r="L175" s="16">
        <v>1</v>
      </c>
      <c r="M175" s="81">
        <v>0.42249999999999999</v>
      </c>
      <c r="N175" s="96">
        <v>2</v>
      </c>
      <c r="O175" s="64">
        <v>2530</v>
      </c>
      <c r="P175" s="65">
        <f>Table2245789101123456789101112131415161718192021222324252627282930313233343536373839[[#This Row],[PEMBULATAN]]*O175</f>
        <v>5060</v>
      </c>
    </row>
    <row r="176" spans="1:16" ht="26.25" customHeight="1" x14ac:dyDescent="0.2">
      <c r="A176" s="14"/>
      <c r="B176" s="75"/>
      <c r="C176" s="73" t="s">
        <v>4467</v>
      </c>
      <c r="D176" s="78" t="s">
        <v>127</v>
      </c>
      <c r="E176" s="13">
        <v>44556</v>
      </c>
      <c r="F176" s="76" t="s">
        <v>3897</v>
      </c>
      <c r="G176" s="13">
        <v>44560</v>
      </c>
      <c r="H176" s="77" t="s">
        <v>3898</v>
      </c>
      <c r="I176" s="16">
        <v>50</v>
      </c>
      <c r="J176" s="16">
        <v>32</v>
      </c>
      <c r="K176" s="16">
        <v>15</v>
      </c>
      <c r="L176" s="16">
        <v>6</v>
      </c>
      <c r="M176" s="81">
        <v>6</v>
      </c>
      <c r="N176" s="96">
        <v>6</v>
      </c>
      <c r="O176" s="64">
        <v>2530</v>
      </c>
      <c r="P176" s="65">
        <f>Table2245789101123456789101112131415161718192021222324252627282930313233343536373839[[#This Row],[PEMBULATAN]]*O176</f>
        <v>15180</v>
      </c>
    </row>
    <row r="177" spans="1:16" ht="26.25" customHeight="1" x14ac:dyDescent="0.2">
      <c r="A177" s="14"/>
      <c r="B177" s="75"/>
      <c r="C177" s="73" t="s">
        <v>4468</v>
      </c>
      <c r="D177" s="78" t="s">
        <v>127</v>
      </c>
      <c r="E177" s="13">
        <v>44556</v>
      </c>
      <c r="F177" s="76" t="s">
        <v>3897</v>
      </c>
      <c r="G177" s="13">
        <v>44560</v>
      </c>
      <c r="H177" s="77" t="s">
        <v>3898</v>
      </c>
      <c r="I177" s="16">
        <v>50</v>
      </c>
      <c r="J177" s="16">
        <v>50</v>
      </c>
      <c r="K177" s="16">
        <v>29</v>
      </c>
      <c r="L177" s="16">
        <v>2</v>
      </c>
      <c r="M177" s="81">
        <v>18.125</v>
      </c>
      <c r="N177" s="96">
        <v>18.125</v>
      </c>
      <c r="O177" s="64">
        <v>2530</v>
      </c>
      <c r="P177" s="65">
        <f>Table2245789101123456789101112131415161718192021222324252627282930313233343536373839[[#This Row],[PEMBULATAN]]*O177</f>
        <v>45856.25</v>
      </c>
    </row>
    <row r="178" spans="1:16" ht="26.25" customHeight="1" x14ac:dyDescent="0.2">
      <c r="A178" s="14"/>
      <c r="B178" s="75"/>
      <c r="C178" s="73" t="s">
        <v>4469</v>
      </c>
      <c r="D178" s="78" t="s">
        <v>127</v>
      </c>
      <c r="E178" s="13">
        <v>44556</v>
      </c>
      <c r="F178" s="76" t="s">
        <v>3897</v>
      </c>
      <c r="G178" s="13">
        <v>44560</v>
      </c>
      <c r="H178" s="77" t="s">
        <v>3898</v>
      </c>
      <c r="I178" s="16">
        <v>30</v>
      </c>
      <c r="J178" s="16">
        <v>40</v>
      </c>
      <c r="K178" s="16">
        <v>12</v>
      </c>
      <c r="L178" s="16">
        <v>1</v>
      </c>
      <c r="M178" s="81">
        <v>3.6</v>
      </c>
      <c r="N178" s="96">
        <v>3.6</v>
      </c>
      <c r="O178" s="64">
        <v>2530</v>
      </c>
      <c r="P178" s="65">
        <f>Table2245789101123456789101112131415161718192021222324252627282930313233343536373839[[#This Row],[PEMBULATAN]]*O178</f>
        <v>9108</v>
      </c>
    </row>
    <row r="179" spans="1:16" ht="26.25" customHeight="1" x14ac:dyDescent="0.2">
      <c r="A179" s="14"/>
      <c r="B179" s="75"/>
      <c r="C179" s="73" t="s">
        <v>4470</v>
      </c>
      <c r="D179" s="78" t="s">
        <v>127</v>
      </c>
      <c r="E179" s="13">
        <v>44556</v>
      </c>
      <c r="F179" s="76" t="s">
        <v>3897</v>
      </c>
      <c r="G179" s="13">
        <v>44560</v>
      </c>
      <c r="H179" s="77" t="s">
        <v>3898</v>
      </c>
      <c r="I179" s="16">
        <v>49</v>
      </c>
      <c r="J179" s="16">
        <v>35</v>
      </c>
      <c r="K179" s="16">
        <v>28</v>
      </c>
      <c r="L179" s="16">
        <v>7</v>
      </c>
      <c r="M179" s="81">
        <v>12.005000000000001</v>
      </c>
      <c r="N179" s="96">
        <v>12.005000000000001</v>
      </c>
      <c r="O179" s="64">
        <v>2530</v>
      </c>
      <c r="P179" s="65">
        <f>Table2245789101123456789101112131415161718192021222324252627282930313233343536373839[[#This Row],[PEMBULATAN]]*O179</f>
        <v>30372.65</v>
      </c>
    </row>
    <row r="180" spans="1:16" ht="26.25" customHeight="1" x14ac:dyDescent="0.2">
      <c r="A180" s="14"/>
      <c r="B180" s="75" t="s">
        <v>4471</v>
      </c>
      <c r="C180" s="73" t="s">
        <v>4472</v>
      </c>
      <c r="D180" s="78" t="s">
        <v>127</v>
      </c>
      <c r="E180" s="13">
        <v>44556</v>
      </c>
      <c r="F180" s="76" t="s">
        <v>3897</v>
      </c>
      <c r="G180" s="13">
        <v>44560</v>
      </c>
      <c r="H180" s="77" t="s">
        <v>3898</v>
      </c>
      <c r="I180" s="16">
        <v>33</v>
      </c>
      <c r="J180" s="16">
        <v>24</v>
      </c>
      <c r="K180" s="16">
        <v>20</v>
      </c>
      <c r="L180" s="16">
        <v>7</v>
      </c>
      <c r="M180" s="81">
        <v>3.96</v>
      </c>
      <c r="N180" s="96">
        <v>7</v>
      </c>
      <c r="O180" s="64">
        <v>2530</v>
      </c>
      <c r="P180" s="65">
        <f>Table2245789101123456789101112131415161718192021222324252627282930313233343536373839[[#This Row],[PEMBULATAN]]*O180</f>
        <v>17710</v>
      </c>
    </row>
    <row r="181" spans="1:16" ht="26.25" customHeight="1" x14ac:dyDescent="0.2">
      <c r="A181" s="14"/>
      <c r="B181" s="75"/>
      <c r="C181" s="73" t="s">
        <v>4473</v>
      </c>
      <c r="D181" s="78" t="s">
        <v>127</v>
      </c>
      <c r="E181" s="13">
        <v>44556</v>
      </c>
      <c r="F181" s="76" t="s">
        <v>3897</v>
      </c>
      <c r="G181" s="13">
        <v>44560</v>
      </c>
      <c r="H181" s="77" t="s">
        <v>3898</v>
      </c>
      <c r="I181" s="16">
        <v>33</v>
      </c>
      <c r="J181" s="16">
        <v>24</v>
      </c>
      <c r="K181" s="16">
        <v>20</v>
      </c>
      <c r="L181" s="16">
        <v>7</v>
      </c>
      <c r="M181" s="81">
        <v>3.96</v>
      </c>
      <c r="N181" s="96">
        <v>7</v>
      </c>
      <c r="O181" s="64">
        <v>2530</v>
      </c>
      <c r="P181" s="65">
        <f>Table2245789101123456789101112131415161718192021222324252627282930313233343536373839[[#This Row],[PEMBULATAN]]*O181</f>
        <v>17710</v>
      </c>
    </row>
    <row r="182" spans="1:16" ht="26.25" customHeight="1" x14ac:dyDescent="0.2">
      <c r="A182" s="14"/>
      <c r="B182" s="75"/>
      <c r="C182" s="73" t="s">
        <v>4474</v>
      </c>
      <c r="D182" s="78" t="s">
        <v>127</v>
      </c>
      <c r="E182" s="13">
        <v>44556</v>
      </c>
      <c r="F182" s="76" t="s">
        <v>3897</v>
      </c>
      <c r="G182" s="13">
        <v>44560</v>
      </c>
      <c r="H182" s="77" t="s">
        <v>3898</v>
      </c>
      <c r="I182" s="16">
        <v>33</v>
      </c>
      <c r="J182" s="16">
        <v>24</v>
      </c>
      <c r="K182" s="16">
        <v>20</v>
      </c>
      <c r="L182" s="16">
        <v>7</v>
      </c>
      <c r="M182" s="81">
        <v>3.96</v>
      </c>
      <c r="N182" s="96">
        <v>7</v>
      </c>
      <c r="O182" s="64">
        <v>2530</v>
      </c>
      <c r="P182" s="65">
        <f>Table2245789101123456789101112131415161718192021222324252627282930313233343536373839[[#This Row],[PEMBULATAN]]*O182</f>
        <v>17710</v>
      </c>
    </row>
    <row r="183" spans="1:16" ht="26.25" customHeight="1" x14ac:dyDescent="0.2">
      <c r="A183" s="14"/>
      <c r="B183" s="75"/>
      <c r="C183" s="73" t="s">
        <v>4475</v>
      </c>
      <c r="D183" s="78" t="s">
        <v>127</v>
      </c>
      <c r="E183" s="13">
        <v>44556</v>
      </c>
      <c r="F183" s="76" t="s">
        <v>3897</v>
      </c>
      <c r="G183" s="13">
        <v>44560</v>
      </c>
      <c r="H183" s="77" t="s">
        <v>3898</v>
      </c>
      <c r="I183" s="16">
        <v>42</v>
      </c>
      <c r="J183" s="16">
        <v>35</v>
      </c>
      <c r="K183" s="16">
        <v>31</v>
      </c>
      <c r="L183" s="16">
        <v>1</v>
      </c>
      <c r="M183" s="81">
        <v>11.3925</v>
      </c>
      <c r="N183" s="96">
        <v>12</v>
      </c>
      <c r="O183" s="64">
        <v>2530</v>
      </c>
      <c r="P183" s="65">
        <f>Table2245789101123456789101112131415161718192021222324252627282930313233343536373839[[#This Row],[PEMBULATAN]]*O183</f>
        <v>30360</v>
      </c>
    </row>
    <row r="184" spans="1:16" ht="26.25" customHeight="1" x14ac:dyDescent="0.2">
      <c r="A184" s="14"/>
      <c r="B184" s="75"/>
      <c r="C184" s="73" t="s">
        <v>4476</v>
      </c>
      <c r="D184" s="78" t="s">
        <v>127</v>
      </c>
      <c r="E184" s="13">
        <v>44556</v>
      </c>
      <c r="F184" s="76" t="s">
        <v>3897</v>
      </c>
      <c r="G184" s="13">
        <v>44560</v>
      </c>
      <c r="H184" s="77" t="s">
        <v>3898</v>
      </c>
      <c r="I184" s="16">
        <v>35</v>
      </c>
      <c r="J184" s="16">
        <v>35</v>
      </c>
      <c r="K184" s="16">
        <v>17</v>
      </c>
      <c r="L184" s="16">
        <v>12</v>
      </c>
      <c r="M184" s="81">
        <v>5.2062499999999998</v>
      </c>
      <c r="N184" s="96">
        <v>12</v>
      </c>
      <c r="O184" s="64">
        <v>2530</v>
      </c>
      <c r="P184" s="65">
        <f>Table2245789101123456789101112131415161718192021222324252627282930313233343536373839[[#This Row],[PEMBULATAN]]*O184</f>
        <v>30360</v>
      </c>
    </row>
    <row r="185" spans="1:16" ht="26.25" customHeight="1" x14ac:dyDescent="0.2">
      <c r="A185" s="14"/>
      <c r="B185" s="75"/>
      <c r="C185" s="73" t="s">
        <v>4477</v>
      </c>
      <c r="D185" s="78" t="s">
        <v>127</v>
      </c>
      <c r="E185" s="13">
        <v>44556</v>
      </c>
      <c r="F185" s="76" t="s">
        <v>3897</v>
      </c>
      <c r="G185" s="13">
        <v>44560</v>
      </c>
      <c r="H185" s="77" t="s">
        <v>3898</v>
      </c>
      <c r="I185" s="16">
        <v>44</v>
      </c>
      <c r="J185" s="16">
        <v>35</v>
      </c>
      <c r="K185" s="16">
        <v>35</v>
      </c>
      <c r="L185" s="16">
        <v>10</v>
      </c>
      <c r="M185" s="81">
        <v>13.475</v>
      </c>
      <c r="N185" s="96">
        <v>14</v>
      </c>
      <c r="O185" s="64">
        <v>2530</v>
      </c>
      <c r="P185" s="65">
        <f>Table2245789101123456789101112131415161718192021222324252627282930313233343536373839[[#This Row],[PEMBULATAN]]*O185</f>
        <v>35420</v>
      </c>
    </row>
    <row r="186" spans="1:16" ht="26.25" customHeight="1" x14ac:dyDescent="0.2">
      <c r="A186" s="14"/>
      <c r="B186" s="75"/>
      <c r="C186" s="73" t="s">
        <v>4478</v>
      </c>
      <c r="D186" s="78" t="s">
        <v>127</v>
      </c>
      <c r="E186" s="13">
        <v>44556</v>
      </c>
      <c r="F186" s="76" t="s">
        <v>3897</v>
      </c>
      <c r="G186" s="13">
        <v>44560</v>
      </c>
      <c r="H186" s="77" t="s">
        <v>3898</v>
      </c>
      <c r="I186" s="16">
        <v>47</v>
      </c>
      <c r="J186" s="16">
        <v>37</v>
      </c>
      <c r="K186" s="16">
        <v>32</v>
      </c>
      <c r="L186" s="16">
        <v>10</v>
      </c>
      <c r="M186" s="81">
        <v>13.912000000000001</v>
      </c>
      <c r="N186" s="96">
        <v>13.912000000000001</v>
      </c>
      <c r="O186" s="64">
        <v>2530</v>
      </c>
      <c r="P186" s="65">
        <f>Table2245789101123456789101112131415161718192021222324252627282930313233343536373839[[#This Row],[PEMBULATAN]]*O186</f>
        <v>35197.360000000001</v>
      </c>
    </row>
    <row r="187" spans="1:16" ht="26.25" customHeight="1" x14ac:dyDescent="0.2">
      <c r="A187" s="14"/>
      <c r="B187" s="75"/>
      <c r="C187" s="73" t="s">
        <v>4479</v>
      </c>
      <c r="D187" s="78" t="s">
        <v>127</v>
      </c>
      <c r="E187" s="13">
        <v>44556</v>
      </c>
      <c r="F187" s="76" t="s">
        <v>3897</v>
      </c>
      <c r="G187" s="13">
        <v>44560</v>
      </c>
      <c r="H187" s="77" t="s">
        <v>3898</v>
      </c>
      <c r="I187" s="16">
        <v>44</v>
      </c>
      <c r="J187" s="16">
        <v>28</v>
      </c>
      <c r="K187" s="16">
        <v>34</v>
      </c>
      <c r="L187" s="16">
        <v>9</v>
      </c>
      <c r="M187" s="81">
        <v>10.472</v>
      </c>
      <c r="N187" s="96">
        <v>11</v>
      </c>
      <c r="O187" s="64">
        <v>2530</v>
      </c>
      <c r="P187" s="65">
        <f>Table2245789101123456789101112131415161718192021222324252627282930313233343536373839[[#This Row],[PEMBULATAN]]*O187</f>
        <v>27830</v>
      </c>
    </row>
    <row r="188" spans="1:16" ht="26.25" customHeight="1" x14ac:dyDescent="0.2">
      <c r="A188" s="14"/>
      <c r="B188" s="75"/>
      <c r="C188" s="73" t="s">
        <v>4480</v>
      </c>
      <c r="D188" s="78" t="s">
        <v>127</v>
      </c>
      <c r="E188" s="13">
        <v>44556</v>
      </c>
      <c r="F188" s="76" t="s">
        <v>3897</v>
      </c>
      <c r="G188" s="13">
        <v>44560</v>
      </c>
      <c r="H188" s="77" t="s">
        <v>3898</v>
      </c>
      <c r="I188" s="16">
        <v>200</v>
      </c>
      <c r="J188" s="16">
        <v>90</v>
      </c>
      <c r="K188" s="16">
        <v>15</v>
      </c>
      <c r="L188" s="16">
        <v>12</v>
      </c>
      <c r="M188" s="81">
        <v>67.5</v>
      </c>
      <c r="N188" s="96">
        <v>68</v>
      </c>
      <c r="O188" s="64">
        <v>2530</v>
      </c>
      <c r="P188" s="65">
        <f>Table2245789101123456789101112131415161718192021222324252627282930313233343536373839[[#This Row],[PEMBULATAN]]*O188</f>
        <v>172040</v>
      </c>
    </row>
    <row r="189" spans="1:16" ht="26.25" customHeight="1" x14ac:dyDescent="0.2">
      <c r="A189" s="14"/>
      <c r="B189" s="75"/>
      <c r="C189" s="73" t="s">
        <v>4481</v>
      </c>
      <c r="D189" s="78" t="s">
        <v>127</v>
      </c>
      <c r="E189" s="13">
        <v>44556</v>
      </c>
      <c r="F189" s="76" t="s">
        <v>3897</v>
      </c>
      <c r="G189" s="13">
        <v>44560</v>
      </c>
      <c r="H189" s="77" t="s">
        <v>3898</v>
      </c>
      <c r="I189" s="16">
        <v>42</v>
      </c>
      <c r="J189" s="16">
        <v>35</v>
      </c>
      <c r="K189" s="16">
        <v>31</v>
      </c>
      <c r="L189" s="16">
        <v>1</v>
      </c>
      <c r="M189" s="81">
        <v>11.3925</v>
      </c>
      <c r="N189" s="96">
        <v>12</v>
      </c>
      <c r="O189" s="64">
        <v>2530</v>
      </c>
      <c r="P189" s="65">
        <f>Table2245789101123456789101112131415161718192021222324252627282930313233343536373839[[#This Row],[PEMBULATAN]]*O189</f>
        <v>30360</v>
      </c>
    </row>
    <row r="190" spans="1:16" ht="26.25" customHeight="1" x14ac:dyDescent="0.2">
      <c r="A190" s="14"/>
      <c r="B190" s="75"/>
      <c r="C190" s="73" t="s">
        <v>4482</v>
      </c>
      <c r="D190" s="78" t="s">
        <v>127</v>
      </c>
      <c r="E190" s="13">
        <v>44556</v>
      </c>
      <c r="F190" s="76" t="s">
        <v>3897</v>
      </c>
      <c r="G190" s="13">
        <v>44560</v>
      </c>
      <c r="H190" s="77" t="s">
        <v>3898</v>
      </c>
      <c r="I190" s="16">
        <v>41</v>
      </c>
      <c r="J190" s="16">
        <v>36</v>
      </c>
      <c r="K190" s="16">
        <v>28</v>
      </c>
      <c r="L190" s="16">
        <v>11</v>
      </c>
      <c r="M190" s="81">
        <v>10.332000000000001</v>
      </c>
      <c r="N190" s="96">
        <v>12</v>
      </c>
      <c r="O190" s="64">
        <v>2530</v>
      </c>
      <c r="P190" s="65">
        <f>Table2245789101123456789101112131415161718192021222324252627282930313233343536373839[[#This Row],[PEMBULATAN]]*O190</f>
        <v>30360</v>
      </c>
    </row>
    <row r="191" spans="1:16" ht="26.25" customHeight="1" x14ac:dyDescent="0.2">
      <c r="A191" s="14"/>
      <c r="B191" s="75"/>
      <c r="C191" s="73" t="s">
        <v>4483</v>
      </c>
      <c r="D191" s="78" t="s">
        <v>127</v>
      </c>
      <c r="E191" s="13">
        <v>44556</v>
      </c>
      <c r="F191" s="76" t="s">
        <v>3897</v>
      </c>
      <c r="G191" s="13">
        <v>44560</v>
      </c>
      <c r="H191" s="77" t="s">
        <v>3898</v>
      </c>
      <c r="I191" s="16">
        <v>35</v>
      </c>
      <c r="J191" s="16">
        <v>35</v>
      </c>
      <c r="K191" s="16">
        <v>35</v>
      </c>
      <c r="L191" s="16">
        <v>12</v>
      </c>
      <c r="M191" s="81">
        <v>10.71875</v>
      </c>
      <c r="N191" s="96">
        <v>12</v>
      </c>
      <c r="O191" s="64">
        <v>2530</v>
      </c>
      <c r="P191" s="65">
        <f>Table2245789101123456789101112131415161718192021222324252627282930313233343536373839[[#This Row],[PEMBULATAN]]*O191</f>
        <v>30360</v>
      </c>
    </row>
    <row r="192" spans="1:16" ht="26.25" customHeight="1" x14ac:dyDescent="0.2">
      <c r="A192" s="14"/>
      <c r="B192" s="75"/>
      <c r="C192" s="73" t="s">
        <v>4484</v>
      </c>
      <c r="D192" s="78" t="s">
        <v>127</v>
      </c>
      <c r="E192" s="13">
        <v>44556</v>
      </c>
      <c r="F192" s="76" t="s">
        <v>3897</v>
      </c>
      <c r="G192" s="13">
        <v>44560</v>
      </c>
      <c r="H192" s="77" t="s">
        <v>3898</v>
      </c>
      <c r="I192" s="16">
        <v>73</v>
      </c>
      <c r="J192" s="16">
        <v>48</v>
      </c>
      <c r="K192" s="16">
        <v>10</v>
      </c>
      <c r="L192" s="16">
        <v>10</v>
      </c>
      <c r="M192" s="81">
        <v>8.76</v>
      </c>
      <c r="N192" s="96">
        <v>10</v>
      </c>
      <c r="O192" s="64">
        <v>2530</v>
      </c>
      <c r="P192" s="65">
        <f>Table2245789101123456789101112131415161718192021222324252627282930313233343536373839[[#This Row],[PEMBULATAN]]*O192</f>
        <v>25300</v>
      </c>
    </row>
    <row r="193" spans="1:16" ht="26.25" customHeight="1" x14ac:dyDescent="0.2">
      <c r="A193" s="14"/>
      <c r="B193" s="75"/>
      <c r="C193" s="73" t="s">
        <v>4485</v>
      </c>
      <c r="D193" s="78" t="s">
        <v>127</v>
      </c>
      <c r="E193" s="13">
        <v>44556</v>
      </c>
      <c r="F193" s="76" t="s">
        <v>3897</v>
      </c>
      <c r="G193" s="13">
        <v>44560</v>
      </c>
      <c r="H193" s="77" t="s">
        <v>3898</v>
      </c>
      <c r="I193" s="16">
        <v>57</v>
      </c>
      <c r="J193" s="16">
        <v>40</v>
      </c>
      <c r="K193" s="16">
        <v>10</v>
      </c>
      <c r="L193" s="16">
        <v>1</v>
      </c>
      <c r="M193" s="81">
        <v>5.7</v>
      </c>
      <c r="N193" s="96">
        <v>5.7</v>
      </c>
      <c r="O193" s="64">
        <v>2530</v>
      </c>
      <c r="P193" s="65">
        <f>Table2245789101123456789101112131415161718192021222324252627282930313233343536373839[[#This Row],[PEMBULATAN]]*O193</f>
        <v>14421</v>
      </c>
    </row>
    <row r="194" spans="1:16" ht="26.25" customHeight="1" x14ac:dyDescent="0.2">
      <c r="A194" s="14"/>
      <c r="B194" s="75"/>
      <c r="C194" s="73" t="s">
        <v>4486</v>
      </c>
      <c r="D194" s="78" t="s">
        <v>127</v>
      </c>
      <c r="E194" s="13">
        <v>44556</v>
      </c>
      <c r="F194" s="76" t="s">
        <v>3897</v>
      </c>
      <c r="G194" s="13">
        <v>44560</v>
      </c>
      <c r="H194" s="77" t="s">
        <v>3898</v>
      </c>
      <c r="I194" s="16">
        <v>43</v>
      </c>
      <c r="J194" s="16">
        <v>30</v>
      </c>
      <c r="K194" s="16">
        <v>34</v>
      </c>
      <c r="L194" s="16">
        <v>9</v>
      </c>
      <c r="M194" s="81">
        <v>10.965</v>
      </c>
      <c r="N194" s="96">
        <v>10.965</v>
      </c>
      <c r="O194" s="64">
        <v>2530</v>
      </c>
      <c r="P194" s="65">
        <f>Table2245789101123456789101112131415161718192021222324252627282930313233343536373839[[#This Row],[PEMBULATAN]]*O194</f>
        <v>27741.45</v>
      </c>
    </row>
    <row r="195" spans="1:16" ht="22.5" customHeight="1" x14ac:dyDescent="0.2">
      <c r="A195" s="123" t="s">
        <v>30</v>
      </c>
      <c r="B195" s="124"/>
      <c r="C195" s="124"/>
      <c r="D195" s="124"/>
      <c r="E195" s="124"/>
      <c r="F195" s="124"/>
      <c r="G195" s="124"/>
      <c r="H195" s="124"/>
      <c r="I195" s="124"/>
      <c r="J195" s="124"/>
      <c r="K195" s="124"/>
      <c r="L195" s="125"/>
      <c r="M195" s="79">
        <f>SUBTOTAL(109,Table2245789101123456789101112131415161718192021222324252627282930313233343536373839[KG VOLUME])</f>
        <v>4905.7027500000022</v>
      </c>
      <c r="N195" s="68">
        <f>SUM(N3:N194)</f>
        <v>5038.3402500000029</v>
      </c>
      <c r="O195" s="126">
        <f>SUM(P3:P194)</f>
        <v>12747000.832500005</v>
      </c>
      <c r="P195" s="127"/>
    </row>
    <row r="196" spans="1:16" ht="18" customHeight="1" x14ac:dyDescent="0.2">
      <c r="A196" s="86"/>
      <c r="B196" s="56" t="s">
        <v>42</v>
      </c>
      <c r="C196" s="55"/>
      <c r="D196" s="57" t="s">
        <v>43</v>
      </c>
      <c r="E196" s="86"/>
      <c r="F196" s="86"/>
      <c r="G196" s="86"/>
      <c r="H196" s="86"/>
      <c r="I196" s="86"/>
      <c r="J196" s="86"/>
      <c r="K196" s="86"/>
      <c r="L196" s="86"/>
      <c r="M196" s="87"/>
      <c r="N196" s="88" t="s">
        <v>51</v>
      </c>
      <c r="O196" s="89"/>
      <c r="P196" s="89">
        <f>O195*10%</f>
        <v>1274700.0832500006</v>
      </c>
    </row>
    <row r="197" spans="1:16" ht="18" customHeight="1" thickBot="1" x14ac:dyDescent="0.25">
      <c r="A197" s="86"/>
      <c r="B197" s="56"/>
      <c r="C197" s="55"/>
      <c r="D197" s="57"/>
      <c r="E197" s="86"/>
      <c r="F197" s="86"/>
      <c r="G197" s="86"/>
      <c r="H197" s="86"/>
      <c r="I197" s="86"/>
      <c r="J197" s="86"/>
      <c r="K197" s="86"/>
      <c r="L197" s="86"/>
      <c r="M197" s="87"/>
      <c r="N197" s="90" t="s">
        <v>52</v>
      </c>
      <c r="O197" s="91"/>
      <c r="P197" s="91">
        <f>O195-P196</f>
        <v>11472300.749250004</v>
      </c>
    </row>
    <row r="198" spans="1:16" ht="18" customHeight="1" x14ac:dyDescent="0.2">
      <c r="A198" s="11"/>
      <c r="H198" s="63"/>
      <c r="N198" s="62" t="s">
        <v>31</v>
      </c>
      <c r="P198" s="69">
        <f>P197*1%</f>
        <v>114723.00749250004</v>
      </c>
    </row>
    <row r="199" spans="1:16" ht="18" customHeight="1" thickBot="1" x14ac:dyDescent="0.25">
      <c r="A199" s="11"/>
      <c r="H199" s="63"/>
      <c r="N199" s="62" t="s">
        <v>53</v>
      </c>
      <c r="P199" s="71">
        <f>P197*2%</f>
        <v>229446.01498500007</v>
      </c>
    </row>
    <row r="200" spans="1:16" ht="18" customHeight="1" x14ac:dyDescent="0.2">
      <c r="A200" s="11"/>
      <c r="H200" s="63"/>
      <c r="N200" s="66" t="s">
        <v>32</v>
      </c>
      <c r="O200" s="67"/>
      <c r="P200" s="70">
        <f>P197+P198-P199</f>
        <v>11357577.741757503</v>
      </c>
    </row>
    <row r="202" spans="1:16" x14ac:dyDescent="0.2">
      <c r="A202" s="11"/>
      <c r="H202" s="63"/>
      <c r="P202" s="71"/>
    </row>
    <row r="203" spans="1:16" x14ac:dyDescent="0.2">
      <c r="A203" s="11"/>
      <c r="H203" s="63"/>
      <c r="O203" s="58"/>
      <c r="P203" s="71"/>
    </row>
    <row r="204" spans="1:16" s="3" customFormat="1" x14ac:dyDescent="0.25">
      <c r="A204" s="11"/>
      <c r="B204" s="2"/>
      <c r="C204" s="2"/>
      <c r="E204" s="12"/>
      <c r="H204" s="63"/>
      <c r="N204" s="15"/>
      <c r="O204" s="15"/>
      <c r="P204" s="15"/>
    </row>
    <row r="205" spans="1:16" s="3" customFormat="1" x14ac:dyDescent="0.25">
      <c r="A205" s="11"/>
      <c r="B205" s="2"/>
      <c r="C205" s="2"/>
      <c r="E205" s="12"/>
      <c r="H205" s="63"/>
      <c r="N205" s="15"/>
      <c r="O205" s="15"/>
      <c r="P205" s="15"/>
    </row>
    <row r="206" spans="1:16" s="3" customFormat="1" x14ac:dyDescent="0.25">
      <c r="A206" s="11"/>
      <c r="B206" s="2"/>
      <c r="C206" s="2"/>
      <c r="E206" s="12"/>
      <c r="H206" s="63"/>
      <c r="N206" s="15"/>
      <c r="O206" s="15"/>
      <c r="P206" s="15"/>
    </row>
    <row r="207" spans="1:16" s="3" customFormat="1" x14ac:dyDescent="0.25">
      <c r="A207" s="11"/>
      <c r="B207" s="2"/>
      <c r="C207" s="2"/>
      <c r="E207" s="12"/>
      <c r="H207" s="63"/>
      <c r="N207" s="15"/>
      <c r="O207" s="15"/>
      <c r="P207" s="15"/>
    </row>
    <row r="208" spans="1:16" s="3" customFormat="1" x14ac:dyDescent="0.25">
      <c r="A208" s="11"/>
      <c r="B208" s="2"/>
      <c r="C208" s="2"/>
      <c r="E208" s="12"/>
      <c r="H208" s="63"/>
      <c r="N208" s="15"/>
      <c r="O208" s="15"/>
      <c r="P208" s="15"/>
    </row>
    <row r="209" spans="1:16" s="3" customFormat="1" x14ac:dyDescent="0.25">
      <c r="A209" s="11"/>
      <c r="B209" s="2"/>
      <c r="C209" s="2"/>
      <c r="E209" s="12"/>
      <c r="H209" s="63"/>
      <c r="N209" s="15"/>
      <c r="O209" s="15"/>
      <c r="P209" s="15"/>
    </row>
    <row r="210" spans="1:16" s="3" customFormat="1" x14ac:dyDescent="0.25">
      <c r="A210" s="11"/>
      <c r="B210" s="2"/>
      <c r="C210" s="2"/>
      <c r="E210" s="12"/>
      <c r="H210" s="63"/>
      <c r="N210" s="15"/>
      <c r="O210" s="15"/>
      <c r="P210" s="15"/>
    </row>
    <row r="211" spans="1:16" s="3" customFormat="1" x14ac:dyDescent="0.25">
      <c r="A211" s="11"/>
      <c r="B211" s="2"/>
      <c r="C211" s="2"/>
      <c r="E211" s="12"/>
      <c r="H211" s="63"/>
      <c r="N211" s="15"/>
      <c r="O211" s="15"/>
      <c r="P211" s="15"/>
    </row>
    <row r="212" spans="1:16" s="3" customFormat="1" x14ac:dyDescent="0.25">
      <c r="A212" s="11"/>
      <c r="B212" s="2"/>
      <c r="C212" s="2"/>
      <c r="E212" s="12"/>
      <c r="H212" s="63"/>
      <c r="N212" s="15"/>
      <c r="O212" s="15"/>
      <c r="P212" s="15"/>
    </row>
    <row r="213" spans="1:16" s="3" customFormat="1" x14ac:dyDescent="0.25">
      <c r="A213" s="11"/>
      <c r="B213" s="2"/>
      <c r="C213" s="2"/>
      <c r="E213" s="12"/>
      <c r="H213" s="63"/>
      <c r="N213" s="15"/>
      <c r="O213" s="15"/>
      <c r="P213" s="15"/>
    </row>
    <row r="214" spans="1:16" s="3" customFormat="1" x14ac:dyDescent="0.25">
      <c r="A214" s="11"/>
      <c r="B214" s="2"/>
      <c r="C214" s="2"/>
      <c r="E214" s="12"/>
      <c r="H214" s="63"/>
      <c r="N214" s="15"/>
      <c r="O214" s="15"/>
      <c r="P214" s="15"/>
    </row>
    <row r="215" spans="1:16" s="3" customFormat="1" x14ac:dyDescent="0.25">
      <c r="A215" s="11"/>
      <c r="B215" s="2"/>
      <c r="C215" s="2"/>
      <c r="E215" s="12"/>
      <c r="H215" s="63"/>
      <c r="N215" s="15"/>
      <c r="O215" s="15"/>
      <c r="P215" s="15"/>
    </row>
  </sheetData>
  <mergeCells count="2">
    <mergeCell ref="A195:L195"/>
    <mergeCell ref="O195:P195"/>
  </mergeCells>
  <conditionalFormatting sqref="B3:B194">
    <cfRule type="duplicateValues" dxfId="303" priority="66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tabColor rgb="FF92D050"/>
  </sheetPr>
  <dimension ref="A1:P58"/>
  <sheetViews>
    <sheetView zoomScale="110" zoomScaleNormal="110" workbookViewId="0">
      <pane xSplit="3" ySplit="2" topLeftCell="D29" activePane="bottomRight" state="frozen"/>
      <selection pane="topRight" activeCell="B1" sqref="B1"/>
      <selection pane="bottomLeft" activeCell="A3" sqref="A3"/>
      <selection pane="bottomRight" activeCell="F35" sqref="F35"/>
    </sheetView>
  </sheetViews>
  <sheetFormatPr defaultRowHeight="15" x14ac:dyDescent="0.2"/>
  <cols>
    <col min="1" max="1" width="8" style="4" customWidth="1"/>
    <col min="2" max="2" width="19.5703125" style="2" customWidth="1"/>
    <col min="3" max="3" width="14.5703125" style="2" customWidth="1"/>
    <col min="4" max="4" width="10.42578125" style="3" customWidth="1"/>
    <col min="5" max="5" width="8" style="12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5" customWidth="1"/>
    <col min="15" max="15" width="8.140625" style="15" customWidth="1"/>
    <col min="16" max="16" width="12.28515625" style="15" customWidth="1"/>
    <col min="17" max="16384" width="9.140625" style="4"/>
  </cols>
  <sheetData>
    <row r="1" spans="1:16" x14ac:dyDescent="0.2">
      <c r="H1" s="5"/>
    </row>
    <row r="2" spans="1:16" ht="25.5" x14ac:dyDescent="0.2">
      <c r="A2" s="59" t="s">
        <v>44</v>
      </c>
      <c r="B2" s="7" t="s">
        <v>7</v>
      </c>
      <c r="C2" s="7" t="s">
        <v>0</v>
      </c>
      <c r="D2" s="7" t="s">
        <v>1</v>
      </c>
      <c r="E2" s="60" t="s">
        <v>4</v>
      </c>
      <c r="F2" s="7" t="s">
        <v>3</v>
      </c>
      <c r="G2" s="7" t="s">
        <v>5</v>
      </c>
      <c r="H2" s="60" t="s">
        <v>2</v>
      </c>
      <c r="I2" s="7" t="s">
        <v>39</v>
      </c>
      <c r="J2" s="7" t="s">
        <v>40</v>
      </c>
      <c r="K2" s="7" t="s">
        <v>41</v>
      </c>
      <c r="L2" s="61" t="s">
        <v>45</v>
      </c>
      <c r="M2" s="61" t="s">
        <v>46</v>
      </c>
      <c r="N2" s="61" t="s">
        <v>6</v>
      </c>
      <c r="O2" s="61" t="s">
        <v>47</v>
      </c>
      <c r="P2" s="61" t="s">
        <v>48</v>
      </c>
    </row>
    <row r="3" spans="1:16" ht="26.25" customHeight="1" x14ac:dyDescent="0.2">
      <c r="A3" s="83">
        <v>406129</v>
      </c>
      <c r="B3" s="74" t="s">
        <v>4487</v>
      </c>
      <c r="C3" s="9" t="s">
        <v>4488</v>
      </c>
      <c r="D3" s="76" t="s">
        <v>127</v>
      </c>
      <c r="E3" s="13">
        <v>44557</v>
      </c>
      <c r="F3" s="76" t="s">
        <v>3897</v>
      </c>
      <c r="G3" s="13">
        <v>44560</v>
      </c>
      <c r="H3" s="10" t="s">
        <v>3898</v>
      </c>
      <c r="I3" s="1">
        <v>68</v>
      </c>
      <c r="J3" s="1">
        <v>55</v>
      </c>
      <c r="K3" s="1">
        <v>28</v>
      </c>
      <c r="L3" s="1">
        <v>9</v>
      </c>
      <c r="M3" s="80">
        <v>26.18</v>
      </c>
      <c r="N3" s="96">
        <v>26.18</v>
      </c>
      <c r="O3" s="64">
        <v>2530</v>
      </c>
      <c r="P3" s="65">
        <f>Table224578910112345678910111213141516171819202122232425262728293031323334353637383940[[#This Row],[PEMBULATAN]]*O3</f>
        <v>66235.399999999994</v>
      </c>
    </row>
    <row r="4" spans="1:16" ht="26.25" customHeight="1" x14ac:dyDescent="0.2">
      <c r="A4" s="14"/>
      <c r="B4" s="75"/>
      <c r="C4" s="73" t="s">
        <v>4489</v>
      </c>
      <c r="D4" s="78" t="s">
        <v>127</v>
      </c>
      <c r="E4" s="13">
        <v>44557</v>
      </c>
      <c r="F4" s="76" t="s">
        <v>3897</v>
      </c>
      <c r="G4" s="13">
        <v>44560</v>
      </c>
      <c r="H4" s="77" t="s">
        <v>3898</v>
      </c>
      <c r="I4" s="16">
        <v>76</v>
      </c>
      <c r="J4" s="16">
        <v>45</v>
      </c>
      <c r="K4" s="16">
        <v>20</v>
      </c>
      <c r="L4" s="16">
        <v>6</v>
      </c>
      <c r="M4" s="81">
        <v>17.100000000000001</v>
      </c>
      <c r="N4" s="96">
        <v>17.100000000000001</v>
      </c>
      <c r="O4" s="64">
        <v>2530</v>
      </c>
      <c r="P4" s="65">
        <f>Table224578910112345678910111213141516171819202122232425262728293031323334353637383940[[#This Row],[PEMBULATAN]]*O4</f>
        <v>43263</v>
      </c>
    </row>
    <row r="5" spans="1:16" ht="26.25" customHeight="1" x14ac:dyDescent="0.2">
      <c r="A5" s="14"/>
      <c r="B5" s="75"/>
      <c r="C5" s="73" t="s">
        <v>4490</v>
      </c>
      <c r="D5" s="78" t="s">
        <v>127</v>
      </c>
      <c r="E5" s="13">
        <v>44557</v>
      </c>
      <c r="F5" s="76" t="s">
        <v>3897</v>
      </c>
      <c r="G5" s="13">
        <v>44560</v>
      </c>
      <c r="H5" s="77" t="s">
        <v>3898</v>
      </c>
      <c r="I5" s="16">
        <v>107</v>
      </c>
      <c r="J5" s="16">
        <v>53</v>
      </c>
      <c r="K5" s="16">
        <v>38</v>
      </c>
      <c r="L5" s="16">
        <v>10</v>
      </c>
      <c r="M5" s="81">
        <v>53.874499999999998</v>
      </c>
      <c r="N5" s="96">
        <v>53.874499999999998</v>
      </c>
      <c r="O5" s="64">
        <v>2530</v>
      </c>
      <c r="P5" s="65">
        <f>Table224578910112345678910111213141516171819202122232425262728293031323334353637383940[[#This Row],[PEMBULATAN]]*O5</f>
        <v>136302.48499999999</v>
      </c>
    </row>
    <row r="6" spans="1:16" ht="26.25" customHeight="1" x14ac:dyDescent="0.2">
      <c r="A6" s="14"/>
      <c r="B6" s="75"/>
      <c r="C6" s="73" t="s">
        <v>4491</v>
      </c>
      <c r="D6" s="78" t="s">
        <v>127</v>
      </c>
      <c r="E6" s="13">
        <v>44557</v>
      </c>
      <c r="F6" s="76" t="s">
        <v>3897</v>
      </c>
      <c r="G6" s="13">
        <v>44560</v>
      </c>
      <c r="H6" s="77" t="s">
        <v>3898</v>
      </c>
      <c r="I6" s="16">
        <v>89</v>
      </c>
      <c r="J6" s="16">
        <v>49</v>
      </c>
      <c r="K6" s="16">
        <v>39</v>
      </c>
      <c r="L6" s="16">
        <v>3</v>
      </c>
      <c r="M6" s="81">
        <v>42.519750000000002</v>
      </c>
      <c r="N6" s="96">
        <v>42.519750000000002</v>
      </c>
      <c r="O6" s="64">
        <v>2530</v>
      </c>
      <c r="P6" s="65">
        <f>Table224578910112345678910111213141516171819202122232425262728293031323334353637383940[[#This Row],[PEMBULATAN]]*O6</f>
        <v>107574.9675</v>
      </c>
    </row>
    <row r="7" spans="1:16" ht="26.25" customHeight="1" x14ac:dyDescent="0.2">
      <c r="A7" s="14"/>
      <c r="B7" s="75"/>
      <c r="C7" s="73" t="s">
        <v>4492</v>
      </c>
      <c r="D7" s="78" t="s">
        <v>127</v>
      </c>
      <c r="E7" s="13">
        <v>44557</v>
      </c>
      <c r="F7" s="76" t="s">
        <v>3897</v>
      </c>
      <c r="G7" s="13">
        <v>44560</v>
      </c>
      <c r="H7" s="77" t="s">
        <v>3898</v>
      </c>
      <c r="I7" s="16">
        <v>86</v>
      </c>
      <c r="J7" s="16">
        <v>56</v>
      </c>
      <c r="K7" s="16">
        <v>35</v>
      </c>
      <c r="L7" s="16">
        <v>22</v>
      </c>
      <c r="M7" s="81">
        <v>42.14</v>
      </c>
      <c r="N7" s="96">
        <v>42.14</v>
      </c>
      <c r="O7" s="64">
        <v>2530</v>
      </c>
      <c r="P7" s="65">
        <f>Table224578910112345678910111213141516171819202122232425262728293031323334353637383940[[#This Row],[PEMBULATAN]]*O7</f>
        <v>106614.2</v>
      </c>
    </row>
    <row r="8" spans="1:16" ht="26.25" customHeight="1" x14ac:dyDescent="0.2">
      <c r="A8" s="14"/>
      <c r="B8" s="75"/>
      <c r="C8" s="73" t="s">
        <v>4493</v>
      </c>
      <c r="D8" s="78" t="s">
        <v>127</v>
      </c>
      <c r="E8" s="13">
        <v>44557</v>
      </c>
      <c r="F8" s="76" t="s">
        <v>3897</v>
      </c>
      <c r="G8" s="13">
        <v>44560</v>
      </c>
      <c r="H8" s="77" t="s">
        <v>3898</v>
      </c>
      <c r="I8" s="16">
        <v>76</v>
      </c>
      <c r="J8" s="16">
        <v>65</v>
      </c>
      <c r="K8" s="16">
        <v>16</v>
      </c>
      <c r="L8" s="16">
        <v>6</v>
      </c>
      <c r="M8" s="81">
        <v>19.760000000000002</v>
      </c>
      <c r="N8" s="96">
        <v>19.760000000000002</v>
      </c>
      <c r="O8" s="64">
        <v>2530</v>
      </c>
      <c r="P8" s="65">
        <f>Table224578910112345678910111213141516171819202122232425262728293031323334353637383940[[#This Row],[PEMBULATAN]]*O8</f>
        <v>49992.800000000003</v>
      </c>
    </row>
    <row r="9" spans="1:16" ht="26.25" customHeight="1" x14ac:dyDescent="0.2">
      <c r="A9" s="14"/>
      <c r="B9" s="75"/>
      <c r="C9" s="73" t="s">
        <v>4494</v>
      </c>
      <c r="D9" s="78" t="s">
        <v>127</v>
      </c>
      <c r="E9" s="13">
        <v>44557</v>
      </c>
      <c r="F9" s="76" t="s">
        <v>3897</v>
      </c>
      <c r="G9" s="13">
        <v>44560</v>
      </c>
      <c r="H9" s="77" t="s">
        <v>3898</v>
      </c>
      <c r="I9" s="16">
        <v>48</v>
      </c>
      <c r="J9" s="16">
        <v>39</v>
      </c>
      <c r="K9" s="16">
        <v>26</v>
      </c>
      <c r="L9" s="16">
        <v>4</v>
      </c>
      <c r="M9" s="81">
        <v>12.167999999999999</v>
      </c>
      <c r="N9" s="96">
        <v>12.167999999999999</v>
      </c>
      <c r="O9" s="64">
        <v>2530</v>
      </c>
      <c r="P9" s="65">
        <f>Table224578910112345678910111213141516171819202122232425262728293031323334353637383940[[#This Row],[PEMBULATAN]]*O9</f>
        <v>30785.039999999997</v>
      </c>
    </row>
    <row r="10" spans="1:16" ht="26.25" customHeight="1" x14ac:dyDescent="0.2">
      <c r="A10" s="14"/>
      <c r="B10" s="75"/>
      <c r="C10" s="73" t="s">
        <v>4495</v>
      </c>
      <c r="D10" s="78" t="s">
        <v>127</v>
      </c>
      <c r="E10" s="13">
        <v>44557</v>
      </c>
      <c r="F10" s="76" t="s">
        <v>3897</v>
      </c>
      <c r="G10" s="13">
        <v>44560</v>
      </c>
      <c r="H10" s="77" t="s">
        <v>3898</v>
      </c>
      <c r="I10" s="16">
        <v>78</v>
      </c>
      <c r="J10" s="16">
        <v>59</v>
      </c>
      <c r="K10" s="16">
        <v>15</v>
      </c>
      <c r="L10" s="16">
        <v>6</v>
      </c>
      <c r="M10" s="81">
        <v>17.2575</v>
      </c>
      <c r="N10" s="96">
        <v>17.2575</v>
      </c>
      <c r="O10" s="64">
        <v>2530</v>
      </c>
      <c r="P10" s="65">
        <f>Table224578910112345678910111213141516171819202122232425262728293031323334353637383940[[#This Row],[PEMBULATAN]]*O10</f>
        <v>43661.474999999999</v>
      </c>
    </row>
    <row r="11" spans="1:16" ht="26.25" customHeight="1" x14ac:dyDescent="0.2">
      <c r="A11" s="14"/>
      <c r="B11" s="75"/>
      <c r="C11" s="73" t="s">
        <v>4496</v>
      </c>
      <c r="D11" s="78" t="s">
        <v>127</v>
      </c>
      <c r="E11" s="13">
        <v>44557</v>
      </c>
      <c r="F11" s="76" t="s">
        <v>3897</v>
      </c>
      <c r="G11" s="13">
        <v>44560</v>
      </c>
      <c r="H11" s="77" t="s">
        <v>3898</v>
      </c>
      <c r="I11" s="16">
        <v>53</v>
      </c>
      <c r="J11" s="16">
        <v>38</v>
      </c>
      <c r="K11" s="16">
        <v>36</v>
      </c>
      <c r="L11" s="16">
        <v>2</v>
      </c>
      <c r="M11" s="81">
        <v>18.126000000000001</v>
      </c>
      <c r="N11" s="96">
        <v>18.126000000000001</v>
      </c>
      <c r="O11" s="64">
        <v>2530</v>
      </c>
      <c r="P11" s="65">
        <f>Table224578910112345678910111213141516171819202122232425262728293031323334353637383940[[#This Row],[PEMBULATAN]]*O11</f>
        <v>45858.780000000006</v>
      </c>
    </row>
    <row r="12" spans="1:16" ht="26.25" customHeight="1" x14ac:dyDescent="0.2">
      <c r="A12" s="14"/>
      <c r="B12" s="75"/>
      <c r="C12" s="73" t="s">
        <v>4497</v>
      </c>
      <c r="D12" s="78" t="s">
        <v>127</v>
      </c>
      <c r="E12" s="13">
        <v>44557</v>
      </c>
      <c r="F12" s="76" t="s">
        <v>3897</v>
      </c>
      <c r="G12" s="13">
        <v>44560</v>
      </c>
      <c r="H12" s="77" t="s">
        <v>3898</v>
      </c>
      <c r="I12" s="16">
        <v>104</v>
      </c>
      <c r="J12" s="16">
        <v>57</v>
      </c>
      <c r="K12" s="16">
        <v>24</v>
      </c>
      <c r="L12" s="16">
        <v>21</v>
      </c>
      <c r="M12" s="81">
        <v>35.567999999999998</v>
      </c>
      <c r="N12" s="96">
        <v>35.567999999999998</v>
      </c>
      <c r="O12" s="64">
        <v>2530</v>
      </c>
      <c r="P12" s="65">
        <f>Table224578910112345678910111213141516171819202122232425262728293031323334353637383940[[#This Row],[PEMBULATAN]]*O12</f>
        <v>89987.04</v>
      </c>
    </row>
    <row r="13" spans="1:16" ht="26.25" customHeight="1" x14ac:dyDescent="0.2">
      <c r="A13" s="14"/>
      <c r="B13" s="75"/>
      <c r="C13" s="73" t="s">
        <v>4498</v>
      </c>
      <c r="D13" s="78" t="s">
        <v>127</v>
      </c>
      <c r="E13" s="13">
        <v>44557</v>
      </c>
      <c r="F13" s="76" t="s">
        <v>3897</v>
      </c>
      <c r="G13" s="13">
        <v>44560</v>
      </c>
      <c r="H13" s="77" t="s">
        <v>3898</v>
      </c>
      <c r="I13" s="16">
        <v>54</v>
      </c>
      <c r="J13" s="16">
        <v>38</v>
      </c>
      <c r="K13" s="16">
        <v>24</v>
      </c>
      <c r="L13" s="16">
        <v>3</v>
      </c>
      <c r="M13" s="81">
        <v>12.311999999999999</v>
      </c>
      <c r="N13" s="96">
        <v>13</v>
      </c>
      <c r="O13" s="64">
        <v>2530</v>
      </c>
      <c r="P13" s="65">
        <f>Table224578910112345678910111213141516171819202122232425262728293031323334353637383940[[#This Row],[PEMBULATAN]]*O13</f>
        <v>32890</v>
      </c>
    </row>
    <row r="14" spans="1:16" ht="26.25" customHeight="1" x14ac:dyDescent="0.2">
      <c r="A14" s="14"/>
      <c r="B14" s="75"/>
      <c r="C14" s="73" t="s">
        <v>4499</v>
      </c>
      <c r="D14" s="78" t="s">
        <v>127</v>
      </c>
      <c r="E14" s="13">
        <v>44557</v>
      </c>
      <c r="F14" s="76" t="s">
        <v>3897</v>
      </c>
      <c r="G14" s="13">
        <v>44560</v>
      </c>
      <c r="H14" s="77" t="s">
        <v>3898</v>
      </c>
      <c r="I14" s="16">
        <v>74</v>
      </c>
      <c r="J14" s="16">
        <v>54</v>
      </c>
      <c r="K14" s="16">
        <v>28</v>
      </c>
      <c r="L14" s="16">
        <v>7</v>
      </c>
      <c r="M14" s="81">
        <v>27.972000000000001</v>
      </c>
      <c r="N14" s="96">
        <v>27.972000000000001</v>
      </c>
      <c r="O14" s="64">
        <v>2530</v>
      </c>
      <c r="P14" s="65">
        <f>Table224578910112345678910111213141516171819202122232425262728293031323334353637383940[[#This Row],[PEMBULATAN]]*O14</f>
        <v>70769.16</v>
      </c>
    </row>
    <row r="15" spans="1:16" ht="26.25" customHeight="1" x14ac:dyDescent="0.2">
      <c r="A15" s="14"/>
      <c r="B15" s="75"/>
      <c r="C15" s="73" t="s">
        <v>4500</v>
      </c>
      <c r="D15" s="78" t="s">
        <v>127</v>
      </c>
      <c r="E15" s="13">
        <v>44557</v>
      </c>
      <c r="F15" s="76" t="s">
        <v>3897</v>
      </c>
      <c r="G15" s="13">
        <v>44560</v>
      </c>
      <c r="H15" s="77" t="s">
        <v>3898</v>
      </c>
      <c r="I15" s="16">
        <v>45</v>
      </c>
      <c r="J15" s="16">
        <v>38</v>
      </c>
      <c r="K15" s="16">
        <v>35</v>
      </c>
      <c r="L15" s="16">
        <v>2</v>
      </c>
      <c r="M15" s="81">
        <v>14.9625</v>
      </c>
      <c r="N15" s="96">
        <v>14.9625</v>
      </c>
      <c r="O15" s="64">
        <v>2530</v>
      </c>
      <c r="P15" s="65">
        <f>Table224578910112345678910111213141516171819202122232425262728293031323334353637383940[[#This Row],[PEMBULATAN]]*O15</f>
        <v>37855.125</v>
      </c>
    </row>
    <row r="16" spans="1:16" ht="26.25" customHeight="1" x14ac:dyDescent="0.2">
      <c r="A16" s="14"/>
      <c r="B16" s="75"/>
      <c r="C16" s="73" t="s">
        <v>4501</v>
      </c>
      <c r="D16" s="78" t="s">
        <v>127</v>
      </c>
      <c r="E16" s="13">
        <v>44557</v>
      </c>
      <c r="F16" s="76" t="s">
        <v>3897</v>
      </c>
      <c r="G16" s="13">
        <v>44560</v>
      </c>
      <c r="H16" s="77" t="s">
        <v>3898</v>
      </c>
      <c r="I16" s="16">
        <v>27</v>
      </c>
      <c r="J16" s="16">
        <v>10</v>
      </c>
      <c r="K16" s="16">
        <v>5</v>
      </c>
      <c r="L16" s="16">
        <v>1</v>
      </c>
      <c r="M16" s="81">
        <v>0.33750000000000002</v>
      </c>
      <c r="N16" s="96">
        <v>2</v>
      </c>
      <c r="O16" s="64">
        <v>2530</v>
      </c>
      <c r="P16" s="65">
        <f>Table224578910112345678910111213141516171819202122232425262728293031323334353637383940[[#This Row],[PEMBULATAN]]*O16</f>
        <v>5060</v>
      </c>
    </row>
    <row r="17" spans="1:16" ht="26.25" customHeight="1" x14ac:dyDescent="0.2">
      <c r="A17" s="14"/>
      <c r="B17" s="75"/>
      <c r="C17" s="73" t="s">
        <v>4502</v>
      </c>
      <c r="D17" s="78" t="s">
        <v>127</v>
      </c>
      <c r="E17" s="13">
        <v>44557</v>
      </c>
      <c r="F17" s="76" t="s">
        <v>3897</v>
      </c>
      <c r="G17" s="13">
        <v>44560</v>
      </c>
      <c r="H17" s="77" t="s">
        <v>3898</v>
      </c>
      <c r="I17" s="16">
        <v>95</v>
      </c>
      <c r="J17" s="16">
        <v>65</v>
      </c>
      <c r="K17" s="16">
        <v>44</v>
      </c>
      <c r="L17" s="16">
        <v>14</v>
      </c>
      <c r="M17" s="81">
        <v>67.924999999999997</v>
      </c>
      <c r="N17" s="96">
        <v>67.924999999999997</v>
      </c>
      <c r="O17" s="64">
        <v>2530</v>
      </c>
      <c r="P17" s="65">
        <f>Table224578910112345678910111213141516171819202122232425262728293031323334353637383940[[#This Row],[PEMBULATAN]]*O17</f>
        <v>171850.25</v>
      </c>
    </row>
    <row r="18" spans="1:16" ht="26.25" customHeight="1" x14ac:dyDescent="0.2">
      <c r="A18" s="14"/>
      <c r="B18" s="75"/>
      <c r="C18" s="73" t="s">
        <v>4503</v>
      </c>
      <c r="D18" s="78" t="s">
        <v>127</v>
      </c>
      <c r="E18" s="13">
        <v>44557</v>
      </c>
      <c r="F18" s="76" t="s">
        <v>3897</v>
      </c>
      <c r="G18" s="13">
        <v>44560</v>
      </c>
      <c r="H18" s="77" t="s">
        <v>3898</v>
      </c>
      <c r="I18" s="16">
        <v>49</v>
      </c>
      <c r="J18" s="16">
        <v>44</v>
      </c>
      <c r="K18" s="16">
        <v>24</v>
      </c>
      <c r="L18" s="16">
        <v>8</v>
      </c>
      <c r="M18" s="81">
        <v>12.936</v>
      </c>
      <c r="N18" s="96">
        <v>12.936</v>
      </c>
      <c r="O18" s="64">
        <v>2530</v>
      </c>
      <c r="P18" s="65">
        <f>Table224578910112345678910111213141516171819202122232425262728293031323334353637383940[[#This Row],[PEMBULATAN]]*O18</f>
        <v>32728.079999999998</v>
      </c>
    </row>
    <row r="19" spans="1:16" ht="26.25" customHeight="1" x14ac:dyDescent="0.2">
      <c r="A19" s="14"/>
      <c r="B19" s="75"/>
      <c r="C19" s="73" t="s">
        <v>4504</v>
      </c>
      <c r="D19" s="78" t="s">
        <v>127</v>
      </c>
      <c r="E19" s="13">
        <v>44557</v>
      </c>
      <c r="F19" s="76" t="s">
        <v>3897</v>
      </c>
      <c r="G19" s="13">
        <v>44560</v>
      </c>
      <c r="H19" s="77" t="s">
        <v>3898</v>
      </c>
      <c r="I19" s="16">
        <v>48</v>
      </c>
      <c r="J19" s="16">
        <v>53</v>
      </c>
      <c r="K19" s="16">
        <v>53</v>
      </c>
      <c r="L19" s="16">
        <v>8</v>
      </c>
      <c r="M19" s="81">
        <v>33.707999999999998</v>
      </c>
      <c r="N19" s="96">
        <v>33.707999999999998</v>
      </c>
      <c r="O19" s="64">
        <v>2530</v>
      </c>
      <c r="P19" s="65">
        <f>Table224578910112345678910111213141516171819202122232425262728293031323334353637383940[[#This Row],[PEMBULATAN]]*O19</f>
        <v>85281.239999999991</v>
      </c>
    </row>
    <row r="20" spans="1:16" ht="26.25" customHeight="1" x14ac:dyDescent="0.2">
      <c r="A20" s="14"/>
      <c r="B20" s="75"/>
      <c r="C20" s="73" t="s">
        <v>4505</v>
      </c>
      <c r="D20" s="78" t="s">
        <v>127</v>
      </c>
      <c r="E20" s="13">
        <v>44557</v>
      </c>
      <c r="F20" s="76" t="s">
        <v>3897</v>
      </c>
      <c r="G20" s="13">
        <v>44560</v>
      </c>
      <c r="H20" s="77" t="s">
        <v>3898</v>
      </c>
      <c r="I20" s="16">
        <v>36</v>
      </c>
      <c r="J20" s="16">
        <v>40</v>
      </c>
      <c r="K20" s="16">
        <v>13</v>
      </c>
      <c r="L20" s="16">
        <v>1</v>
      </c>
      <c r="M20" s="81">
        <v>4.68</v>
      </c>
      <c r="N20" s="96">
        <v>4.68</v>
      </c>
      <c r="O20" s="64">
        <v>2530</v>
      </c>
      <c r="P20" s="65">
        <f>Table224578910112345678910111213141516171819202122232425262728293031323334353637383940[[#This Row],[PEMBULATAN]]*O20</f>
        <v>11840.4</v>
      </c>
    </row>
    <row r="21" spans="1:16" ht="26.25" customHeight="1" x14ac:dyDescent="0.2">
      <c r="A21" s="14"/>
      <c r="B21" s="75"/>
      <c r="C21" s="73" t="s">
        <v>4506</v>
      </c>
      <c r="D21" s="78" t="s">
        <v>127</v>
      </c>
      <c r="E21" s="13">
        <v>44557</v>
      </c>
      <c r="F21" s="76" t="s">
        <v>3897</v>
      </c>
      <c r="G21" s="13">
        <v>44560</v>
      </c>
      <c r="H21" s="77" t="s">
        <v>3898</v>
      </c>
      <c r="I21" s="16">
        <v>65</v>
      </c>
      <c r="J21" s="16">
        <v>43</v>
      </c>
      <c r="K21" s="16">
        <v>17</v>
      </c>
      <c r="L21" s="16">
        <v>9</v>
      </c>
      <c r="M21" s="81">
        <v>11.87875</v>
      </c>
      <c r="N21" s="96">
        <v>11.87875</v>
      </c>
      <c r="O21" s="64">
        <v>2530</v>
      </c>
      <c r="P21" s="65">
        <f>Table224578910112345678910111213141516171819202122232425262728293031323334353637383940[[#This Row],[PEMBULATAN]]*O21</f>
        <v>30053.237499999999</v>
      </c>
    </row>
    <row r="22" spans="1:16" ht="26.25" customHeight="1" x14ac:dyDescent="0.2">
      <c r="A22" s="14"/>
      <c r="B22" s="75"/>
      <c r="C22" s="73" t="s">
        <v>4507</v>
      </c>
      <c r="D22" s="78" t="s">
        <v>127</v>
      </c>
      <c r="E22" s="13">
        <v>44557</v>
      </c>
      <c r="F22" s="76" t="s">
        <v>3897</v>
      </c>
      <c r="G22" s="13">
        <v>44560</v>
      </c>
      <c r="H22" s="77" t="s">
        <v>3898</v>
      </c>
      <c r="I22" s="16">
        <v>96</v>
      </c>
      <c r="J22" s="16">
        <v>63</v>
      </c>
      <c r="K22" s="16">
        <v>25</v>
      </c>
      <c r="L22" s="16">
        <v>17</v>
      </c>
      <c r="M22" s="81">
        <v>37.799999999999997</v>
      </c>
      <c r="N22" s="96">
        <v>37.799999999999997</v>
      </c>
      <c r="O22" s="64">
        <v>2530</v>
      </c>
      <c r="P22" s="65">
        <f>Table224578910112345678910111213141516171819202122232425262728293031323334353637383940[[#This Row],[PEMBULATAN]]*O22</f>
        <v>95634</v>
      </c>
    </row>
    <row r="23" spans="1:16" ht="26.25" customHeight="1" x14ac:dyDescent="0.2">
      <c r="A23" s="14"/>
      <c r="B23" s="75"/>
      <c r="C23" s="73" t="s">
        <v>4508</v>
      </c>
      <c r="D23" s="78" t="s">
        <v>127</v>
      </c>
      <c r="E23" s="13">
        <v>44557</v>
      </c>
      <c r="F23" s="76" t="s">
        <v>3897</v>
      </c>
      <c r="G23" s="13">
        <v>44560</v>
      </c>
      <c r="H23" s="77" t="s">
        <v>3898</v>
      </c>
      <c r="I23" s="16">
        <v>65</v>
      </c>
      <c r="J23" s="16">
        <v>60</v>
      </c>
      <c r="K23" s="16">
        <v>27</v>
      </c>
      <c r="L23" s="16">
        <v>9</v>
      </c>
      <c r="M23" s="81">
        <v>26.324999999999999</v>
      </c>
      <c r="N23" s="96">
        <v>27</v>
      </c>
      <c r="O23" s="64">
        <v>2530</v>
      </c>
      <c r="P23" s="65">
        <f>Table224578910112345678910111213141516171819202122232425262728293031323334353637383940[[#This Row],[PEMBULATAN]]*O23</f>
        <v>68310</v>
      </c>
    </row>
    <row r="24" spans="1:16" ht="26.25" customHeight="1" x14ac:dyDescent="0.2">
      <c r="A24" s="14"/>
      <c r="B24" s="75"/>
      <c r="C24" s="73" t="s">
        <v>4509</v>
      </c>
      <c r="D24" s="78" t="s">
        <v>127</v>
      </c>
      <c r="E24" s="13">
        <v>44557</v>
      </c>
      <c r="F24" s="76" t="s">
        <v>3897</v>
      </c>
      <c r="G24" s="13">
        <v>44560</v>
      </c>
      <c r="H24" s="77" t="s">
        <v>3898</v>
      </c>
      <c r="I24" s="16">
        <v>76</v>
      </c>
      <c r="J24" s="16">
        <v>62</v>
      </c>
      <c r="K24" s="16">
        <v>25</v>
      </c>
      <c r="L24" s="16">
        <v>9</v>
      </c>
      <c r="M24" s="81">
        <v>29.45</v>
      </c>
      <c r="N24" s="96">
        <v>30</v>
      </c>
      <c r="O24" s="64">
        <v>2530</v>
      </c>
      <c r="P24" s="65">
        <f>Table224578910112345678910111213141516171819202122232425262728293031323334353637383940[[#This Row],[PEMBULATAN]]*O24</f>
        <v>75900</v>
      </c>
    </row>
    <row r="25" spans="1:16" ht="26.25" customHeight="1" x14ac:dyDescent="0.2">
      <c r="A25" s="14"/>
      <c r="B25" s="75"/>
      <c r="C25" s="73" t="s">
        <v>4510</v>
      </c>
      <c r="D25" s="78" t="s">
        <v>127</v>
      </c>
      <c r="E25" s="13">
        <v>44557</v>
      </c>
      <c r="F25" s="76" t="s">
        <v>3897</v>
      </c>
      <c r="G25" s="13">
        <v>44560</v>
      </c>
      <c r="H25" s="77" t="s">
        <v>3898</v>
      </c>
      <c r="I25" s="16">
        <v>95</v>
      </c>
      <c r="J25" s="16">
        <v>63</v>
      </c>
      <c r="K25" s="16">
        <v>36</v>
      </c>
      <c r="L25" s="16">
        <v>17</v>
      </c>
      <c r="M25" s="81">
        <v>53.865000000000002</v>
      </c>
      <c r="N25" s="96">
        <v>53.865000000000002</v>
      </c>
      <c r="O25" s="64">
        <v>2530</v>
      </c>
      <c r="P25" s="65">
        <f>Table224578910112345678910111213141516171819202122232425262728293031323334353637383940[[#This Row],[PEMBULATAN]]*O25</f>
        <v>136278.45000000001</v>
      </c>
    </row>
    <row r="26" spans="1:16" ht="26.25" customHeight="1" x14ac:dyDescent="0.2">
      <c r="A26" s="14"/>
      <c r="B26" s="75"/>
      <c r="C26" s="73" t="s">
        <v>4511</v>
      </c>
      <c r="D26" s="78" t="s">
        <v>127</v>
      </c>
      <c r="E26" s="13">
        <v>44557</v>
      </c>
      <c r="F26" s="76" t="s">
        <v>3897</v>
      </c>
      <c r="G26" s="13">
        <v>44560</v>
      </c>
      <c r="H26" s="77" t="s">
        <v>3898</v>
      </c>
      <c r="I26" s="16">
        <v>73</v>
      </c>
      <c r="J26" s="16">
        <v>64</v>
      </c>
      <c r="K26" s="16">
        <v>17</v>
      </c>
      <c r="L26" s="16">
        <v>7</v>
      </c>
      <c r="M26" s="81">
        <v>19.856000000000002</v>
      </c>
      <c r="N26" s="96">
        <v>19.856000000000002</v>
      </c>
      <c r="O26" s="64">
        <v>2530</v>
      </c>
      <c r="P26" s="65">
        <f>Table224578910112345678910111213141516171819202122232425262728293031323334353637383940[[#This Row],[PEMBULATAN]]*O26</f>
        <v>50235.680000000008</v>
      </c>
    </row>
    <row r="27" spans="1:16" ht="26.25" customHeight="1" x14ac:dyDescent="0.2">
      <c r="A27" s="14"/>
      <c r="B27" s="75"/>
      <c r="C27" s="73" t="s">
        <v>4512</v>
      </c>
      <c r="D27" s="78" t="s">
        <v>127</v>
      </c>
      <c r="E27" s="13">
        <v>44557</v>
      </c>
      <c r="F27" s="76" t="s">
        <v>3897</v>
      </c>
      <c r="G27" s="13">
        <v>44560</v>
      </c>
      <c r="H27" s="77" t="s">
        <v>3898</v>
      </c>
      <c r="I27" s="16">
        <v>75</v>
      </c>
      <c r="J27" s="16">
        <v>49</v>
      </c>
      <c r="K27" s="16">
        <v>38</v>
      </c>
      <c r="L27" s="16">
        <v>8</v>
      </c>
      <c r="M27" s="81">
        <v>34.912500000000001</v>
      </c>
      <c r="N27" s="96">
        <v>34.912500000000001</v>
      </c>
      <c r="O27" s="64">
        <v>2530</v>
      </c>
      <c r="P27" s="65">
        <f>Table224578910112345678910111213141516171819202122232425262728293031323334353637383940[[#This Row],[PEMBULATAN]]*O27</f>
        <v>88328.625</v>
      </c>
    </row>
    <row r="28" spans="1:16" ht="26.25" customHeight="1" x14ac:dyDescent="0.2">
      <c r="A28" s="14"/>
      <c r="B28" s="75"/>
      <c r="C28" s="73" t="s">
        <v>4513</v>
      </c>
      <c r="D28" s="78" t="s">
        <v>127</v>
      </c>
      <c r="E28" s="13">
        <v>44557</v>
      </c>
      <c r="F28" s="76" t="s">
        <v>3897</v>
      </c>
      <c r="G28" s="13">
        <v>44560</v>
      </c>
      <c r="H28" s="77" t="s">
        <v>3898</v>
      </c>
      <c r="I28" s="16">
        <v>55</v>
      </c>
      <c r="J28" s="16">
        <v>43</v>
      </c>
      <c r="K28" s="16">
        <v>18</v>
      </c>
      <c r="L28" s="16">
        <v>3</v>
      </c>
      <c r="M28" s="81">
        <v>10.6425</v>
      </c>
      <c r="N28" s="96">
        <v>10.6425</v>
      </c>
      <c r="O28" s="64">
        <v>2530</v>
      </c>
      <c r="P28" s="65">
        <f>Table224578910112345678910111213141516171819202122232425262728293031323334353637383940[[#This Row],[PEMBULATAN]]*O28</f>
        <v>26925.525000000001</v>
      </c>
    </row>
    <row r="29" spans="1:16" ht="26.25" customHeight="1" x14ac:dyDescent="0.2">
      <c r="A29" s="14"/>
      <c r="B29" s="75"/>
      <c r="C29" s="73" t="s">
        <v>4514</v>
      </c>
      <c r="D29" s="78" t="s">
        <v>127</v>
      </c>
      <c r="E29" s="13">
        <v>44557</v>
      </c>
      <c r="F29" s="76" t="s">
        <v>3897</v>
      </c>
      <c r="G29" s="13">
        <v>44560</v>
      </c>
      <c r="H29" s="77" t="s">
        <v>3898</v>
      </c>
      <c r="I29" s="16">
        <v>104</v>
      </c>
      <c r="J29" s="16">
        <v>57</v>
      </c>
      <c r="K29" s="16">
        <v>36</v>
      </c>
      <c r="L29" s="16">
        <v>18</v>
      </c>
      <c r="M29" s="81">
        <v>53.351999999999997</v>
      </c>
      <c r="N29" s="96">
        <v>54</v>
      </c>
      <c r="O29" s="64">
        <v>2530</v>
      </c>
      <c r="P29" s="65">
        <f>Table224578910112345678910111213141516171819202122232425262728293031323334353637383940[[#This Row],[PEMBULATAN]]*O29</f>
        <v>136620</v>
      </c>
    </row>
    <row r="30" spans="1:16" ht="26.25" customHeight="1" x14ac:dyDescent="0.2">
      <c r="A30" s="14"/>
      <c r="B30" s="75"/>
      <c r="C30" s="73" t="s">
        <v>4515</v>
      </c>
      <c r="D30" s="78" t="s">
        <v>127</v>
      </c>
      <c r="E30" s="13">
        <v>44557</v>
      </c>
      <c r="F30" s="76" t="s">
        <v>3897</v>
      </c>
      <c r="G30" s="13">
        <v>44560</v>
      </c>
      <c r="H30" s="77" t="s">
        <v>3898</v>
      </c>
      <c r="I30" s="16">
        <v>68</v>
      </c>
      <c r="J30" s="16">
        <v>48</v>
      </c>
      <c r="K30" s="16">
        <v>32</v>
      </c>
      <c r="L30" s="16">
        <v>4</v>
      </c>
      <c r="M30" s="81">
        <v>26.111999999999998</v>
      </c>
      <c r="N30" s="96">
        <v>26.111999999999998</v>
      </c>
      <c r="O30" s="64">
        <v>2530</v>
      </c>
      <c r="P30" s="65">
        <f>Table224578910112345678910111213141516171819202122232425262728293031323334353637383940[[#This Row],[PEMBULATAN]]*O30</f>
        <v>66063.360000000001</v>
      </c>
    </row>
    <row r="31" spans="1:16" ht="26.25" customHeight="1" x14ac:dyDescent="0.2">
      <c r="A31" s="14"/>
      <c r="B31" s="75"/>
      <c r="C31" s="73" t="s">
        <v>4516</v>
      </c>
      <c r="D31" s="78" t="s">
        <v>127</v>
      </c>
      <c r="E31" s="13">
        <v>44557</v>
      </c>
      <c r="F31" s="76" t="s">
        <v>3897</v>
      </c>
      <c r="G31" s="13">
        <v>44560</v>
      </c>
      <c r="H31" s="77" t="s">
        <v>3898</v>
      </c>
      <c r="I31" s="16">
        <v>97</v>
      </c>
      <c r="J31" s="16">
        <v>45</v>
      </c>
      <c r="K31" s="16">
        <v>27</v>
      </c>
      <c r="L31" s="16">
        <v>16</v>
      </c>
      <c r="M31" s="81">
        <v>29.463750000000001</v>
      </c>
      <c r="N31" s="96">
        <v>30</v>
      </c>
      <c r="O31" s="64">
        <v>2530</v>
      </c>
      <c r="P31" s="65">
        <f>Table224578910112345678910111213141516171819202122232425262728293031323334353637383940[[#This Row],[PEMBULATAN]]*O31</f>
        <v>75900</v>
      </c>
    </row>
    <row r="32" spans="1:16" ht="26.25" customHeight="1" x14ac:dyDescent="0.2">
      <c r="A32" s="14"/>
      <c r="B32" s="75"/>
      <c r="C32" s="73" t="s">
        <v>4517</v>
      </c>
      <c r="D32" s="78" t="s">
        <v>127</v>
      </c>
      <c r="E32" s="13">
        <v>44557</v>
      </c>
      <c r="F32" s="76" t="s">
        <v>3897</v>
      </c>
      <c r="G32" s="13">
        <v>44560</v>
      </c>
      <c r="H32" s="77" t="s">
        <v>3898</v>
      </c>
      <c r="I32" s="16">
        <v>88</v>
      </c>
      <c r="J32" s="16">
        <v>58</v>
      </c>
      <c r="K32" s="16">
        <v>36</v>
      </c>
      <c r="L32" s="16">
        <v>13</v>
      </c>
      <c r="M32" s="81">
        <v>45.936</v>
      </c>
      <c r="N32" s="96">
        <v>45.936</v>
      </c>
      <c r="O32" s="64">
        <v>2530</v>
      </c>
      <c r="P32" s="65">
        <f>Table224578910112345678910111213141516171819202122232425262728293031323334353637383940[[#This Row],[PEMBULATAN]]*O32</f>
        <v>116218.08</v>
      </c>
    </row>
    <row r="33" spans="1:16" ht="26.25" customHeight="1" x14ac:dyDescent="0.2">
      <c r="A33" s="14"/>
      <c r="B33" s="75"/>
      <c r="C33" s="73" t="s">
        <v>4518</v>
      </c>
      <c r="D33" s="78" t="s">
        <v>127</v>
      </c>
      <c r="E33" s="13">
        <v>44557</v>
      </c>
      <c r="F33" s="76" t="s">
        <v>3897</v>
      </c>
      <c r="G33" s="13">
        <v>44560</v>
      </c>
      <c r="H33" s="77" t="s">
        <v>3898</v>
      </c>
      <c r="I33" s="16">
        <v>116</v>
      </c>
      <c r="J33" s="16">
        <v>55</v>
      </c>
      <c r="K33" s="16">
        <v>35</v>
      </c>
      <c r="L33" s="16">
        <v>30</v>
      </c>
      <c r="M33" s="81">
        <v>55.825000000000003</v>
      </c>
      <c r="N33" s="96">
        <v>55.825000000000003</v>
      </c>
      <c r="O33" s="64">
        <v>2530</v>
      </c>
      <c r="P33" s="65">
        <f>Table224578910112345678910111213141516171819202122232425262728293031323334353637383940[[#This Row],[PEMBULATAN]]*O33</f>
        <v>141237.25</v>
      </c>
    </row>
    <row r="34" spans="1:16" ht="26.25" customHeight="1" x14ac:dyDescent="0.2">
      <c r="A34" s="14"/>
      <c r="B34" s="75"/>
      <c r="C34" s="73" t="s">
        <v>4519</v>
      </c>
      <c r="D34" s="78" t="s">
        <v>127</v>
      </c>
      <c r="E34" s="13">
        <v>44557</v>
      </c>
      <c r="F34" s="76" t="s">
        <v>3897</v>
      </c>
      <c r="G34" s="13">
        <v>44560</v>
      </c>
      <c r="H34" s="77" t="s">
        <v>3898</v>
      </c>
      <c r="I34" s="16">
        <v>145</v>
      </c>
      <c r="J34" s="16">
        <v>40</v>
      </c>
      <c r="K34" s="16">
        <v>30</v>
      </c>
      <c r="L34" s="16">
        <v>30</v>
      </c>
      <c r="M34" s="81">
        <v>43.5</v>
      </c>
      <c r="N34" s="96">
        <v>44</v>
      </c>
      <c r="O34" s="64">
        <v>2530</v>
      </c>
      <c r="P34" s="65">
        <f>Table224578910112345678910111213141516171819202122232425262728293031323334353637383940[[#This Row],[PEMBULATAN]]*O34</f>
        <v>111320</v>
      </c>
    </row>
    <row r="35" spans="1:16" ht="26.25" customHeight="1" x14ac:dyDescent="0.2">
      <c r="A35" s="14"/>
      <c r="B35" s="98"/>
      <c r="C35" s="73" t="s">
        <v>4520</v>
      </c>
      <c r="D35" s="78" t="s">
        <v>127</v>
      </c>
      <c r="E35" s="13">
        <v>44557</v>
      </c>
      <c r="F35" s="76" t="s">
        <v>3897</v>
      </c>
      <c r="G35" s="13">
        <v>44560</v>
      </c>
      <c r="H35" s="77" t="s">
        <v>3898</v>
      </c>
      <c r="I35" s="16">
        <v>65</v>
      </c>
      <c r="J35" s="16">
        <v>61</v>
      </c>
      <c r="K35" s="16">
        <v>15</v>
      </c>
      <c r="L35" s="16">
        <v>8</v>
      </c>
      <c r="M35" s="81">
        <v>14.86875</v>
      </c>
      <c r="N35" s="96">
        <v>14.86875</v>
      </c>
      <c r="O35" s="64">
        <v>2530</v>
      </c>
      <c r="P35" s="65">
        <f>Table224578910112345678910111213141516171819202122232425262728293031323334353637383940[[#This Row],[PEMBULATAN]]*O35</f>
        <v>37617.9375</v>
      </c>
    </row>
    <row r="36" spans="1:16" ht="26.25" customHeight="1" x14ac:dyDescent="0.2">
      <c r="A36" s="14"/>
      <c r="B36" s="75" t="s">
        <v>4521</v>
      </c>
      <c r="C36" s="73" t="s">
        <v>4522</v>
      </c>
      <c r="D36" s="78" t="s">
        <v>127</v>
      </c>
      <c r="E36" s="13">
        <v>44557</v>
      </c>
      <c r="F36" s="76" t="s">
        <v>3897</v>
      </c>
      <c r="G36" s="13">
        <v>44560</v>
      </c>
      <c r="H36" s="77" t="s">
        <v>3898</v>
      </c>
      <c r="I36" s="16">
        <v>65</v>
      </c>
      <c r="J36" s="16">
        <v>52</v>
      </c>
      <c r="K36" s="16">
        <v>19</v>
      </c>
      <c r="L36" s="16">
        <v>7</v>
      </c>
      <c r="M36" s="81">
        <v>16.055</v>
      </c>
      <c r="N36" s="96">
        <v>16.055</v>
      </c>
      <c r="O36" s="64">
        <v>2530</v>
      </c>
      <c r="P36" s="65">
        <f>Table224578910112345678910111213141516171819202122232425262728293031323334353637383940[[#This Row],[PEMBULATAN]]*O36</f>
        <v>40619.15</v>
      </c>
    </row>
    <row r="37" spans="1:16" ht="26.25" customHeight="1" x14ac:dyDescent="0.2">
      <c r="A37" s="14"/>
      <c r="B37" s="75"/>
      <c r="C37" s="73" t="s">
        <v>4523</v>
      </c>
      <c r="D37" s="78" t="s">
        <v>127</v>
      </c>
      <c r="E37" s="13">
        <v>44557</v>
      </c>
      <c r="F37" s="76" t="s">
        <v>3897</v>
      </c>
      <c r="G37" s="13">
        <v>44560</v>
      </c>
      <c r="H37" s="77" t="s">
        <v>3898</v>
      </c>
      <c r="I37" s="16">
        <v>25</v>
      </c>
      <c r="J37" s="16">
        <v>19</v>
      </c>
      <c r="K37" s="16">
        <v>28</v>
      </c>
      <c r="L37" s="16">
        <v>2</v>
      </c>
      <c r="M37" s="81">
        <v>3.3250000000000002</v>
      </c>
      <c r="N37" s="96">
        <v>4</v>
      </c>
      <c r="O37" s="64">
        <v>2530</v>
      </c>
      <c r="P37" s="65">
        <f>Table224578910112345678910111213141516171819202122232425262728293031323334353637383940[[#This Row],[PEMBULATAN]]*O37</f>
        <v>10120</v>
      </c>
    </row>
    <row r="38" spans="1:16" ht="22.5" customHeight="1" x14ac:dyDescent="0.2">
      <c r="A38" s="123" t="s">
        <v>30</v>
      </c>
      <c r="B38" s="124"/>
      <c r="C38" s="124"/>
      <c r="D38" s="124"/>
      <c r="E38" s="124"/>
      <c r="F38" s="124"/>
      <c r="G38" s="124"/>
      <c r="H38" s="124"/>
      <c r="I38" s="124"/>
      <c r="J38" s="124"/>
      <c r="K38" s="124"/>
      <c r="L38" s="125"/>
      <c r="M38" s="79">
        <f>SUBTOTAL(109,Table224578910112345678910111213141516171819202122232425262728293031323334353637383940[KG VOLUME])</f>
        <v>972.69400000000007</v>
      </c>
      <c r="N38" s="68">
        <f>SUM(N3:N37)</f>
        <v>978.62875000000008</v>
      </c>
      <c r="O38" s="126">
        <f>SUM(P3:P37)</f>
        <v>2475930.7374999998</v>
      </c>
      <c r="P38" s="127"/>
    </row>
    <row r="39" spans="1:16" ht="18" customHeight="1" x14ac:dyDescent="0.2">
      <c r="A39" s="86"/>
      <c r="B39" s="56" t="s">
        <v>42</v>
      </c>
      <c r="C39" s="55"/>
      <c r="D39" s="57" t="s">
        <v>43</v>
      </c>
      <c r="E39" s="86"/>
      <c r="F39" s="86"/>
      <c r="G39" s="86"/>
      <c r="H39" s="86"/>
      <c r="I39" s="86"/>
      <c r="J39" s="86"/>
      <c r="K39" s="86"/>
      <c r="L39" s="86"/>
      <c r="M39" s="87"/>
      <c r="N39" s="88" t="s">
        <v>51</v>
      </c>
      <c r="O39" s="89"/>
      <c r="P39" s="89">
        <f>O38*10%</f>
        <v>247593.07374999998</v>
      </c>
    </row>
    <row r="40" spans="1:16" ht="18" customHeight="1" thickBot="1" x14ac:dyDescent="0.25">
      <c r="A40" s="86"/>
      <c r="B40" s="56"/>
      <c r="C40" s="55"/>
      <c r="D40" s="57"/>
      <c r="E40" s="86"/>
      <c r="F40" s="86"/>
      <c r="G40" s="86"/>
      <c r="H40" s="86"/>
      <c r="I40" s="86"/>
      <c r="J40" s="86"/>
      <c r="K40" s="86"/>
      <c r="L40" s="86"/>
      <c r="M40" s="87"/>
      <c r="N40" s="90" t="s">
        <v>52</v>
      </c>
      <c r="O40" s="91"/>
      <c r="P40" s="91">
        <f>O38-P39</f>
        <v>2228337.6637499998</v>
      </c>
    </row>
    <row r="41" spans="1:16" ht="18" customHeight="1" x14ac:dyDescent="0.2">
      <c r="A41" s="11"/>
      <c r="H41" s="63"/>
      <c r="N41" s="62" t="s">
        <v>31</v>
      </c>
      <c r="P41" s="69">
        <f>P40*1%</f>
        <v>22283.376637499998</v>
      </c>
    </row>
    <row r="42" spans="1:16" ht="18" customHeight="1" thickBot="1" x14ac:dyDescent="0.25">
      <c r="A42" s="11"/>
      <c r="H42" s="63"/>
      <c r="N42" s="62" t="s">
        <v>53</v>
      </c>
      <c r="P42" s="71">
        <f>P40*2%</f>
        <v>44566.753274999995</v>
      </c>
    </row>
    <row r="43" spans="1:16" ht="18" customHeight="1" x14ac:dyDescent="0.2">
      <c r="A43" s="11"/>
      <c r="H43" s="63"/>
      <c r="N43" s="66" t="s">
        <v>32</v>
      </c>
      <c r="O43" s="67"/>
      <c r="P43" s="70">
        <f>P40+P41-P42</f>
        <v>2206054.2871124996</v>
      </c>
    </row>
    <row r="45" spans="1:16" x14ac:dyDescent="0.2">
      <c r="A45" s="11"/>
      <c r="H45" s="63"/>
      <c r="P45" s="71"/>
    </row>
    <row r="46" spans="1:16" x14ac:dyDescent="0.2">
      <c r="A46" s="11"/>
      <c r="H46" s="63"/>
      <c r="O46" s="58"/>
      <c r="P46" s="71"/>
    </row>
    <row r="47" spans="1:16" s="3" customFormat="1" x14ac:dyDescent="0.25">
      <c r="A47" s="11"/>
      <c r="B47" s="2"/>
      <c r="C47" s="2"/>
      <c r="E47" s="12"/>
      <c r="H47" s="63"/>
      <c r="N47" s="15"/>
      <c r="O47" s="15"/>
      <c r="P47" s="15"/>
    </row>
    <row r="48" spans="1:16" s="3" customFormat="1" x14ac:dyDescent="0.25">
      <c r="A48" s="11"/>
      <c r="B48" s="2"/>
      <c r="C48" s="2"/>
      <c r="E48" s="12"/>
      <c r="H48" s="63"/>
      <c r="N48" s="15"/>
      <c r="O48" s="15"/>
      <c r="P48" s="15"/>
    </row>
    <row r="49" spans="1:16" s="3" customFormat="1" x14ac:dyDescent="0.25">
      <c r="A49" s="11"/>
      <c r="B49" s="2"/>
      <c r="C49" s="2"/>
      <c r="E49" s="12"/>
      <c r="H49" s="63"/>
      <c r="N49" s="15"/>
      <c r="O49" s="15"/>
      <c r="P49" s="15"/>
    </row>
    <row r="50" spans="1:16" s="3" customFormat="1" x14ac:dyDescent="0.25">
      <c r="A50" s="11"/>
      <c r="B50" s="2"/>
      <c r="C50" s="2"/>
      <c r="E50" s="12"/>
      <c r="H50" s="63"/>
      <c r="N50" s="15"/>
      <c r="O50" s="15"/>
      <c r="P50" s="15"/>
    </row>
    <row r="51" spans="1:16" s="3" customFormat="1" x14ac:dyDescent="0.25">
      <c r="A51" s="11"/>
      <c r="B51" s="2"/>
      <c r="C51" s="2"/>
      <c r="E51" s="12"/>
      <c r="H51" s="63"/>
      <c r="N51" s="15"/>
      <c r="O51" s="15"/>
      <c r="P51" s="15"/>
    </row>
    <row r="52" spans="1:16" s="3" customFormat="1" x14ac:dyDescent="0.25">
      <c r="A52" s="11"/>
      <c r="B52" s="2"/>
      <c r="C52" s="2"/>
      <c r="E52" s="12"/>
      <c r="H52" s="63"/>
      <c r="N52" s="15"/>
      <c r="O52" s="15"/>
      <c r="P52" s="15"/>
    </row>
    <row r="53" spans="1:16" s="3" customFormat="1" x14ac:dyDescent="0.25">
      <c r="A53" s="11"/>
      <c r="B53" s="2"/>
      <c r="C53" s="2"/>
      <c r="E53" s="12"/>
      <c r="H53" s="63"/>
      <c r="N53" s="15"/>
      <c r="O53" s="15"/>
      <c r="P53" s="15"/>
    </row>
    <row r="54" spans="1:16" s="3" customFormat="1" x14ac:dyDescent="0.25">
      <c r="A54" s="11"/>
      <c r="B54" s="2"/>
      <c r="C54" s="2"/>
      <c r="E54" s="12"/>
      <c r="H54" s="63"/>
      <c r="N54" s="15"/>
      <c r="O54" s="15"/>
      <c r="P54" s="15"/>
    </row>
    <row r="55" spans="1:16" s="3" customFormat="1" x14ac:dyDescent="0.25">
      <c r="A55" s="11"/>
      <c r="B55" s="2"/>
      <c r="C55" s="2"/>
      <c r="E55" s="12"/>
      <c r="H55" s="63"/>
      <c r="N55" s="15"/>
      <c r="O55" s="15"/>
      <c r="P55" s="15"/>
    </row>
    <row r="56" spans="1:16" s="3" customFormat="1" x14ac:dyDescent="0.25">
      <c r="A56" s="11"/>
      <c r="B56" s="2"/>
      <c r="C56" s="2"/>
      <c r="E56" s="12"/>
      <c r="H56" s="63"/>
      <c r="N56" s="15"/>
      <c r="O56" s="15"/>
      <c r="P56" s="15"/>
    </row>
    <row r="57" spans="1:16" s="3" customFormat="1" x14ac:dyDescent="0.25">
      <c r="A57" s="11"/>
      <c r="B57" s="2"/>
      <c r="C57" s="2"/>
      <c r="E57" s="12"/>
      <c r="H57" s="63"/>
      <c r="N57" s="15"/>
      <c r="O57" s="15"/>
      <c r="P57" s="15"/>
    </row>
    <row r="58" spans="1:16" s="3" customFormat="1" x14ac:dyDescent="0.25">
      <c r="A58" s="11"/>
      <c r="B58" s="2"/>
      <c r="C58" s="2"/>
      <c r="E58" s="12"/>
      <c r="H58" s="63"/>
      <c r="N58" s="15"/>
      <c r="O58" s="15"/>
      <c r="P58" s="15"/>
    </row>
  </sheetData>
  <mergeCells count="2">
    <mergeCell ref="A38:L38"/>
    <mergeCell ref="O38:P38"/>
  </mergeCells>
  <conditionalFormatting sqref="B3:B37">
    <cfRule type="duplicateValues" dxfId="287" priority="68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tabColor rgb="FF92D050"/>
  </sheetPr>
  <dimension ref="A1:P51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N3" sqref="N3:N30"/>
    </sheetView>
  </sheetViews>
  <sheetFormatPr defaultRowHeight="15" x14ac:dyDescent="0.2"/>
  <cols>
    <col min="1" max="1" width="8" style="4" customWidth="1"/>
    <col min="2" max="2" width="19.5703125" style="2" customWidth="1"/>
    <col min="3" max="3" width="14.5703125" style="2" customWidth="1"/>
    <col min="4" max="4" width="10.42578125" style="3" customWidth="1"/>
    <col min="5" max="5" width="8" style="12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5" customWidth="1"/>
    <col min="15" max="15" width="8.140625" style="15" customWidth="1"/>
    <col min="16" max="16" width="12.28515625" style="15" customWidth="1"/>
    <col min="17" max="16384" width="9.140625" style="4"/>
  </cols>
  <sheetData>
    <row r="1" spans="1:16" x14ac:dyDescent="0.2">
      <c r="H1" s="5"/>
    </row>
    <row r="2" spans="1:16" ht="25.5" x14ac:dyDescent="0.2">
      <c r="A2" s="59" t="s">
        <v>44</v>
      </c>
      <c r="B2" s="7" t="s">
        <v>7</v>
      </c>
      <c r="C2" s="7" t="s">
        <v>0</v>
      </c>
      <c r="D2" s="7" t="s">
        <v>1</v>
      </c>
      <c r="E2" s="60" t="s">
        <v>4</v>
      </c>
      <c r="F2" s="7" t="s">
        <v>3</v>
      </c>
      <c r="G2" s="7" t="s">
        <v>5</v>
      </c>
      <c r="H2" s="60" t="s">
        <v>2</v>
      </c>
      <c r="I2" s="7" t="s">
        <v>39</v>
      </c>
      <c r="J2" s="7" t="s">
        <v>40</v>
      </c>
      <c r="K2" s="7" t="s">
        <v>41</v>
      </c>
      <c r="L2" s="61" t="s">
        <v>45</v>
      </c>
      <c r="M2" s="61" t="s">
        <v>46</v>
      </c>
      <c r="N2" s="61" t="s">
        <v>6</v>
      </c>
      <c r="O2" s="61" t="s">
        <v>47</v>
      </c>
      <c r="P2" s="61" t="s">
        <v>48</v>
      </c>
    </row>
    <row r="3" spans="1:16" ht="26.25" customHeight="1" x14ac:dyDescent="0.2">
      <c r="A3" s="83">
        <v>403934</v>
      </c>
      <c r="B3" s="74" t="s">
        <v>4524</v>
      </c>
      <c r="C3" s="9" t="s">
        <v>4525</v>
      </c>
      <c r="D3" s="76" t="s">
        <v>127</v>
      </c>
      <c r="E3" s="13">
        <v>44557</v>
      </c>
      <c r="F3" s="76" t="s">
        <v>3897</v>
      </c>
      <c r="G3" s="13">
        <v>44560</v>
      </c>
      <c r="H3" s="10" t="s">
        <v>3898</v>
      </c>
      <c r="I3" s="1">
        <v>45</v>
      </c>
      <c r="J3" s="1">
        <v>41</v>
      </c>
      <c r="K3" s="1">
        <v>28</v>
      </c>
      <c r="L3" s="1">
        <v>3</v>
      </c>
      <c r="M3" s="80">
        <v>12.914999999999999</v>
      </c>
      <c r="N3" s="96">
        <v>12.914999999999999</v>
      </c>
      <c r="O3" s="64">
        <v>2530</v>
      </c>
      <c r="P3" s="65">
        <f>Table22457891011234567891011121314151617181920212223242526272829303132333435363738394041[[#This Row],[PEMBULATAN]]*O3</f>
        <v>32674.949999999997</v>
      </c>
    </row>
    <row r="4" spans="1:16" ht="26.25" customHeight="1" x14ac:dyDescent="0.2">
      <c r="A4" s="14"/>
      <c r="B4" s="75"/>
      <c r="C4" s="73" t="s">
        <v>4526</v>
      </c>
      <c r="D4" s="78" t="s">
        <v>127</v>
      </c>
      <c r="E4" s="13">
        <v>44557</v>
      </c>
      <c r="F4" s="76" t="s">
        <v>3897</v>
      </c>
      <c r="G4" s="13">
        <v>44560</v>
      </c>
      <c r="H4" s="77" t="s">
        <v>3898</v>
      </c>
      <c r="I4" s="16">
        <v>122</v>
      </c>
      <c r="J4" s="16">
        <v>10</v>
      </c>
      <c r="K4" s="16">
        <v>4</v>
      </c>
      <c r="L4" s="16">
        <v>3</v>
      </c>
      <c r="M4" s="81">
        <v>1.22</v>
      </c>
      <c r="N4" s="72">
        <v>3</v>
      </c>
      <c r="O4" s="64">
        <v>2530</v>
      </c>
      <c r="P4" s="65">
        <f>Table22457891011234567891011121314151617181920212223242526272829303132333435363738394041[[#This Row],[PEMBULATAN]]*O4</f>
        <v>7590</v>
      </c>
    </row>
    <row r="5" spans="1:16" ht="26.25" customHeight="1" x14ac:dyDescent="0.2">
      <c r="A5" s="14"/>
      <c r="B5" s="75"/>
      <c r="C5" s="73" t="s">
        <v>4527</v>
      </c>
      <c r="D5" s="78" t="s">
        <v>127</v>
      </c>
      <c r="E5" s="13">
        <v>44557</v>
      </c>
      <c r="F5" s="76" t="s">
        <v>3897</v>
      </c>
      <c r="G5" s="13">
        <v>44560</v>
      </c>
      <c r="H5" s="77" t="s">
        <v>3898</v>
      </c>
      <c r="I5" s="16">
        <v>51</v>
      </c>
      <c r="J5" s="16">
        <v>33</v>
      </c>
      <c r="K5" s="16">
        <v>28</v>
      </c>
      <c r="L5" s="16">
        <v>2</v>
      </c>
      <c r="M5" s="81">
        <v>11.781000000000001</v>
      </c>
      <c r="N5" s="96">
        <v>11.781000000000001</v>
      </c>
      <c r="O5" s="64">
        <v>2530</v>
      </c>
      <c r="P5" s="65">
        <f>Table22457891011234567891011121314151617181920212223242526272829303132333435363738394041[[#This Row],[PEMBULATAN]]*O5</f>
        <v>29805.93</v>
      </c>
    </row>
    <row r="6" spans="1:16" ht="26.25" customHeight="1" x14ac:dyDescent="0.2">
      <c r="A6" s="14"/>
      <c r="B6" s="75"/>
      <c r="C6" s="73" t="s">
        <v>4528</v>
      </c>
      <c r="D6" s="78" t="s">
        <v>127</v>
      </c>
      <c r="E6" s="13">
        <v>44557</v>
      </c>
      <c r="F6" s="76" t="s">
        <v>3897</v>
      </c>
      <c r="G6" s="13">
        <v>44560</v>
      </c>
      <c r="H6" s="77" t="s">
        <v>3898</v>
      </c>
      <c r="I6" s="16">
        <v>47</v>
      </c>
      <c r="J6" s="16">
        <v>32</v>
      </c>
      <c r="K6" s="16">
        <v>31</v>
      </c>
      <c r="L6" s="16">
        <v>7</v>
      </c>
      <c r="M6" s="81">
        <v>11.656000000000001</v>
      </c>
      <c r="N6" s="96">
        <v>11.656000000000001</v>
      </c>
      <c r="O6" s="64">
        <v>2530</v>
      </c>
      <c r="P6" s="65">
        <f>Table22457891011234567891011121314151617181920212223242526272829303132333435363738394041[[#This Row],[PEMBULATAN]]*O6</f>
        <v>29489.68</v>
      </c>
    </row>
    <row r="7" spans="1:16" ht="26.25" customHeight="1" x14ac:dyDescent="0.2">
      <c r="A7" s="14"/>
      <c r="B7" s="75"/>
      <c r="C7" s="73" t="s">
        <v>4529</v>
      </c>
      <c r="D7" s="78" t="s">
        <v>127</v>
      </c>
      <c r="E7" s="13">
        <v>44557</v>
      </c>
      <c r="F7" s="76" t="s">
        <v>3897</v>
      </c>
      <c r="G7" s="13">
        <v>44560</v>
      </c>
      <c r="H7" s="77" t="s">
        <v>3898</v>
      </c>
      <c r="I7" s="16">
        <v>37</v>
      </c>
      <c r="J7" s="16">
        <v>31</v>
      </c>
      <c r="K7" s="16">
        <v>12</v>
      </c>
      <c r="L7" s="16">
        <v>2</v>
      </c>
      <c r="M7" s="81">
        <v>3.4409999999999998</v>
      </c>
      <c r="N7" s="96">
        <v>4</v>
      </c>
      <c r="O7" s="64">
        <v>2530</v>
      </c>
      <c r="P7" s="65">
        <f>Table22457891011234567891011121314151617181920212223242526272829303132333435363738394041[[#This Row],[PEMBULATAN]]*O7</f>
        <v>10120</v>
      </c>
    </row>
    <row r="8" spans="1:16" ht="26.25" customHeight="1" x14ac:dyDescent="0.2">
      <c r="A8" s="14"/>
      <c r="B8" s="75"/>
      <c r="C8" s="73" t="s">
        <v>4530</v>
      </c>
      <c r="D8" s="78" t="s">
        <v>127</v>
      </c>
      <c r="E8" s="13">
        <v>44557</v>
      </c>
      <c r="F8" s="76" t="s">
        <v>3897</v>
      </c>
      <c r="G8" s="13">
        <v>44560</v>
      </c>
      <c r="H8" s="77" t="s">
        <v>3898</v>
      </c>
      <c r="I8" s="16">
        <v>61</v>
      </c>
      <c r="J8" s="16">
        <v>32</v>
      </c>
      <c r="K8" s="16">
        <v>29</v>
      </c>
      <c r="L8" s="16">
        <v>9</v>
      </c>
      <c r="M8" s="81">
        <v>14.151999999999999</v>
      </c>
      <c r="N8" s="96">
        <v>14.151999999999999</v>
      </c>
      <c r="O8" s="64">
        <v>2530</v>
      </c>
      <c r="P8" s="65">
        <f>Table22457891011234567891011121314151617181920212223242526272829303132333435363738394041[[#This Row],[PEMBULATAN]]*O8</f>
        <v>35804.559999999998</v>
      </c>
    </row>
    <row r="9" spans="1:16" ht="26.25" customHeight="1" x14ac:dyDescent="0.2">
      <c r="A9" s="14"/>
      <c r="B9" s="75"/>
      <c r="C9" s="73" t="s">
        <v>4531</v>
      </c>
      <c r="D9" s="78" t="s">
        <v>127</v>
      </c>
      <c r="E9" s="13">
        <v>44557</v>
      </c>
      <c r="F9" s="76" t="s">
        <v>3897</v>
      </c>
      <c r="G9" s="13">
        <v>44560</v>
      </c>
      <c r="H9" s="77" t="s">
        <v>3898</v>
      </c>
      <c r="I9" s="16">
        <v>87</v>
      </c>
      <c r="J9" s="16">
        <v>61</v>
      </c>
      <c r="K9" s="16">
        <v>25</v>
      </c>
      <c r="L9" s="16">
        <v>12</v>
      </c>
      <c r="M9" s="81">
        <v>33.168750000000003</v>
      </c>
      <c r="N9" s="96">
        <v>33.168750000000003</v>
      </c>
      <c r="O9" s="64">
        <v>2530</v>
      </c>
      <c r="P9" s="65">
        <f>Table22457891011234567891011121314151617181920212223242526272829303132333435363738394041[[#This Row],[PEMBULATAN]]*O9</f>
        <v>83916.9375</v>
      </c>
    </row>
    <row r="10" spans="1:16" ht="26.25" customHeight="1" x14ac:dyDescent="0.2">
      <c r="A10" s="14"/>
      <c r="B10" s="75"/>
      <c r="C10" s="73" t="s">
        <v>4532</v>
      </c>
      <c r="D10" s="78" t="s">
        <v>127</v>
      </c>
      <c r="E10" s="13">
        <v>44557</v>
      </c>
      <c r="F10" s="76" t="s">
        <v>3897</v>
      </c>
      <c r="G10" s="13">
        <v>44560</v>
      </c>
      <c r="H10" s="77" t="s">
        <v>3898</v>
      </c>
      <c r="I10" s="16">
        <v>55</v>
      </c>
      <c r="J10" s="16">
        <v>44</v>
      </c>
      <c r="K10" s="16">
        <v>23</v>
      </c>
      <c r="L10" s="16">
        <v>3</v>
      </c>
      <c r="M10" s="81">
        <v>13.914999999999999</v>
      </c>
      <c r="N10" s="96">
        <v>13.914999999999999</v>
      </c>
      <c r="O10" s="64">
        <v>2530</v>
      </c>
      <c r="P10" s="65">
        <f>Table22457891011234567891011121314151617181920212223242526272829303132333435363738394041[[#This Row],[PEMBULATAN]]*O10</f>
        <v>35204.949999999997</v>
      </c>
    </row>
    <row r="11" spans="1:16" ht="26.25" customHeight="1" x14ac:dyDescent="0.2">
      <c r="A11" s="14"/>
      <c r="B11" s="75"/>
      <c r="C11" s="73" t="s">
        <v>4533</v>
      </c>
      <c r="D11" s="78" t="s">
        <v>127</v>
      </c>
      <c r="E11" s="13">
        <v>44557</v>
      </c>
      <c r="F11" s="76" t="s">
        <v>3897</v>
      </c>
      <c r="G11" s="13">
        <v>44560</v>
      </c>
      <c r="H11" s="77" t="s">
        <v>3898</v>
      </c>
      <c r="I11" s="16">
        <v>48</v>
      </c>
      <c r="J11" s="16">
        <v>34</v>
      </c>
      <c r="K11" s="16">
        <v>9</v>
      </c>
      <c r="L11" s="16">
        <v>2</v>
      </c>
      <c r="M11" s="81">
        <v>3.6720000000000002</v>
      </c>
      <c r="N11" s="96">
        <v>3.6720000000000002</v>
      </c>
      <c r="O11" s="64">
        <v>2530</v>
      </c>
      <c r="P11" s="65">
        <f>Table22457891011234567891011121314151617181920212223242526272829303132333435363738394041[[#This Row],[PEMBULATAN]]*O11</f>
        <v>9290.16</v>
      </c>
    </row>
    <row r="12" spans="1:16" ht="26.25" customHeight="1" x14ac:dyDescent="0.2">
      <c r="A12" s="14"/>
      <c r="B12" s="75"/>
      <c r="C12" s="73" t="s">
        <v>4534</v>
      </c>
      <c r="D12" s="78" t="s">
        <v>127</v>
      </c>
      <c r="E12" s="13">
        <v>44557</v>
      </c>
      <c r="F12" s="76" t="s">
        <v>3897</v>
      </c>
      <c r="G12" s="13">
        <v>44560</v>
      </c>
      <c r="H12" s="77" t="s">
        <v>3898</v>
      </c>
      <c r="I12" s="16">
        <v>46</v>
      </c>
      <c r="J12" s="16">
        <v>34</v>
      </c>
      <c r="K12" s="16">
        <v>22</v>
      </c>
      <c r="L12" s="16">
        <v>6</v>
      </c>
      <c r="M12" s="81">
        <v>8.6020000000000003</v>
      </c>
      <c r="N12" s="96">
        <v>8.6020000000000003</v>
      </c>
      <c r="O12" s="64">
        <v>2530</v>
      </c>
      <c r="P12" s="65">
        <f>Table22457891011234567891011121314151617181920212223242526272829303132333435363738394041[[#This Row],[PEMBULATAN]]*O12</f>
        <v>21763.06</v>
      </c>
    </row>
    <row r="13" spans="1:16" ht="26.25" customHeight="1" x14ac:dyDescent="0.2">
      <c r="A13" s="14"/>
      <c r="B13" s="75"/>
      <c r="C13" s="73" t="s">
        <v>4535</v>
      </c>
      <c r="D13" s="78" t="s">
        <v>127</v>
      </c>
      <c r="E13" s="13">
        <v>44557</v>
      </c>
      <c r="F13" s="76" t="s">
        <v>3897</v>
      </c>
      <c r="G13" s="13">
        <v>44560</v>
      </c>
      <c r="H13" s="77" t="s">
        <v>3898</v>
      </c>
      <c r="I13" s="16">
        <v>61</v>
      </c>
      <c r="J13" s="16">
        <v>49</v>
      </c>
      <c r="K13" s="16">
        <v>22</v>
      </c>
      <c r="L13" s="16">
        <v>7</v>
      </c>
      <c r="M13" s="81">
        <v>16.439499999999999</v>
      </c>
      <c r="N13" s="96">
        <v>17</v>
      </c>
      <c r="O13" s="64">
        <v>2530</v>
      </c>
      <c r="P13" s="65">
        <f>Table22457891011234567891011121314151617181920212223242526272829303132333435363738394041[[#This Row],[PEMBULATAN]]*O13</f>
        <v>43010</v>
      </c>
    </row>
    <row r="14" spans="1:16" ht="26.25" customHeight="1" x14ac:dyDescent="0.2">
      <c r="A14" s="14"/>
      <c r="B14" s="75"/>
      <c r="C14" s="73" t="s">
        <v>4536</v>
      </c>
      <c r="D14" s="78" t="s">
        <v>127</v>
      </c>
      <c r="E14" s="13">
        <v>44557</v>
      </c>
      <c r="F14" s="76" t="s">
        <v>3897</v>
      </c>
      <c r="G14" s="13">
        <v>44560</v>
      </c>
      <c r="H14" s="77" t="s">
        <v>3898</v>
      </c>
      <c r="I14" s="16">
        <v>68</v>
      </c>
      <c r="J14" s="16">
        <v>35</v>
      </c>
      <c r="K14" s="16">
        <v>24</v>
      </c>
      <c r="L14" s="16">
        <v>8</v>
      </c>
      <c r="M14" s="81">
        <v>14.28</v>
      </c>
      <c r="N14" s="96">
        <v>14.28</v>
      </c>
      <c r="O14" s="64">
        <v>2530</v>
      </c>
      <c r="P14" s="65">
        <f>Table22457891011234567891011121314151617181920212223242526272829303132333435363738394041[[#This Row],[PEMBULATAN]]*O14</f>
        <v>36128.400000000001</v>
      </c>
    </row>
    <row r="15" spans="1:16" ht="26.25" customHeight="1" x14ac:dyDescent="0.2">
      <c r="A15" s="14"/>
      <c r="B15" s="75"/>
      <c r="C15" s="73" t="s">
        <v>4537</v>
      </c>
      <c r="D15" s="78" t="s">
        <v>127</v>
      </c>
      <c r="E15" s="13">
        <v>44557</v>
      </c>
      <c r="F15" s="76" t="s">
        <v>3897</v>
      </c>
      <c r="G15" s="13">
        <v>44560</v>
      </c>
      <c r="H15" s="77" t="s">
        <v>3898</v>
      </c>
      <c r="I15" s="16">
        <v>50</v>
      </c>
      <c r="J15" s="16">
        <v>38</v>
      </c>
      <c r="K15" s="16">
        <v>11</v>
      </c>
      <c r="L15" s="16">
        <v>2</v>
      </c>
      <c r="M15" s="81">
        <v>5.2249999999999996</v>
      </c>
      <c r="N15" s="96">
        <v>5.2249999999999996</v>
      </c>
      <c r="O15" s="64">
        <v>2530</v>
      </c>
      <c r="P15" s="65">
        <f>Table22457891011234567891011121314151617181920212223242526272829303132333435363738394041[[#This Row],[PEMBULATAN]]*O15</f>
        <v>13219.25</v>
      </c>
    </row>
    <row r="16" spans="1:16" ht="26.25" customHeight="1" x14ac:dyDescent="0.2">
      <c r="A16" s="14"/>
      <c r="B16" s="75"/>
      <c r="C16" s="73" t="s">
        <v>4538</v>
      </c>
      <c r="D16" s="78" t="s">
        <v>127</v>
      </c>
      <c r="E16" s="13">
        <v>44557</v>
      </c>
      <c r="F16" s="76" t="s">
        <v>3897</v>
      </c>
      <c r="G16" s="13">
        <v>44560</v>
      </c>
      <c r="H16" s="77" t="s">
        <v>3898</v>
      </c>
      <c r="I16" s="16">
        <v>59</v>
      </c>
      <c r="J16" s="16">
        <v>40</v>
      </c>
      <c r="K16" s="16">
        <v>20</v>
      </c>
      <c r="L16" s="16">
        <v>4</v>
      </c>
      <c r="M16" s="81">
        <v>11.8</v>
      </c>
      <c r="N16" s="96">
        <v>11.8</v>
      </c>
      <c r="O16" s="64">
        <v>2530</v>
      </c>
      <c r="P16" s="65">
        <f>Table22457891011234567891011121314151617181920212223242526272829303132333435363738394041[[#This Row],[PEMBULATAN]]*O16</f>
        <v>29854</v>
      </c>
    </row>
    <row r="17" spans="1:16" ht="26.25" customHeight="1" x14ac:dyDescent="0.2">
      <c r="A17" s="14"/>
      <c r="B17" s="75"/>
      <c r="C17" s="73" t="s">
        <v>4539</v>
      </c>
      <c r="D17" s="78" t="s">
        <v>127</v>
      </c>
      <c r="E17" s="13">
        <v>44557</v>
      </c>
      <c r="F17" s="76" t="s">
        <v>3897</v>
      </c>
      <c r="G17" s="13">
        <v>44560</v>
      </c>
      <c r="H17" s="77" t="s">
        <v>3898</v>
      </c>
      <c r="I17" s="16">
        <v>178</v>
      </c>
      <c r="J17" s="16">
        <v>7</v>
      </c>
      <c r="K17" s="16">
        <v>5</v>
      </c>
      <c r="L17" s="16">
        <v>5</v>
      </c>
      <c r="M17" s="81">
        <v>1.5575000000000001</v>
      </c>
      <c r="N17" s="96">
        <v>5</v>
      </c>
      <c r="O17" s="64">
        <v>2530</v>
      </c>
      <c r="P17" s="65">
        <f>Table22457891011234567891011121314151617181920212223242526272829303132333435363738394041[[#This Row],[PEMBULATAN]]*O17</f>
        <v>12650</v>
      </c>
    </row>
    <row r="18" spans="1:16" ht="26.25" customHeight="1" x14ac:dyDescent="0.2">
      <c r="A18" s="14"/>
      <c r="B18" s="75"/>
      <c r="C18" s="73" t="s">
        <v>4540</v>
      </c>
      <c r="D18" s="78" t="s">
        <v>127</v>
      </c>
      <c r="E18" s="13">
        <v>44557</v>
      </c>
      <c r="F18" s="76" t="s">
        <v>3897</v>
      </c>
      <c r="G18" s="13">
        <v>44560</v>
      </c>
      <c r="H18" s="77" t="s">
        <v>3898</v>
      </c>
      <c r="I18" s="16">
        <v>47</v>
      </c>
      <c r="J18" s="16">
        <v>39</v>
      </c>
      <c r="K18" s="16">
        <v>17</v>
      </c>
      <c r="L18" s="16">
        <v>4</v>
      </c>
      <c r="M18" s="81">
        <v>7.7902500000000003</v>
      </c>
      <c r="N18" s="96">
        <v>7.7902500000000003</v>
      </c>
      <c r="O18" s="64">
        <v>2530</v>
      </c>
      <c r="P18" s="65">
        <f>Table22457891011234567891011121314151617181920212223242526272829303132333435363738394041[[#This Row],[PEMBULATAN]]*O18</f>
        <v>19709.3325</v>
      </c>
    </row>
    <row r="19" spans="1:16" ht="26.25" customHeight="1" x14ac:dyDescent="0.2">
      <c r="A19" s="14"/>
      <c r="B19" s="75"/>
      <c r="C19" s="73" t="s">
        <v>4541</v>
      </c>
      <c r="D19" s="78" t="s">
        <v>127</v>
      </c>
      <c r="E19" s="13">
        <v>44557</v>
      </c>
      <c r="F19" s="76" t="s">
        <v>3897</v>
      </c>
      <c r="G19" s="13">
        <v>44560</v>
      </c>
      <c r="H19" s="77" t="s">
        <v>3898</v>
      </c>
      <c r="I19" s="16">
        <v>103</v>
      </c>
      <c r="J19" s="16">
        <v>62</v>
      </c>
      <c r="K19" s="16">
        <v>32</v>
      </c>
      <c r="L19" s="16">
        <v>17</v>
      </c>
      <c r="M19" s="81">
        <v>51.088000000000001</v>
      </c>
      <c r="N19" s="96">
        <v>51.088000000000001</v>
      </c>
      <c r="O19" s="64">
        <v>2530</v>
      </c>
      <c r="P19" s="65">
        <f>Table22457891011234567891011121314151617181920212223242526272829303132333435363738394041[[#This Row],[PEMBULATAN]]*O19</f>
        <v>129252.64</v>
      </c>
    </row>
    <row r="20" spans="1:16" ht="26.25" customHeight="1" x14ac:dyDescent="0.2">
      <c r="A20" s="14"/>
      <c r="B20" s="75"/>
      <c r="C20" s="73" t="s">
        <v>4542</v>
      </c>
      <c r="D20" s="78" t="s">
        <v>127</v>
      </c>
      <c r="E20" s="13">
        <v>44557</v>
      </c>
      <c r="F20" s="76" t="s">
        <v>3897</v>
      </c>
      <c r="G20" s="13">
        <v>44560</v>
      </c>
      <c r="H20" s="77" t="s">
        <v>3898</v>
      </c>
      <c r="I20" s="16">
        <v>56</v>
      </c>
      <c r="J20" s="16">
        <v>40</v>
      </c>
      <c r="K20" s="16">
        <v>17</v>
      </c>
      <c r="L20" s="16">
        <v>3</v>
      </c>
      <c r="M20" s="81">
        <v>9.52</v>
      </c>
      <c r="N20" s="96">
        <v>9.52</v>
      </c>
      <c r="O20" s="64">
        <v>2530</v>
      </c>
      <c r="P20" s="65">
        <f>Table22457891011234567891011121314151617181920212223242526272829303132333435363738394041[[#This Row],[PEMBULATAN]]*O20</f>
        <v>24085.599999999999</v>
      </c>
    </row>
    <row r="21" spans="1:16" ht="26.25" customHeight="1" x14ac:dyDescent="0.2">
      <c r="A21" s="14"/>
      <c r="B21" s="75"/>
      <c r="C21" s="73" t="s">
        <v>4543</v>
      </c>
      <c r="D21" s="78" t="s">
        <v>127</v>
      </c>
      <c r="E21" s="13">
        <v>44557</v>
      </c>
      <c r="F21" s="76" t="s">
        <v>3897</v>
      </c>
      <c r="G21" s="13">
        <v>44560</v>
      </c>
      <c r="H21" s="77" t="s">
        <v>3898</v>
      </c>
      <c r="I21" s="16">
        <v>48</v>
      </c>
      <c r="J21" s="16">
        <v>42</v>
      </c>
      <c r="K21" s="16">
        <v>27</v>
      </c>
      <c r="L21" s="16">
        <v>10</v>
      </c>
      <c r="M21" s="81">
        <v>13.608000000000001</v>
      </c>
      <c r="N21" s="96">
        <v>13.608000000000001</v>
      </c>
      <c r="O21" s="64">
        <v>2530</v>
      </c>
      <c r="P21" s="65">
        <f>Table22457891011234567891011121314151617181920212223242526272829303132333435363738394041[[#This Row],[PEMBULATAN]]*O21</f>
        <v>34428.239999999998</v>
      </c>
    </row>
    <row r="22" spans="1:16" ht="26.25" customHeight="1" x14ac:dyDescent="0.2">
      <c r="A22" s="14"/>
      <c r="B22" s="75"/>
      <c r="C22" s="73" t="s">
        <v>4544</v>
      </c>
      <c r="D22" s="78" t="s">
        <v>127</v>
      </c>
      <c r="E22" s="13">
        <v>44557</v>
      </c>
      <c r="F22" s="76" t="s">
        <v>3897</v>
      </c>
      <c r="G22" s="13">
        <v>44560</v>
      </c>
      <c r="H22" s="77" t="s">
        <v>3898</v>
      </c>
      <c r="I22" s="16">
        <v>66</v>
      </c>
      <c r="J22" s="16">
        <v>46</v>
      </c>
      <c r="K22" s="16">
        <v>15</v>
      </c>
      <c r="L22" s="16">
        <v>11</v>
      </c>
      <c r="M22" s="81">
        <v>11.385</v>
      </c>
      <c r="N22" s="96">
        <v>12</v>
      </c>
      <c r="O22" s="64">
        <v>2530</v>
      </c>
      <c r="P22" s="65">
        <f>Table22457891011234567891011121314151617181920212223242526272829303132333435363738394041[[#This Row],[PEMBULATAN]]*O22</f>
        <v>30360</v>
      </c>
    </row>
    <row r="23" spans="1:16" ht="26.25" customHeight="1" x14ac:dyDescent="0.2">
      <c r="A23" s="14"/>
      <c r="B23" s="75"/>
      <c r="C23" s="73" t="s">
        <v>4545</v>
      </c>
      <c r="D23" s="78" t="s">
        <v>127</v>
      </c>
      <c r="E23" s="13">
        <v>44557</v>
      </c>
      <c r="F23" s="76" t="s">
        <v>3897</v>
      </c>
      <c r="G23" s="13">
        <v>44560</v>
      </c>
      <c r="H23" s="77" t="s">
        <v>3898</v>
      </c>
      <c r="I23" s="16">
        <v>105</v>
      </c>
      <c r="J23" s="16">
        <v>60</v>
      </c>
      <c r="K23" s="16">
        <v>34</v>
      </c>
      <c r="L23" s="16">
        <v>11</v>
      </c>
      <c r="M23" s="81">
        <v>53.55</v>
      </c>
      <c r="N23" s="96">
        <v>53.55</v>
      </c>
      <c r="O23" s="64">
        <v>2530</v>
      </c>
      <c r="P23" s="65">
        <f>Table22457891011234567891011121314151617181920212223242526272829303132333435363738394041[[#This Row],[PEMBULATAN]]*O23</f>
        <v>135481.5</v>
      </c>
    </row>
    <row r="24" spans="1:16" ht="26.25" customHeight="1" x14ac:dyDescent="0.2">
      <c r="A24" s="14"/>
      <c r="B24" s="75"/>
      <c r="C24" s="73" t="s">
        <v>4546</v>
      </c>
      <c r="D24" s="78" t="s">
        <v>127</v>
      </c>
      <c r="E24" s="13">
        <v>44557</v>
      </c>
      <c r="F24" s="76" t="s">
        <v>3897</v>
      </c>
      <c r="G24" s="13">
        <v>44560</v>
      </c>
      <c r="H24" s="77" t="s">
        <v>3898</v>
      </c>
      <c r="I24" s="16">
        <v>58</v>
      </c>
      <c r="J24" s="16">
        <v>38</v>
      </c>
      <c r="K24" s="16">
        <v>27</v>
      </c>
      <c r="L24" s="16">
        <v>4</v>
      </c>
      <c r="M24" s="81">
        <v>14.877000000000001</v>
      </c>
      <c r="N24" s="96">
        <v>14.877000000000001</v>
      </c>
      <c r="O24" s="64">
        <v>2530</v>
      </c>
      <c r="P24" s="65">
        <f>Table22457891011234567891011121314151617181920212223242526272829303132333435363738394041[[#This Row],[PEMBULATAN]]*O24</f>
        <v>37638.810000000005</v>
      </c>
    </row>
    <row r="25" spans="1:16" ht="26.25" customHeight="1" x14ac:dyDescent="0.2">
      <c r="A25" s="14"/>
      <c r="B25" s="75"/>
      <c r="C25" s="73" t="s">
        <v>4547</v>
      </c>
      <c r="D25" s="78" t="s">
        <v>127</v>
      </c>
      <c r="E25" s="13">
        <v>44557</v>
      </c>
      <c r="F25" s="76" t="s">
        <v>3897</v>
      </c>
      <c r="G25" s="13">
        <v>44560</v>
      </c>
      <c r="H25" s="77" t="s">
        <v>3898</v>
      </c>
      <c r="I25" s="16">
        <v>88</v>
      </c>
      <c r="J25" s="16">
        <v>65</v>
      </c>
      <c r="K25" s="16">
        <v>29</v>
      </c>
      <c r="L25" s="16">
        <v>5</v>
      </c>
      <c r="M25" s="81">
        <v>41.47</v>
      </c>
      <c r="N25" s="96">
        <v>42</v>
      </c>
      <c r="O25" s="64">
        <v>2530</v>
      </c>
      <c r="P25" s="65">
        <f>Table22457891011234567891011121314151617181920212223242526272829303132333435363738394041[[#This Row],[PEMBULATAN]]*O25</f>
        <v>106260</v>
      </c>
    </row>
    <row r="26" spans="1:16" ht="26.25" customHeight="1" x14ac:dyDescent="0.2">
      <c r="A26" s="14"/>
      <c r="B26" s="75"/>
      <c r="C26" s="73" t="s">
        <v>4548</v>
      </c>
      <c r="D26" s="78" t="s">
        <v>127</v>
      </c>
      <c r="E26" s="13">
        <v>44557</v>
      </c>
      <c r="F26" s="76" t="s">
        <v>3897</v>
      </c>
      <c r="G26" s="13">
        <v>44560</v>
      </c>
      <c r="H26" s="77" t="s">
        <v>3898</v>
      </c>
      <c r="I26" s="16">
        <v>51</v>
      </c>
      <c r="J26" s="16">
        <v>37</v>
      </c>
      <c r="K26" s="16">
        <v>19</v>
      </c>
      <c r="L26" s="16">
        <v>3</v>
      </c>
      <c r="M26" s="81">
        <v>8.9632500000000004</v>
      </c>
      <c r="N26" s="96">
        <v>8.9632500000000004</v>
      </c>
      <c r="O26" s="64">
        <v>2530</v>
      </c>
      <c r="P26" s="65">
        <f>Table22457891011234567891011121314151617181920212223242526272829303132333435363738394041[[#This Row],[PEMBULATAN]]*O26</f>
        <v>22677.022500000003</v>
      </c>
    </row>
    <row r="27" spans="1:16" ht="26.25" customHeight="1" x14ac:dyDescent="0.2">
      <c r="A27" s="14"/>
      <c r="B27" s="75"/>
      <c r="C27" s="73" t="s">
        <v>4549</v>
      </c>
      <c r="D27" s="78" t="s">
        <v>127</v>
      </c>
      <c r="E27" s="13">
        <v>44557</v>
      </c>
      <c r="F27" s="76" t="s">
        <v>3897</v>
      </c>
      <c r="G27" s="13">
        <v>44560</v>
      </c>
      <c r="H27" s="77" t="s">
        <v>3898</v>
      </c>
      <c r="I27" s="16">
        <v>56</v>
      </c>
      <c r="J27" s="16">
        <v>41</v>
      </c>
      <c r="K27" s="16">
        <v>27</v>
      </c>
      <c r="L27" s="16">
        <v>6</v>
      </c>
      <c r="M27" s="81">
        <v>15.497999999999999</v>
      </c>
      <c r="N27" s="96">
        <v>16</v>
      </c>
      <c r="O27" s="64">
        <v>2530</v>
      </c>
      <c r="P27" s="65">
        <f>Table22457891011234567891011121314151617181920212223242526272829303132333435363738394041[[#This Row],[PEMBULATAN]]*O27</f>
        <v>40480</v>
      </c>
    </row>
    <row r="28" spans="1:16" ht="26.25" customHeight="1" x14ac:dyDescent="0.2">
      <c r="A28" s="14"/>
      <c r="B28" s="75"/>
      <c r="C28" s="73" t="s">
        <v>4550</v>
      </c>
      <c r="D28" s="78" t="s">
        <v>127</v>
      </c>
      <c r="E28" s="13">
        <v>44557</v>
      </c>
      <c r="F28" s="76" t="s">
        <v>3897</v>
      </c>
      <c r="G28" s="13">
        <v>44560</v>
      </c>
      <c r="H28" s="77" t="s">
        <v>3898</v>
      </c>
      <c r="I28" s="16">
        <v>94</v>
      </c>
      <c r="J28" s="16">
        <v>51</v>
      </c>
      <c r="K28" s="16">
        <v>33</v>
      </c>
      <c r="L28" s="16">
        <v>31</v>
      </c>
      <c r="M28" s="81">
        <v>39.5505</v>
      </c>
      <c r="N28" s="96">
        <v>39.5505</v>
      </c>
      <c r="O28" s="64">
        <v>2530</v>
      </c>
      <c r="P28" s="65">
        <f>Table22457891011234567891011121314151617181920212223242526272829303132333435363738394041[[#This Row],[PEMBULATAN]]*O28</f>
        <v>100062.765</v>
      </c>
    </row>
    <row r="29" spans="1:16" ht="26.25" customHeight="1" x14ac:dyDescent="0.2">
      <c r="A29" s="14"/>
      <c r="B29" s="98"/>
      <c r="C29" s="73" t="s">
        <v>4551</v>
      </c>
      <c r="D29" s="78" t="s">
        <v>127</v>
      </c>
      <c r="E29" s="13">
        <v>44557</v>
      </c>
      <c r="F29" s="76" t="s">
        <v>3897</v>
      </c>
      <c r="G29" s="13">
        <v>44560</v>
      </c>
      <c r="H29" s="77" t="s">
        <v>3898</v>
      </c>
      <c r="I29" s="16">
        <v>56</v>
      </c>
      <c r="J29" s="16">
        <v>43</v>
      </c>
      <c r="K29" s="16">
        <v>21</v>
      </c>
      <c r="L29" s="16">
        <v>10</v>
      </c>
      <c r="M29" s="81">
        <v>12.641999999999999</v>
      </c>
      <c r="N29" s="96">
        <v>12.641999999999999</v>
      </c>
      <c r="O29" s="64">
        <v>2530</v>
      </c>
      <c r="P29" s="65">
        <f>Table22457891011234567891011121314151617181920212223242526272829303132333435363738394041[[#This Row],[PEMBULATAN]]*O29</f>
        <v>31984.26</v>
      </c>
    </row>
    <row r="30" spans="1:16" ht="26.25" customHeight="1" x14ac:dyDescent="0.2">
      <c r="A30" s="14"/>
      <c r="B30" s="75" t="s">
        <v>4552</v>
      </c>
      <c r="C30" s="73" t="s">
        <v>4553</v>
      </c>
      <c r="D30" s="78" t="s">
        <v>127</v>
      </c>
      <c r="E30" s="13">
        <v>44557</v>
      </c>
      <c r="F30" s="76" t="s">
        <v>3897</v>
      </c>
      <c r="G30" s="13">
        <v>44560</v>
      </c>
      <c r="H30" s="77" t="s">
        <v>3898</v>
      </c>
      <c r="I30" s="16">
        <v>115</v>
      </c>
      <c r="J30" s="16">
        <v>70</v>
      </c>
      <c r="K30" s="16">
        <v>21</v>
      </c>
      <c r="L30" s="16">
        <v>28</v>
      </c>
      <c r="M30" s="81">
        <v>42.262500000000003</v>
      </c>
      <c r="N30" s="96">
        <v>42.262500000000003</v>
      </c>
      <c r="O30" s="64">
        <v>2530</v>
      </c>
      <c r="P30" s="65">
        <f>Table22457891011234567891011121314151617181920212223242526272829303132333435363738394041[[#This Row],[PEMBULATAN]]*O30</f>
        <v>106924.125</v>
      </c>
    </row>
    <row r="31" spans="1:16" ht="22.5" customHeight="1" x14ac:dyDescent="0.2">
      <c r="A31" s="123" t="s">
        <v>30</v>
      </c>
      <c r="B31" s="124"/>
      <c r="C31" s="124"/>
      <c r="D31" s="124"/>
      <c r="E31" s="124"/>
      <c r="F31" s="124"/>
      <c r="G31" s="124"/>
      <c r="H31" s="124"/>
      <c r="I31" s="124"/>
      <c r="J31" s="124"/>
      <c r="K31" s="124"/>
      <c r="L31" s="125"/>
      <c r="M31" s="79">
        <f>SUBTOTAL(109,Table22457891011234567891011121314151617181920212223242526272829303132333435363738394041[KG VOLUME])</f>
        <v>486.02925000000005</v>
      </c>
      <c r="N31" s="68">
        <f>SUM(N3:N30)</f>
        <v>494.01825000000002</v>
      </c>
      <c r="O31" s="126">
        <f>SUM(P3:P30)</f>
        <v>1249866.1724999999</v>
      </c>
      <c r="P31" s="127"/>
    </row>
    <row r="32" spans="1:16" ht="18" customHeight="1" x14ac:dyDescent="0.2">
      <c r="A32" s="86"/>
      <c r="B32" s="56" t="s">
        <v>42</v>
      </c>
      <c r="C32" s="55"/>
      <c r="D32" s="57" t="s">
        <v>43</v>
      </c>
      <c r="E32" s="86"/>
      <c r="F32" s="86"/>
      <c r="G32" s="86"/>
      <c r="H32" s="86"/>
      <c r="I32" s="86"/>
      <c r="J32" s="86"/>
      <c r="K32" s="86"/>
      <c r="L32" s="86"/>
      <c r="M32" s="87"/>
      <c r="N32" s="88" t="s">
        <v>51</v>
      </c>
      <c r="O32" s="89"/>
      <c r="P32" s="89">
        <f>O31*10%</f>
        <v>124986.61725</v>
      </c>
    </row>
    <row r="33" spans="1:16" ht="18" customHeight="1" thickBot="1" x14ac:dyDescent="0.25">
      <c r="A33" s="86"/>
      <c r="B33" s="56"/>
      <c r="C33" s="55"/>
      <c r="D33" s="57"/>
      <c r="E33" s="86"/>
      <c r="F33" s="86"/>
      <c r="G33" s="86"/>
      <c r="H33" s="86"/>
      <c r="I33" s="86"/>
      <c r="J33" s="86"/>
      <c r="K33" s="86"/>
      <c r="L33" s="86"/>
      <c r="M33" s="87"/>
      <c r="N33" s="90" t="s">
        <v>52</v>
      </c>
      <c r="O33" s="91"/>
      <c r="P33" s="91">
        <f>O31-P32</f>
        <v>1124879.55525</v>
      </c>
    </row>
    <row r="34" spans="1:16" ht="18" customHeight="1" x14ac:dyDescent="0.2">
      <c r="A34" s="11"/>
      <c r="H34" s="63"/>
      <c r="N34" s="62" t="s">
        <v>31</v>
      </c>
      <c r="P34" s="69">
        <f>P33*1%</f>
        <v>11248.7955525</v>
      </c>
    </row>
    <row r="35" spans="1:16" ht="18" customHeight="1" thickBot="1" x14ac:dyDescent="0.25">
      <c r="A35" s="11"/>
      <c r="H35" s="63"/>
      <c r="N35" s="62" t="s">
        <v>53</v>
      </c>
      <c r="P35" s="71">
        <f>P33*2%</f>
        <v>22497.591105</v>
      </c>
    </row>
    <row r="36" spans="1:16" ht="18" customHeight="1" x14ac:dyDescent="0.2">
      <c r="A36" s="11"/>
      <c r="H36" s="63"/>
      <c r="N36" s="66" t="s">
        <v>32</v>
      </c>
      <c r="O36" s="67"/>
      <c r="P36" s="70">
        <f>P33+P34-P35</f>
        <v>1113630.7596975002</v>
      </c>
    </row>
    <row r="38" spans="1:16" x14ac:dyDescent="0.2">
      <c r="A38" s="11"/>
      <c r="H38" s="63"/>
      <c r="P38" s="71"/>
    </row>
    <row r="39" spans="1:16" x14ac:dyDescent="0.2">
      <c r="A39" s="11"/>
      <c r="H39" s="63"/>
      <c r="O39" s="58"/>
      <c r="P39" s="71"/>
    </row>
    <row r="40" spans="1:16" s="3" customFormat="1" x14ac:dyDescent="0.25">
      <c r="A40" s="11"/>
      <c r="B40" s="2"/>
      <c r="C40" s="2"/>
      <c r="E40" s="12"/>
      <c r="H40" s="63"/>
      <c r="N40" s="15"/>
      <c r="O40" s="15"/>
      <c r="P40" s="15"/>
    </row>
    <row r="41" spans="1:16" s="3" customFormat="1" x14ac:dyDescent="0.25">
      <c r="A41" s="11"/>
      <c r="B41" s="2"/>
      <c r="C41" s="2"/>
      <c r="E41" s="12"/>
      <c r="H41" s="63"/>
      <c r="N41" s="15"/>
      <c r="O41" s="15"/>
      <c r="P41" s="15"/>
    </row>
    <row r="42" spans="1:16" s="3" customFormat="1" x14ac:dyDescent="0.25">
      <c r="A42" s="11"/>
      <c r="B42" s="2"/>
      <c r="C42" s="2"/>
      <c r="E42" s="12"/>
      <c r="H42" s="63"/>
      <c r="N42" s="15"/>
      <c r="O42" s="15"/>
      <c r="P42" s="15"/>
    </row>
    <row r="43" spans="1:16" s="3" customFormat="1" x14ac:dyDescent="0.25">
      <c r="A43" s="11"/>
      <c r="B43" s="2"/>
      <c r="C43" s="2"/>
      <c r="E43" s="12"/>
      <c r="H43" s="63"/>
      <c r="N43" s="15"/>
      <c r="O43" s="15"/>
      <c r="P43" s="15"/>
    </row>
    <row r="44" spans="1:16" s="3" customFormat="1" x14ac:dyDescent="0.25">
      <c r="A44" s="11"/>
      <c r="B44" s="2"/>
      <c r="C44" s="2"/>
      <c r="E44" s="12"/>
      <c r="H44" s="63"/>
      <c r="N44" s="15"/>
      <c r="O44" s="15"/>
      <c r="P44" s="15"/>
    </row>
    <row r="45" spans="1:16" s="3" customFormat="1" x14ac:dyDescent="0.25">
      <c r="A45" s="11"/>
      <c r="B45" s="2"/>
      <c r="C45" s="2"/>
      <c r="E45" s="12"/>
      <c r="H45" s="63"/>
      <c r="N45" s="15"/>
      <c r="O45" s="15"/>
      <c r="P45" s="15"/>
    </row>
    <row r="46" spans="1:16" s="3" customFormat="1" x14ac:dyDescent="0.25">
      <c r="A46" s="11"/>
      <c r="B46" s="2"/>
      <c r="C46" s="2"/>
      <c r="E46" s="12"/>
      <c r="H46" s="63"/>
      <c r="N46" s="15"/>
      <c r="O46" s="15"/>
      <c r="P46" s="15"/>
    </row>
    <row r="47" spans="1:16" s="3" customFormat="1" x14ac:dyDescent="0.25">
      <c r="A47" s="11"/>
      <c r="B47" s="2"/>
      <c r="C47" s="2"/>
      <c r="E47" s="12"/>
      <c r="H47" s="63"/>
      <c r="N47" s="15"/>
      <c r="O47" s="15"/>
      <c r="P47" s="15"/>
    </row>
    <row r="48" spans="1:16" s="3" customFormat="1" x14ac:dyDescent="0.25">
      <c r="A48" s="11"/>
      <c r="B48" s="2"/>
      <c r="C48" s="2"/>
      <c r="E48" s="12"/>
      <c r="H48" s="63"/>
      <c r="N48" s="15"/>
      <c r="O48" s="15"/>
      <c r="P48" s="15"/>
    </row>
    <row r="49" spans="1:16" s="3" customFormat="1" x14ac:dyDescent="0.25">
      <c r="A49" s="11"/>
      <c r="B49" s="2"/>
      <c r="C49" s="2"/>
      <c r="E49" s="12"/>
      <c r="H49" s="63"/>
      <c r="N49" s="15"/>
      <c r="O49" s="15"/>
      <c r="P49" s="15"/>
    </row>
    <row r="50" spans="1:16" s="3" customFormat="1" x14ac:dyDescent="0.25">
      <c r="A50" s="11"/>
      <c r="B50" s="2"/>
      <c r="C50" s="2"/>
      <c r="E50" s="12"/>
      <c r="H50" s="63"/>
      <c r="N50" s="15"/>
      <c r="O50" s="15"/>
      <c r="P50" s="15"/>
    </row>
    <row r="51" spans="1:16" s="3" customFormat="1" x14ac:dyDescent="0.25">
      <c r="A51" s="11"/>
      <c r="B51" s="2"/>
      <c r="C51" s="2"/>
      <c r="E51" s="12"/>
      <c r="H51" s="63"/>
      <c r="N51" s="15"/>
      <c r="O51" s="15"/>
      <c r="P51" s="15"/>
    </row>
  </sheetData>
  <mergeCells count="2">
    <mergeCell ref="A31:L31"/>
    <mergeCell ref="O31:P31"/>
  </mergeCells>
  <conditionalFormatting sqref="B3:B30">
    <cfRule type="duplicateValues" dxfId="271" priority="69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tabColor rgb="FF92D050"/>
  </sheetPr>
  <dimension ref="A1:P102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N81" sqref="N3:N81"/>
    </sheetView>
  </sheetViews>
  <sheetFormatPr defaultRowHeight="15" x14ac:dyDescent="0.2"/>
  <cols>
    <col min="1" max="1" width="8" style="4" customWidth="1"/>
    <col min="2" max="2" width="19.5703125" style="2" customWidth="1"/>
    <col min="3" max="3" width="14.5703125" style="2" customWidth="1"/>
    <col min="4" max="4" width="10.42578125" style="3" customWidth="1"/>
    <col min="5" max="5" width="8" style="12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5" customWidth="1"/>
    <col min="15" max="15" width="8.140625" style="15" customWidth="1"/>
    <col min="16" max="16" width="12.28515625" style="15" customWidth="1"/>
    <col min="17" max="16384" width="9.140625" style="4"/>
  </cols>
  <sheetData>
    <row r="1" spans="1:16" x14ac:dyDescent="0.2">
      <c r="H1" s="5"/>
    </row>
    <row r="2" spans="1:16" ht="25.5" x14ac:dyDescent="0.2">
      <c r="A2" s="59" t="s">
        <v>44</v>
      </c>
      <c r="B2" s="7" t="s">
        <v>7</v>
      </c>
      <c r="C2" s="7" t="s">
        <v>0</v>
      </c>
      <c r="D2" s="7" t="s">
        <v>1</v>
      </c>
      <c r="E2" s="60" t="s">
        <v>4</v>
      </c>
      <c r="F2" s="7" t="s">
        <v>3</v>
      </c>
      <c r="G2" s="7" t="s">
        <v>5</v>
      </c>
      <c r="H2" s="60" t="s">
        <v>2</v>
      </c>
      <c r="I2" s="7" t="s">
        <v>39</v>
      </c>
      <c r="J2" s="7" t="s">
        <v>40</v>
      </c>
      <c r="K2" s="7" t="s">
        <v>41</v>
      </c>
      <c r="L2" s="61" t="s">
        <v>45</v>
      </c>
      <c r="M2" s="61" t="s">
        <v>46</v>
      </c>
      <c r="N2" s="61" t="s">
        <v>6</v>
      </c>
      <c r="O2" s="61" t="s">
        <v>47</v>
      </c>
      <c r="P2" s="61" t="s">
        <v>48</v>
      </c>
    </row>
    <row r="3" spans="1:16" ht="26.25" customHeight="1" x14ac:dyDescent="0.2">
      <c r="A3" s="83">
        <v>402740</v>
      </c>
      <c r="B3" s="74" t="s">
        <v>4554</v>
      </c>
      <c r="C3" s="9" t="s">
        <v>4555</v>
      </c>
      <c r="D3" s="76" t="s">
        <v>127</v>
      </c>
      <c r="E3" s="13">
        <v>44557</v>
      </c>
      <c r="F3" s="76" t="s">
        <v>705</v>
      </c>
      <c r="G3" s="13">
        <v>44563</v>
      </c>
      <c r="H3" s="10" t="s">
        <v>4635</v>
      </c>
      <c r="I3" s="1">
        <v>85</v>
      </c>
      <c r="J3" s="1">
        <v>45</v>
      </c>
      <c r="K3" s="1">
        <v>45</v>
      </c>
      <c r="L3" s="1">
        <v>28</v>
      </c>
      <c r="M3" s="80">
        <v>43.03125</v>
      </c>
      <c r="N3" s="96">
        <v>43.03125</v>
      </c>
      <c r="O3" s="64">
        <v>2530</v>
      </c>
      <c r="P3" s="65">
        <f>Table224578910112345678910111213141516171819202122232425262728293031323334353637383940414243[[#This Row],[PEMBULATAN]]*O3</f>
        <v>108869.0625</v>
      </c>
    </row>
    <row r="4" spans="1:16" ht="26.25" customHeight="1" x14ac:dyDescent="0.2">
      <c r="A4" s="14"/>
      <c r="B4" s="75"/>
      <c r="C4" s="73" t="s">
        <v>4556</v>
      </c>
      <c r="D4" s="78" t="s">
        <v>127</v>
      </c>
      <c r="E4" s="13">
        <v>44557</v>
      </c>
      <c r="F4" s="76" t="s">
        <v>705</v>
      </c>
      <c r="G4" s="13">
        <v>44563</v>
      </c>
      <c r="H4" s="77" t="s">
        <v>4635</v>
      </c>
      <c r="I4" s="16">
        <v>97</v>
      </c>
      <c r="J4" s="16">
        <v>48</v>
      </c>
      <c r="K4" s="16">
        <v>13</v>
      </c>
      <c r="L4" s="16">
        <v>10</v>
      </c>
      <c r="M4" s="81">
        <v>15.132</v>
      </c>
      <c r="N4" s="96">
        <v>15.132</v>
      </c>
      <c r="O4" s="64">
        <v>2530</v>
      </c>
      <c r="P4" s="65">
        <f>Table224578910112345678910111213141516171819202122232425262728293031323334353637383940414243[[#This Row],[PEMBULATAN]]*O4</f>
        <v>38283.96</v>
      </c>
    </row>
    <row r="5" spans="1:16" ht="26.25" customHeight="1" x14ac:dyDescent="0.2">
      <c r="A5" s="14"/>
      <c r="B5" s="75"/>
      <c r="C5" s="73" t="s">
        <v>4557</v>
      </c>
      <c r="D5" s="78" t="s">
        <v>127</v>
      </c>
      <c r="E5" s="13">
        <v>44557</v>
      </c>
      <c r="F5" s="76" t="s">
        <v>705</v>
      </c>
      <c r="G5" s="13">
        <v>44563</v>
      </c>
      <c r="H5" s="77" t="s">
        <v>4635</v>
      </c>
      <c r="I5" s="16">
        <v>92</v>
      </c>
      <c r="J5" s="16">
        <v>58</v>
      </c>
      <c r="K5" s="16">
        <v>30</v>
      </c>
      <c r="L5" s="16">
        <v>15</v>
      </c>
      <c r="M5" s="81">
        <v>40.020000000000003</v>
      </c>
      <c r="N5" s="96">
        <v>40.020000000000003</v>
      </c>
      <c r="O5" s="64">
        <v>2530</v>
      </c>
      <c r="P5" s="65">
        <f>Table224578910112345678910111213141516171819202122232425262728293031323334353637383940414243[[#This Row],[PEMBULATAN]]*O5</f>
        <v>101250.6</v>
      </c>
    </row>
    <row r="6" spans="1:16" ht="26.25" customHeight="1" x14ac:dyDescent="0.2">
      <c r="A6" s="14"/>
      <c r="B6" s="75"/>
      <c r="C6" s="73" t="s">
        <v>4558</v>
      </c>
      <c r="D6" s="78" t="s">
        <v>127</v>
      </c>
      <c r="E6" s="13">
        <v>44557</v>
      </c>
      <c r="F6" s="76" t="s">
        <v>705</v>
      </c>
      <c r="G6" s="13">
        <v>44563</v>
      </c>
      <c r="H6" s="77" t="s">
        <v>4635</v>
      </c>
      <c r="I6" s="16">
        <v>85</v>
      </c>
      <c r="J6" s="16">
        <v>62</v>
      </c>
      <c r="K6" s="16">
        <v>23</v>
      </c>
      <c r="L6" s="16">
        <v>12</v>
      </c>
      <c r="M6" s="81">
        <v>30.302499999999998</v>
      </c>
      <c r="N6" s="96">
        <v>31</v>
      </c>
      <c r="O6" s="64">
        <v>2530</v>
      </c>
      <c r="P6" s="65">
        <f>Table224578910112345678910111213141516171819202122232425262728293031323334353637383940414243[[#This Row],[PEMBULATAN]]*O6</f>
        <v>78430</v>
      </c>
    </row>
    <row r="7" spans="1:16" ht="26.25" customHeight="1" x14ac:dyDescent="0.2">
      <c r="A7" s="14"/>
      <c r="B7" s="75"/>
      <c r="C7" s="73" t="s">
        <v>4559</v>
      </c>
      <c r="D7" s="78" t="s">
        <v>127</v>
      </c>
      <c r="E7" s="13">
        <v>44557</v>
      </c>
      <c r="F7" s="76" t="s">
        <v>705</v>
      </c>
      <c r="G7" s="13">
        <v>44563</v>
      </c>
      <c r="H7" s="77" t="s">
        <v>4635</v>
      </c>
      <c r="I7" s="16">
        <v>47</v>
      </c>
      <c r="J7" s="16">
        <v>36</v>
      </c>
      <c r="K7" s="16">
        <v>25</v>
      </c>
      <c r="L7" s="16">
        <v>10</v>
      </c>
      <c r="M7" s="81">
        <v>10.574999999999999</v>
      </c>
      <c r="N7" s="96">
        <v>10.574999999999999</v>
      </c>
      <c r="O7" s="64">
        <v>2530</v>
      </c>
      <c r="P7" s="65">
        <f>Table224578910112345678910111213141516171819202122232425262728293031323334353637383940414243[[#This Row],[PEMBULATAN]]*O7</f>
        <v>26754.75</v>
      </c>
    </row>
    <row r="8" spans="1:16" ht="26.25" customHeight="1" x14ac:dyDescent="0.2">
      <c r="A8" s="14"/>
      <c r="B8" s="75"/>
      <c r="C8" s="73" t="s">
        <v>4560</v>
      </c>
      <c r="D8" s="78" t="s">
        <v>127</v>
      </c>
      <c r="E8" s="13">
        <v>44557</v>
      </c>
      <c r="F8" s="76" t="s">
        <v>705</v>
      </c>
      <c r="G8" s="13">
        <v>44563</v>
      </c>
      <c r="H8" s="77" t="s">
        <v>4635</v>
      </c>
      <c r="I8" s="16">
        <v>90</v>
      </c>
      <c r="J8" s="16">
        <v>32</v>
      </c>
      <c r="K8" s="16">
        <v>18</v>
      </c>
      <c r="L8" s="16">
        <v>16</v>
      </c>
      <c r="M8" s="81">
        <v>12.96</v>
      </c>
      <c r="N8" s="96">
        <v>16</v>
      </c>
      <c r="O8" s="64">
        <v>2530</v>
      </c>
      <c r="P8" s="65">
        <f>Table224578910112345678910111213141516171819202122232425262728293031323334353637383940414243[[#This Row],[PEMBULATAN]]*O8</f>
        <v>40480</v>
      </c>
    </row>
    <row r="9" spans="1:16" ht="26.25" customHeight="1" x14ac:dyDescent="0.2">
      <c r="A9" s="14"/>
      <c r="B9" s="75"/>
      <c r="C9" s="73" t="s">
        <v>4561</v>
      </c>
      <c r="D9" s="78" t="s">
        <v>127</v>
      </c>
      <c r="E9" s="13">
        <v>44557</v>
      </c>
      <c r="F9" s="76" t="s">
        <v>705</v>
      </c>
      <c r="G9" s="13">
        <v>44563</v>
      </c>
      <c r="H9" s="77" t="s">
        <v>4635</v>
      </c>
      <c r="I9" s="16">
        <v>105</v>
      </c>
      <c r="J9" s="16">
        <v>53</v>
      </c>
      <c r="K9" s="16">
        <v>29</v>
      </c>
      <c r="L9" s="16">
        <v>15</v>
      </c>
      <c r="M9" s="81">
        <v>40.346249999999998</v>
      </c>
      <c r="N9" s="96">
        <v>41</v>
      </c>
      <c r="O9" s="64">
        <v>2530</v>
      </c>
      <c r="P9" s="65">
        <f>Table224578910112345678910111213141516171819202122232425262728293031323334353637383940414243[[#This Row],[PEMBULATAN]]*O9</f>
        <v>103730</v>
      </c>
    </row>
    <row r="10" spans="1:16" ht="26.25" customHeight="1" x14ac:dyDescent="0.2">
      <c r="A10" s="14"/>
      <c r="B10" s="75"/>
      <c r="C10" s="73" t="s">
        <v>4562</v>
      </c>
      <c r="D10" s="78" t="s">
        <v>127</v>
      </c>
      <c r="E10" s="13">
        <v>44557</v>
      </c>
      <c r="F10" s="76" t="s">
        <v>705</v>
      </c>
      <c r="G10" s="13">
        <v>44563</v>
      </c>
      <c r="H10" s="77" t="s">
        <v>4635</v>
      </c>
      <c r="I10" s="16">
        <v>70</v>
      </c>
      <c r="J10" s="16">
        <v>45</v>
      </c>
      <c r="K10" s="16">
        <v>27</v>
      </c>
      <c r="L10" s="16">
        <v>12</v>
      </c>
      <c r="M10" s="81">
        <v>21.262499999999999</v>
      </c>
      <c r="N10" s="96">
        <v>21.262499999999999</v>
      </c>
      <c r="O10" s="64">
        <v>2530</v>
      </c>
      <c r="P10" s="65">
        <f>Table224578910112345678910111213141516171819202122232425262728293031323334353637383940414243[[#This Row],[PEMBULATAN]]*O10</f>
        <v>53794.125</v>
      </c>
    </row>
    <row r="11" spans="1:16" ht="26.25" customHeight="1" x14ac:dyDescent="0.2">
      <c r="A11" s="14"/>
      <c r="B11" s="75"/>
      <c r="C11" s="73" t="s">
        <v>4563</v>
      </c>
      <c r="D11" s="78" t="s">
        <v>127</v>
      </c>
      <c r="E11" s="13">
        <v>44557</v>
      </c>
      <c r="F11" s="76" t="s">
        <v>705</v>
      </c>
      <c r="G11" s="13">
        <v>44563</v>
      </c>
      <c r="H11" s="77" t="s">
        <v>4635</v>
      </c>
      <c r="I11" s="16">
        <v>92</v>
      </c>
      <c r="J11" s="16">
        <v>45</v>
      </c>
      <c r="K11" s="16">
        <v>25</v>
      </c>
      <c r="L11" s="16">
        <v>14</v>
      </c>
      <c r="M11" s="81">
        <v>25.875</v>
      </c>
      <c r="N11" s="96">
        <v>25.875</v>
      </c>
      <c r="O11" s="64">
        <v>2530</v>
      </c>
      <c r="P11" s="65">
        <f>Table224578910112345678910111213141516171819202122232425262728293031323334353637383940414243[[#This Row],[PEMBULATAN]]*O11</f>
        <v>65463.75</v>
      </c>
    </row>
    <row r="12" spans="1:16" ht="26.25" customHeight="1" x14ac:dyDescent="0.2">
      <c r="A12" s="14"/>
      <c r="B12" s="75"/>
      <c r="C12" s="73" t="s">
        <v>4564</v>
      </c>
      <c r="D12" s="78" t="s">
        <v>127</v>
      </c>
      <c r="E12" s="13">
        <v>44557</v>
      </c>
      <c r="F12" s="76" t="s">
        <v>705</v>
      </c>
      <c r="G12" s="13">
        <v>44563</v>
      </c>
      <c r="H12" s="77" t="s">
        <v>4635</v>
      </c>
      <c r="I12" s="16">
        <v>53</v>
      </c>
      <c r="J12" s="16">
        <v>46</v>
      </c>
      <c r="K12" s="16">
        <v>42</v>
      </c>
      <c r="L12" s="16">
        <v>10</v>
      </c>
      <c r="M12" s="81">
        <v>25.599</v>
      </c>
      <c r="N12" s="96">
        <v>25.599</v>
      </c>
      <c r="O12" s="64">
        <v>2530</v>
      </c>
      <c r="P12" s="65">
        <f>Table224578910112345678910111213141516171819202122232425262728293031323334353637383940414243[[#This Row],[PEMBULATAN]]*O12</f>
        <v>64765.47</v>
      </c>
    </row>
    <row r="13" spans="1:16" ht="26.25" customHeight="1" x14ac:dyDescent="0.2">
      <c r="A13" s="14"/>
      <c r="B13" s="75"/>
      <c r="C13" s="73" t="s">
        <v>4565</v>
      </c>
      <c r="D13" s="78" t="s">
        <v>127</v>
      </c>
      <c r="E13" s="13">
        <v>44557</v>
      </c>
      <c r="F13" s="76" t="s">
        <v>705</v>
      </c>
      <c r="G13" s="13">
        <v>44563</v>
      </c>
      <c r="H13" s="77" t="s">
        <v>4635</v>
      </c>
      <c r="I13" s="16">
        <v>95</v>
      </c>
      <c r="J13" s="16">
        <v>65</v>
      </c>
      <c r="K13" s="16">
        <v>27</v>
      </c>
      <c r="L13" s="16">
        <v>17</v>
      </c>
      <c r="M13" s="81">
        <v>41.681249999999999</v>
      </c>
      <c r="N13" s="96">
        <v>41.681249999999999</v>
      </c>
      <c r="O13" s="64">
        <v>2530</v>
      </c>
      <c r="P13" s="65">
        <f>Table224578910112345678910111213141516171819202122232425262728293031323334353637383940414243[[#This Row],[PEMBULATAN]]*O13</f>
        <v>105453.5625</v>
      </c>
    </row>
    <row r="14" spans="1:16" ht="26.25" customHeight="1" x14ac:dyDescent="0.2">
      <c r="A14" s="14"/>
      <c r="B14" s="75"/>
      <c r="C14" s="73" t="s">
        <v>4566</v>
      </c>
      <c r="D14" s="78" t="s">
        <v>127</v>
      </c>
      <c r="E14" s="13">
        <v>44557</v>
      </c>
      <c r="F14" s="76" t="s">
        <v>705</v>
      </c>
      <c r="G14" s="13">
        <v>44563</v>
      </c>
      <c r="H14" s="77" t="s">
        <v>4635</v>
      </c>
      <c r="I14" s="16">
        <v>55</v>
      </c>
      <c r="J14" s="16">
        <v>55</v>
      </c>
      <c r="K14" s="16">
        <v>16</v>
      </c>
      <c r="L14" s="16">
        <v>2</v>
      </c>
      <c r="M14" s="81">
        <v>12.1</v>
      </c>
      <c r="N14" s="96">
        <v>12.1</v>
      </c>
      <c r="O14" s="64">
        <v>2530</v>
      </c>
      <c r="P14" s="65">
        <f>Table224578910112345678910111213141516171819202122232425262728293031323334353637383940414243[[#This Row],[PEMBULATAN]]*O14</f>
        <v>30613</v>
      </c>
    </row>
    <row r="15" spans="1:16" ht="26.25" customHeight="1" x14ac:dyDescent="0.2">
      <c r="A15" s="14"/>
      <c r="B15" s="75"/>
      <c r="C15" s="73" t="s">
        <v>4567</v>
      </c>
      <c r="D15" s="78" t="s">
        <v>127</v>
      </c>
      <c r="E15" s="13">
        <v>44557</v>
      </c>
      <c r="F15" s="76" t="s">
        <v>705</v>
      </c>
      <c r="G15" s="13">
        <v>44563</v>
      </c>
      <c r="H15" s="77" t="s">
        <v>4635</v>
      </c>
      <c r="I15" s="16">
        <v>76</v>
      </c>
      <c r="J15" s="16">
        <v>67</v>
      </c>
      <c r="K15" s="16">
        <v>21</v>
      </c>
      <c r="L15" s="16">
        <v>12</v>
      </c>
      <c r="M15" s="81">
        <v>26.733000000000001</v>
      </c>
      <c r="N15" s="96">
        <v>26.733000000000001</v>
      </c>
      <c r="O15" s="64">
        <v>2530</v>
      </c>
      <c r="P15" s="65">
        <f>Table224578910112345678910111213141516171819202122232425262728293031323334353637383940414243[[#This Row],[PEMBULATAN]]*O15</f>
        <v>67634.490000000005</v>
      </c>
    </row>
    <row r="16" spans="1:16" ht="26.25" customHeight="1" x14ac:dyDescent="0.2">
      <c r="A16" s="14"/>
      <c r="B16" s="75"/>
      <c r="C16" s="73" t="s">
        <v>4568</v>
      </c>
      <c r="D16" s="78" t="s">
        <v>127</v>
      </c>
      <c r="E16" s="13">
        <v>44557</v>
      </c>
      <c r="F16" s="76" t="s">
        <v>705</v>
      </c>
      <c r="G16" s="13">
        <v>44563</v>
      </c>
      <c r="H16" s="77" t="s">
        <v>4635</v>
      </c>
      <c r="I16" s="16">
        <v>40</v>
      </c>
      <c r="J16" s="16">
        <v>40</v>
      </c>
      <c r="K16" s="16">
        <v>25</v>
      </c>
      <c r="L16" s="16">
        <v>6</v>
      </c>
      <c r="M16" s="81">
        <v>10</v>
      </c>
      <c r="N16" s="96">
        <v>10</v>
      </c>
      <c r="O16" s="64">
        <v>2530</v>
      </c>
      <c r="P16" s="65">
        <f>Table224578910112345678910111213141516171819202122232425262728293031323334353637383940414243[[#This Row],[PEMBULATAN]]*O16</f>
        <v>25300</v>
      </c>
    </row>
    <row r="17" spans="1:16" ht="26.25" customHeight="1" x14ac:dyDescent="0.2">
      <c r="A17" s="14"/>
      <c r="B17" s="75"/>
      <c r="C17" s="73" t="s">
        <v>4569</v>
      </c>
      <c r="D17" s="78" t="s">
        <v>127</v>
      </c>
      <c r="E17" s="13">
        <v>44557</v>
      </c>
      <c r="F17" s="76" t="s">
        <v>705</v>
      </c>
      <c r="G17" s="13">
        <v>44563</v>
      </c>
      <c r="H17" s="77" t="s">
        <v>4635</v>
      </c>
      <c r="I17" s="16">
        <v>182</v>
      </c>
      <c r="J17" s="16">
        <v>8</v>
      </c>
      <c r="K17" s="16">
        <v>8</v>
      </c>
      <c r="L17" s="16">
        <v>3</v>
      </c>
      <c r="M17" s="81">
        <v>2.9119999999999999</v>
      </c>
      <c r="N17" s="96">
        <v>3</v>
      </c>
      <c r="O17" s="64">
        <v>2530</v>
      </c>
      <c r="P17" s="65">
        <f>Table224578910112345678910111213141516171819202122232425262728293031323334353637383940414243[[#This Row],[PEMBULATAN]]*O17</f>
        <v>7590</v>
      </c>
    </row>
    <row r="18" spans="1:16" ht="26.25" customHeight="1" x14ac:dyDescent="0.2">
      <c r="A18" s="14"/>
      <c r="B18" s="75"/>
      <c r="C18" s="73" t="s">
        <v>4570</v>
      </c>
      <c r="D18" s="78" t="s">
        <v>127</v>
      </c>
      <c r="E18" s="13">
        <v>44557</v>
      </c>
      <c r="F18" s="76" t="s">
        <v>705</v>
      </c>
      <c r="G18" s="13">
        <v>44563</v>
      </c>
      <c r="H18" s="77" t="s">
        <v>4635</v>
      </c>
      <c r="I18" s="16">
        <v>87</v>
      </c>
      <c r="J18" s="16">
        <v>70</v>
      </c>
      <c r="K18" s="16">
        <v>25</v>
      </c>
      <c r="L18" s="16">
        <v>17</v>
      </c>
      <c r="M18" s="81">
        <v>38.0625</v>
      </c>
      <c r="N18" s="96">
        <v>38.0625</v>
      </c>
      <c r="O18" s="64">
        <v>2530</v>
      </c>
      <c r="P18" s="65">
        <f>Table224578910112345678910111213141516171819202122232425262728293031323334353637383940414243[[#This Row],[PEMBULATAN]]*O18</f>
        <v>96298.125</v>
      </c>
    </row>
    <row r="19" spans="1:16" ht="26.25" customHeight="1" x14ac:dyDescent="0.2">
      <c r="A19" s="14"/>
      <c r="B19" s="75"/>
      <c r="C19" s="73" t="s">
        <v>4571</v>
      </c>
      <c r="D19" s="78" t="s">
        <v>127</v>
      </c>
      <c r="E19" s="13">
        <v>44557</v>
      </c>
      <c r="F19" s="76" t="s">
        <v>705</v>
      </c>
      <c r="G19" s="13">
        <v>44563</v>
      </c>
      <c r="H19" s="77" t="s">
        <v>4635</v>
      </c>
      <c r="I19" s="16">
        <v>88</v>
      </c>
      <c r="J19" s="16">
        <v>67</v>
      </c>
      <c r="K19" s="16">
        <v>18</v>
      </c>
      <c r="L19" s="16">
        <v>11</v>
      </c>
      <c r="M19" s="81">
        <v>26.532</v>
      </c>
      <c r="N19" s="96">
        <v>26.532</v>
      </c>
      <c r="O19" s="64">
        <v>2530</v>
      </c>
      <c r="P19" s="65">
        <f>Table224578910112345678910111213141516171819202122232425262728293031323334353637383940414243[[#This Row],[PEMBULATAN]]*O19</f>
        <v>67125.960000000006</v>
      </c>
    </row>
    <row r="20" spans="1:16" ht="26.25" customHeight="1" x14ac:dyDescent="0.2">
      <c r="A20" s="14"/>
      <c r="B20" s="75"/>
      <c r="C20" s="73" t="s">
        <v>4572</v>
      </c>
      <c r="D20" s="78" t="s">
        <v>127</v>
      </c>
      <c r="E20" s="13">
        <v>44557</v>
      </c>
      <c r="F20" s="76" t="s">
        <v>705</v>
      </c>
      <c r="G20" s="13">
        <v>44563</v>
      </c>
      <c r="H20" s="77" t="s">
        <v>4635</v>
      </c>
      <c r="I20" s="16">
        <v>97</v>
      </c>
      <c r="J20" s="16">
        <v>62</v>
      </c>
      <c r="K20" s="16">
        <v>34</v>
      </c>
      <c r="L20" s="16">
        <v>11</v>
      </c>
      <c r="M20" s="81">
        <v>51.119</v>
      </c>
      <c r="N20" s="96">
        <v>51.119</v>
      </c>
      <c r="O20" s="64">
        <v>2530</v>
      </c>
      <c r="P20" s="65">
        <f>Table224578910112345678910111213141516171819202122232425262728293031323334353637383940414243[[#This Row],[PEMBULATAN]]*O20</f>
        <v>129331.06999999999</v>
      </c>
    </row>
    <row r="21" spans="1:16" ht="26.25" customHeight="1" x14ac:dyDescent="0.2">
      <c r="A21" s="14"/>
      <c r="B21" s="75"/>
      <c r="C21" s="73" t="s">
        <v>4573</v>
      </c>
      <c r="D21" s="78" t="s">
        <v>127</v>
      </c>
      <c r="E21" s="13">
        <v>44557</v>
      </c>
      <c r="F21" s="76" t="s">
        <v>705</v>
      </c>
      <c r="G21" s="13">
        <v>44563</v>
      </c>
      <c r="H21" s="77" t="s">
        <v>4635</v>
      </c>
      <c r="I21" s="16">
        <v>54</v>
      </c>
      <c r="J21" s="16">
        <v>40</v>
      </c>
      <c r="K21" s="16">
        <v>21</v>
      </c>
      <c r="L21" s="16">
        <v>8</v>
      </c>
      <c r="M21" s="81">
        <v>11.34</v>
      </c>
      <c r="N21" s="96">
        <v>12</v>
      </c>
      <c r="O21" s="64">
        <v>2530</v>
      </c>
      <c r="P21" s="65">
        <f>Table224578910112345678910111213141516171819202122232425262728293031323334353637383940414243[[#This Row],[PEMBULATAN]]*O21</f>
        <v>30360</v>
      </c>
    </row>
    <row r="22" spans="1:16" ht="26.25" customHeight="1" x14ac:dyDescent="0.2">
      <c r="A22" s="14"/>
      <c r="B22" s="75"/>
      <c r="C22" s="73" t="s">
        <v>4574</v>
      </c>
      <c r="D22" s="78" t="s">
        <v>127</v>
      </c>
      <c r="E22" s="13">
        <v>44557</v>
      </c>
      <c r="F22" s="76" t="s">
        <v>705</v>
      </c>
      <c r="G22" s="13">
        <v>44563</v>
      </c>
      <c r="H22" s="77" t="s">
        <v>4635</v>
      </c>
      <c r="I22" s="16">
        <v>54</v>
      </c>
      <c r="J22" s="16">
        <v>40</v>
      </c>
      <c r="K22" s="16">
        <v>21</v>
      </c>
      <c r="L22" s="16">
        <v>8</v>
      </c>
      <c r="M22" s="81">
        <v>11.34</v>
      </c>
      <c r="N22" s="96">
        <v>12</v>
      </c>
      <c r="O22" s="64">
        <v>2530</v>
      </c>
      <c r="P22" s="65">
        <f>Table224578910112345678910111213141516171819202122232425262728293031323334353637383940414243[[#This Row],[PEMBULATAN]]*O22</f>
        <v>30360</v>
      </c>
    </row>
    <row r="23" spans="1:16" ht="26.25" customHeight="1" x14ac:dyDescent="0.2">
      <c r="A23" s="14"/>
      <c r="B23" s="75"/>
      <c r="C23" s="73" t="s">
        <v>4575</v>
      </c>
      <c r="D23" s="78" t="s">
        <v>127</v>
      </c>
      <c r="E23" s="13">
        <v>44557</v>
      </c>
      <c r="F23" s="76" t="s">
        <v>705</v>
      </c>
      <c r="G23" s="13">
        <v>44563</v>
      </c>
      <c r="H23" s="77" t="s">
        <v>4635</v>
      </c>
      <c r="I23" s="16">
        <v>127</v>
      </c>
      <c r="J23" s="16">
        <v>42</v>
      </c>
      <c r="K23" s="16">
        <v>16</v>
      </c>
      <c r="L23" s="16">
        <v>16</v>
      </c>
      <c r="M23" s="81">
        <v>21.335999999999999</v>
      </c>
      <c r="N23" s="96">
        <v>22</v>
      </c>
      <c r="O23" s="64">
        <v>2530</v>
      </c>
      <c r="P23" s="65">
        <f>Table224578910112345678910111213141516171819202122232425262728293031323334353637383940414243[[#This Row],[PEMBULATAN]]*O23</f>
        <v>55660</v>
      </c>
    </row>
    <row r="24" spans="1:16" ht="26.25" customHeight="1" x14ac:dyDescent="0.2">
      <c r="A24" s="14"/>
      <c r="B24" s="75"/>
      <c r="C24" s="73" t="s">
        <v>4576</v>
      </c>
      <c r="D24" s="78" t="s">
        <v>127</v>
      </c>
      <c r="E24" s="13">
        <v>44557</v>
      </c>
      <c r="F24" s="76" t="s">
        <v>705</v>
      </c>
      <c r="G24" s="13">
        <v>44563</v>
      </c>
      <c r="H24" s="77" t="s">
        <v>4635</v>
      </c>
      <c r="I24" s="16">
        <v>90</v>
      </c>
      <c r="J24" s="16">
        <v>40</v>
      </c>
      <c r="K24" s="16">
        <v>25</v>
      </c>
      <c r="L24" s="16">
        <v>6</v>
      </c>
      <c r="M24" s="81">
        <v>22.5</v>
      </c>
      <c r="N24" s="96">
        <v>23</v>
      </c>
      <c r="O24" s="64">
        <v>2530</v>
      </c>
      <c r="P24" s="65">
        <f>Table224578910112345678910111213141516171819202122232425262728293031323334353637383940414243[[#This Row],[PEMBULATAN]]*O24</f>
        <v>58190</v>
      </c>
    </row>
    <row r="25" spans="1:16" ht="26.25" customHeight="1" x14ac:dyDescent="0.2">
      <c r="A25" s="14"/>
      <c r="B25" s="75"/>
      <c r="C25" s="73" t="s">
        <v>4577</v>
      </c>
      <c r="D25" s="78" t="s">
        <v>127</v>
      </c>
      <c r="E25" s="13">
        <v>44557</v>
      </c>
      <c r="F25" s="76" t="s">
        <v>705</v>
      </c>
      <c r="G25" s="13">
        <v>44563</v>
      </c>
      <c r="H25" s="77" t="s">
        <v>4635</v>
      </c>
      <c r="I25" s="16">
        <v>65</v>
      </c>
      <c r="J25" s="16">
        <v>44</v>
      </c>
      <c r="K25" s="16">
        <v>28</v>
      </c>
      <c r="L25" s="16">
        <v>8</v>
      </c>
      <c r="M25" s="81">
        <v>20.02</v>
      </c>
      <c r="N25" s="96">
        <v>20.02</v>
      </c>
      <c r="O25" s="64">
        <v>2530</v>
      </c>
      <c r="P25" s="65">
        <f>Table224578910112345678910111213141516171819202122232425262728293031323334353637383940414243[[#This Row],[PEMBULATAN]]*O25</f>
        <v>50650.6</v>
      </c>
    </row>
    <row r="26" spans="1:16" ht="26.25" customHeight="1" x14ac:dyDescent="0.2">
      <c r="A26" s="14"/>
      <c r="B26" s="75"/>
      <c r="C26" s="73" t="s">
        <v>4578</v>
      </c>
      <c r="D26" s="78" t="s">
        <v>127</v>
      </c>
      <c r="E26" s="13">
        <v>44557</v>
      </c>
      <c r="F26" s="76" t="s">
        <v>705</v>
      </c>
      <c r="G26" s="13">
        <v>44563</v>
      </c>
      <c r="H26" s="77" t="s">
        <v>4635</v>
      </c>
      <c r="I26" s="16">
        <v>70</v>
      </c>
      <c r="J26" s="16">
        <v>33</v>
      </c>
      <c r="K26" s="16">
        <v>33</v>
      </c>
      <c r="L26" s="16">
        <v>12</v>
      </c>
      <c r="M26" s="81">
        <v>19.057500000000001</v>
      </c>
      <c r="N26" s="96">
        <v>19.057500000000001</v>
      </c>
      <c r="O26" s="64">
        <v>2530</v>
      </c>
      <c r="P26" s="65">
        <f>Table224578910112345678910111213141516171819202122232425262728293031323334353637383940414243[[#This Row],[PEMBULATAN]]*O26</f>
        <v>48215.475000000006</v>
      </c>
    </row>
    <row r="27" spans="1:16" ht="26.25" customHeight="1" x14ac:dyDescent="0.2">
      <c r="A27" s="14"/>
      <c r="B27" s="75"/>
      <c r="C27" s="73" t="s">
        <v>4579</v>
      </c>
      <c r="D27" s="78" t="s">
        <v>127</v>
      </c>
      <c r="E27" s="13">
        <v>44557</v>
      </c>
      <c r="F27" s="76" t="s">
        <v>705</v>
      </c>
      <c r="G27" s="13">
        <v>44563</v>
      </c>
      <c r="H27" s="77" t="s">
        <v>4635</v>
      </c>
      <c r="I27" s="16">
        <v>73</v>
      </c>
      <c r="J27" s="16">
        <v>43</v>
      </c>
      <c r="K27" s="16">
        <v>43</v>
      </c>
      <c r="L27" s="16">
        <v>13</v>
      </c>
      <c r="M27" s="81">
        <v>33.744250000000001</v>
      </c>
      <c r="N27" s="96">
        <v>33.744250000000001</v>
      </c>
      <c r="O27" s="64">
        <v>2530</v>
      </c>
      <c r="P27" s="65">
        <f>Table224578910112345678910111213141516171819202122232425262728293031323334353637383940414243[[#This Row],[PEMBULATAN]]*O27</f>
        <v>85372.952499999999</v>
      </c>
    </row>
    <row r="28" spans="1:16" ht="26.25" customHeight="1" x14ac:dyDescent="0.2">
      <c r="A28" s="14"/>
      <c r="B28" s="75"/>
      <c r="C28" s="73" t="s">
        <v>4580</v>
      </c>
      <c r="D28" s="78" t="s">
        <v>127</v>
      </c>
      <c r="E28" s="13">
        <v>44557</v>
      </c>
      <c r="F28" s="76" t="s">
        <v>705</v>
      </c>
      <c r="G28" s="13">
        <v>44563</v>
      </c>
      <c r="H28" s="77" t="s">
        <v>4635</v>
      </c>
      <c r="I28" s="16">
        <v>85</v>
      </c>
      <c r="J28" s="16">
        <v>60</v>
      </c>
      <c r="K28" s="16">
        <v>35</v>
      </c>
      <c r="L28" s="16">
        <v>16</v>
      </c>
      <c r="M28" s="81">
        <v>44.625</v>
      </c>
      <c r="N28" s="96">
        <v>44.625</v>
      </c>
      <c r="O28" s="64">
        <v>2530</v>
      </c>
      <c r="P28" s="65">
        <f>Table224578910112345678910111213141516171819202122232425262728293031323334353637383940414243[[#This Row],[PEMBULATAN]]*O28</f>
        <v>112901.25</v>
      </c>
    </row>
    <row r="29" spans="1:16" ht="26.25" customHeight="1" x14ac:dyDescent="0.2">
      <c r="A29" s="14"/>
      <c r="B29" s="75"/>
      <c r="C29" s="73" t="s">
        <v>4581</v>
      </c>
      <c r="D29" s="78" t="s">
        <v>127</v>
      </c>
      <c r="E29" s="13">
        <v>44557</v>
      </c>
      <c r="F29" s="76" t="s">
        <v>705</v>
      </c>
      <c r="G29" s="13">
        <v>44563</v>
      </c>
      <c r="H29" s="77" t="s">
        <v>4635</v>
      </c>
      <c r="I29" s="16">
        <v>80</v>
      </c>
      <c r="J29" s="16">
        <v>22</v>
      </c>
      <c r="K29" s="16">
        <v>15</v>
      </c>
      <c r="L29" s="16">
        <v>5</v>
      </c>
      <c r="M29" s="81">
        <v>6.6</v>
      </c>
      <c r="N29" s="96">
        <v>6.6</v>
      </c>
      <c r="O29" s="64">
        <v>2530</v>
      </c>
      <c r="P29" s="65">
        <f>Table224578910112345678910111213141516171819202122232425262728293031323334353637383940414243[[#This Row],[PEMBULATAN]]*O29</f>
        <v>16698</v>
      </c>
    </row>
    <row r="30" spans="1:16" ht="26.25" customHeight="1" x14ac:dyDescent="0.2">
      <c r="A30" s="14"/>
      <c r="B30" s="75"/>
      <c r="C30" s="73" t="s">
        <v>4582</v>
      </c>
      <c r="D30" s="78" t="s">
        <v>127</v>
      </c>
      <c r="E30" s="13">
        <v>44557</v>
      </c>
      <c r="F30" s="76" t="s">
        <v>705</v>
      </c>
      <c r="G30" s="13">
        <v>44563</v>
      </c>
      <c r="H30" s="77" t="s">
        <v>4635</v>
      </c>
      <c r="I30" s="16">
        <v>90</v>
      </c>
      <c r="J30" s="16">
        <v>59</v>
      </c>
      <c r="K30" s="16">
        <v>24</v>
      </c>
      <c r="L30" s="16">
        <v>10</v>
      </c>
      <c r="M30" s="81">
        <v>31.86</v>
      </c>
      <c r="N30" s="96">
        <v>31.86</v>
      </c>
      <c r="O30" s="64">
        <v>2530</v>
      </c>
      <c r="P30" s="65">
        <f>Table224578910112345678910111213141516171819202122232425262728293031323334353637383940414243[[#This Row],[PEMBULATAN]]*O30</f>
        <v>80605.8</v>
      </c>
    </row>
    <row r="31" spans="1:16" ht="26.25" customHeight="1" x14ac:dyDescent="0.2">
      <c r="A31" s="14"/>
      <c r="B31" s="75"/>
      <c r="C31" s="73" t="s">
        <v>4583</v>
      </c>
      <c r="D31" s="78" t="s">
        <v>127</v>
      </c>
      <c r="E31" s="13">
        <v>44557</v>
      </c>
      <c r="F31" s="76" t="s">
        <v>705</v>
      </c>
      <c r="G31" s="13">
        <v>44563</v>
      </c>
      <c r="H31" s="77" t="s">
        <v>4635</v>
      </c>
      <c r="I31" s="16">
        <v>106</v>
      </c>
      <c r="J31" s="16">
        <v>61</v>
      </c>
      <c r="K31" s="16">
        <v>29</v>
      </c>
      <c r="L31" s="16">
        <v>20</v>
      </c>
      <c r="M31" s="81">
        <v>46.878500000000003</v>
      </c>
      <c r="N31" s="96">
        <v>46.878500000000003</v>
      </c>
      <c r="O31" s="64">
        <v>2530</v>
      </c>
      <c r="P31" s="65">
        <f>Table224578910112345678910111213141516171819202122232425262728293031323334353637383940414243[[#This Row],[PEMBULATAN]]*O31</f>
        <v>118602.60500000001</v>
      </c>
    </row>
    <row r="32" spans="1:16" ht="26.25" customHeight="1" x14ac:dyDescent="0.2">
      <c r="A32" s="14"/>
      <c r="B32" s="75"/>
      <c r="C32" s="73" t="s">
        <v>4584</v>
      </c>
      <c r="D32" s="78" t="s">
        <v>127</v>
      </c>
      <c r="E32" s="13">
        <v>44557</v>
      </c>
      <c r="F32" s="76" t="s">
        <v>705</v>
      </c>
      <c r="G32" s="13">
        <v>44563</v>
      </c>
      <c r="H32" s="77" t="s">
        <v>4635</v>
      </c>
      <c r="I32" s="16">
        <v>75</v>
      </c>
      <c r="J32" s="16">
        <v>62</v>
      </c>
      <c r="K32" s="16">
        <v>17</v>
      </c>
      <c r="L32" s="16">
        <v>16</v>
      </c>
      <c r="M32" s="81">
        <v>19.762499999999999</v>
      </c>
      <c r="N32" s="96">
        <v>19.762499999999999</v>
      </c>
      <c r="O32" s="64">
        <v>2530</v>
      </c>
      <c r="P32" s="65">
        <f>Table224578910112345678910111213141516171819202122232425262728293031323334353637383940414243[[#This Row],[PEMBULATAN]]*O32</f>
        <v>49999.125</v>
      </c>
    </row>
    <row r="33" spans="1:16" ht="26.25" customHeight="1" x14ac:dyDescent="0.2">
      <c r="A33" s="14"/>
      <c r="B33" s="75"/>
      <c r="C33" s="73" t="s">
        <v>4585</v>
      </c>
      <c r="D33" s="78" t="s">
        <v>127</v>
      </c>
      <c r="E33" s="13">
        <v>44557</v>
      </c>
      <c r="F33" s="76" t="s">
        <v>705</v>
      </c>
      <c r="G33" s="13">
        <v>44563</v>
      </c>
      <c r="H33" s="77" t="s">
        <v>4635</v>
      </c>
      <c r="I33" s="16">
        <v>36</v>
      </c>
      <c r="J33" s="16">
        <v>36</v>
      </c>
      <c r="K33" s="16">
        <v>20</v>
      </c>
      <c r="L33" s="16">
        <v>3</v>
      </c>
      <c r="M33" s="81">
        <v>6.48</v>
      </c>
      <c r="N33" s="96">
        <v>7</v>
      </c>
      <c r="O33" s="64">
        <v>2530</v>
      </c>
      <c r="P33" s="65">
        <f>Table224578910112345678910111213141516171819202122232425262728293031323334353637383940414243[[#This Row],[PEMBULATAN]]*O33</f>
        <v>17710</v>
      </c>
    </row>
    <row r="34" spans="1:16" ht="26.25" customHeight="1" x14ac:dyDescent="0.2">
      <c r="A34" s="14"/>
      <c r="B34" s="75"/>
      <c r="C34" s="73" t="s">
        <v>4586</v>
      </c>
      <c r="D34" s="78" t="s">
        <v>127</v>
      </c>
      <c r="E34" s="13">
        <v>44557</v>
      </c>
      <c r="F34" s="76" t="s">
        <v>705</v>
      </c>
      <c r="G34" s="13">
        <v>44563</v>
      </c>
      <c r="H34" s="77" t="s">
        <v>4635</v>
      </c>
      <c r="I34" s="16">
        <v>77</v>
      </c>
      <c r="J34" s="16">
        <v>67</v>
      </c>
      <c r="K34" s="16">
        <v>25</v>
      </c>
      <c r="L34" s="16">
        <v>12</v>
      </c>
      <c r="M34" s="81">
        <v>32.243749999999999</v>
      </c>
      <c r="N34" s="96">
        <v>32.243749999999999</v>
      </c>
      <c r="O34" s="64">
        <v>2530</v>
      </c>
      <c r="P34" s="65">
        <f>Table224578910112345678910111213141516171819202122232425262728293031323334353637383940414243[[#This Row],[PEMBULATAN]]*O34</f>
        <v>81576.6875</v>
      </c>
    </row>
    <row r="35" spans="1:16" ht="26.25" customHeight="1" x14ac:dyDescent="0.2">
      <c r="A35" s="14"/>
      <c r="B35" s="75"/>
      <c r="C35" s="73" t="s">
        <v>4587</v>
      </c>
      <c r="D35" s="78" t="s">
        <v>127</v>
      </c>
      <c r="E35" s="13">
        <v>44557</v>
      </c>
      <c r="F35" s="76" t="s">
        <v>705</v>
      </c>
      <c r="G35" s="13">
        <v>44563</v>
      </c>
      <c r="H35" s="77" t="s">
        <v>4635</v>
      </c>
      <c r="I35" s="16">
        <v>110</v>
      </c>
      <c r="J35" s="16">
        <v>59</v>
      </c>
      <c r="K35" s="16">
        <v>22</v>
      </c>
      <c r="L35" s="16">
        <v>26</v>
      </c>
      <c r="M35" s="81">
        <v>35.695</v>
      </c>
      <c r="N35" s="96">
        <v>35.695</v>
      </c>
      <c r="O35" s="64">
        <v>2530</v>
      </c>
      <c r="P35" s="65">
        <f>Table224578910112345678910111213141516171819202122232425262728293031323334353637383940414243[[#This Row],[PEMBULATAN]]*O35</f>
        <v>90308.35</v>
      </c>
    </row>
    <row r="36" spans="1:16" ht="26.25" customHeight="1" x14ac:dyDescent="0.2">
      <c r="A36" s="14"/>
      <c r="B36" s="75"/>
      <c r="C36" s="73" t="s">
        <v>4588</v>
      </c>
      <c r="D36" s="78" t="s">
        <v>127</v>
      </c>
      <c r="E36" s="13">
        <v>44557</v>
      </c>
      <c r="F36" s="76" t="s">
        <v>705</v>
      </c>
      <c r="G36" s="13">
        <v>44563</v>
      </c>
      <c r="H36" s="77" t="s">
        <v>4635</v>
      </c>
      <c r="I36" s="16">
        <v>67</v>
      </c>
      <c r="J36" s="16">
        <v>58</v>
      </c>
      <c r="K36" s="16">
        <v>34</v>
      </c>
      <c r="L36" s="16">
        <v>6</v>
      </c>
      <c r="M36" s="81">
        <v>33.030999999999999</v>
      </c>
      <c r="N36" s="96">
        <v>33.030999999999999</v>
      </c>
      <c r="O36" s="64">
        <v>2530</v>
      </c>
      <c r="P36" s="65">
        <f>Table224578910112345678910111213141516171819202122232425262728293031323334353637383940414243[[#This Row],[PEMBULATAN]]*O36</f>
        <v>83568.429999999993</v>
      </c>
    </row>
    <row r="37" spans="1:16" ht="26.25" customHeight="1" x14ac:dyDescent="0.2">
      <c r="A37" s="14"/>
      <c r="B37" s="75"/>
      <c r="C37" s="73" t="s">
        <v>4589</v>
      </c>
      <c r="D37" s="78" t="s">
        <v>127</v>
      </c>
      <c r="E37" s="13">
        <v>44557</v>
      </c>
      <c r="F37" s="76" t="s">
        <v>705</v>
      </c>
      <c r="G37" s="13">
        <v>44563</v>
      </c>
      <c r="H37" s="77" t="s">
        <v>4635</v>
      </c>
      <c r="I37" s="16">
        <v>70</v>
      </c>
      <c r="J37" s="16">
        <v>49</v>
      </c>
      <c r="K37" s="16">
        <v>16</v>
      </c>
      <c r="L37" s="16">
        <v>3</v>
      </c>
      <c r="M37" s="81">
        <v>13.72</v>
      </c>
      <c r="N37" s="96">
        <v>13.72</v>
      </c>
      <c r="O37" s="64">
        <v>2530</v>
      </c>
      <c r="P37" s="65">
        <f>Table224578910112345678910111213141516171819202122232425262728293031323334353637383940414243[[#This Row],[PEMBULATAN]]*O37</f>
        <v>34711.599999999999</v>
      </c>
    </row>
    <row r="38" spans="1:16" ht="26.25" customHeight="1" x14ac:dyDescent="0.2">
      <c r="A38" s="14"/>
      <c r="B38" s="75"/>
      <c r="C38" s="73" t="s">
        <v>4590</v>
      </c>
      <c r="D38" s="78" t="s">
        <v>127</v>
      </c>
      <c r="E38" s="13">
        <v>44557</v>
      </c>
      <c r="F38" s="76" t="s">
        <v>705</v>
      </c>
      <c r="G38" s="13">
        <v>44563</v>
      </c>
      <c r="H38" s="77" t="s">
        <v>4635</v>
      </c>
      <c r="I38" s="16">
        <v>35</v>
      </c>
      <c r="J38" s="16">
        <v>50</v>
      </c>
      <c r="K38" s="16">
        <v>21</v>
      </c>
      <c r="L38" s="16">
        <v>5</v>
      </c>
      <c r="M38" s="81">
        <v>9.1875</v>
      </c>
      <c r="N38" s="96">
        <v>9.1875</v>
      </c>
      <c r="O38" s="64">
        <v>2530</v>
      </c>
      <c r="P38" s="65">
        <f>Table224578910112345678910111213141516171819202122232425262728293031323334353637383940414243[[#This Row],[PEMBULATAN]]*O38</f>
        <v>23244.375</v>
      </c>
    </row>
    <row r="39" spans="1:16" ht="26.25" customHeight="1" x14ac:dyDescent="0.2">
      <c r="A39" s="14"/>
      <c r="B39" s="75"/>
      <c r="C39" s="73" t="s">
        <v>4591</v>
      </c>
      <c r="D39" s="78" t="s">
        <v>127</v>
      </c>
      <c r="E39" s="13">
        <v>44557</v>
      </c>
      <c r="F39" s="76" t="s">
        <v>705</v>
      </c>
      <c r="G39" s="13">
        <v>44563</v>
      </c>
      <c r="H39" s="77" t="s">
        <v>4635</v>
      </c>
      <c r="I39" s="16">
        <v>43</v>
      </c>
      <c r="J39" s="16">
        <v>43</v>
      </c>
      <c r="K39" s="16">
        <v>17</v>
      </c>
      <c r="L39" s="16">
        <v>3</v>
      </c>
      <c r="M39" s="81">
        <v>7.85825</v>
      </c>
      <c r="N39" s="96">
        <v>7.85825</v>
      </c>
      <c r="O39" s="64">
        <v>2530</v>
      </c>
      <c r="P39" s="65">
        <f>Table224578910112345678910111213141516171819202122232425262728293031323334353637383940414243[[#This Row],[PEMBULATAN]]*O39</f>
        <v>19881.372500000001</v>
      </c>
    </row>
    <row r="40" spans="1:16" ht="26.25" customHeight="1" x14ac:dyDescent="0.2">
      <c r="A40" s="14"/>
      <c r="B40" s="75"/>
      <c r="C40" s="73" t="s">
        <v>4592</v>
      </c>
      <c r="D40" s="78" t="s">
        <v>127</v>
      </c>
      <c r="E40" s="13">
        <v>44557</v>
      </c>
      <c r="F40" s="76" t="s">
        <v>705</v>
      </c>
      <c r="G40" s="13">
        <v>44563</v>
      </c>
      <c r="H40" s="77" t="s">
        <v>4635</v>
      </c>
      <c r="I40" s="16">
        <v>96</v>
      </c>
      <c r="J40" s="16">
        <v>62</v>
      </c>
      <c r="K40" s="16">
        <v>16</v>
      </c>
      <c r="L40" s="16">
        <v>10</v>
      </c>
      <c r="M40" s="81">
        <v>23.808</v>
      </c>
      <c r="N40" s="96">
        <v>23.808</v>
      </c>
      <c r="O40" s="64">
        <v>2530</v>
      </c>
      <c r="P40" s="65">
        <f>Table224578910112345678910111213141516171819202122232425262728293031323334353637383940414243[[#This Row],[PEMBULATAN]]*O40</f>
        <v>60234.239999999998</v>
      </c>
    </row>
    <row r="41" spans="1:16" ht="26.25" customHeight="1" x14ac:dyDescent="0.2">
      <c r="A41" s="14"/>
      <c r="B41" s="75"/>
      <c r="C41" s="73" t="s">
        <v>4593</v>
      </c>
      <c r="D41" s="78" t="s">
        <v>127</v>
      </c>
      <c r="E41" s="13">
        <v>44557</v>
      </c>
      <c r="F41" s="76" t="s">
        <v>705</v>
      </c>
      <c r="G41" s="13">
        <v>44563</v>
      </c>
      <c r="H41" s="77" t="s">
        <v>4635</v>
      </c>
      <c r="I41" s="16">
        <v>107</v>
      </c>
      <c r="J41" s="16">
        <v>36</v>
      </c>
      <c r="K41" s="16">
        <v>36</v>
      </c>
      <c r="L41" s="16">
        <v>15</v>
      </c>
      <c r="M41" s="81">
        <v>34.667999999999999</v>
      </c>
      <c r="N41" s="96">
        <v>34.667999999999999</v>
      </c>
      <c r="O41" s="64">
        <v>2530</v>
      </c>
      <c r="P41" s="65">
        <f>Table224578910112345678910111213141516171819202122232425262728293031323334353637383940414243[[#This Row],[PEMBULATAN]]*O41</f>
        <v>87710.04</v>
      </c>
    </row>
    <row r="42" spans="1:16" ht="26.25" customHeight="1" x14ac:dyDescent="0.2">
      <c r="A42" s="14"/>
      <c r="B42" s="75"/>
      <c r="C42" s="73" t="s">
        <v>4594</v>
      </c>
      <c r="D42" s="78" t="s">
        <v>127</v>
      </c>
      <c r="E42" s="13">
        <v>44557</v>
      </c>
      <c r="F42" s="76" t="s">
        <v>705</v>
      </c>
      <c r="G42" s="13">
        <v>44563</v>
      </c>
      <c r="H42" s="77" t="s">
        <v>4635</v>
      </c>
      <c r="I42" s="16">
        <v>68</v>
      </c>
      <c r="J42" s="16">
        <v>70</v>
      </c>
      <c r="K42" s="16">
        <v>15</v>
      </c>
      <c r="L42" s="16">
        <v>8</v>
      </c>
      <c r="M42" s="81">
        <v>17.850000000000001</v>
      </c>
      <c r="N42" s="96">
        <v>17.850000000000001</v>
      </c>
      <c r="O42" s="64">
        <v>2530</v>
      </c>
      <c r="P42" s="65">
        <f>Table224578910112345678910111213141516171819202122232425262728293031323334353637383940414243[[#This Row],[PEMBULATAN]]*O42</f>
        <v>45160.5</v>
      </c>
    </row>
    <row r="43" spans="1:16" ht="26.25" customHeight="1" x14ac:dyDescent="0.2">
      <c r="A43" s="14"/>
      <c r="B43" s="75"/>
      <c r="C43" s="73" t="s">
        <v>4595</v>
      </c>
      <c r="D43" s="78" t="s">
        <v>127</v>
      </c>
      <c r="E43" s="13">
        <v>44557</v>
      </c>
      <c r="F43" s="76" t="s">
        <v>705</v>
      </c>
      <c r="G43" s="13">
        <v>44563</v>
      </c>
      <c r="H43" s="77" t="s">
        <v>4635</v>
      </c>
      <c r="I43" s="16">
        <v>110</v>
      </c>
      <c r="J43" s="16">
        <v>62</v>
      </c>
      <c r="K43" s="16">
        <v>34</v>
      </c>
      <c r="L43" s="16">
        <v>18</v>
      </c>
      <c r="M43" s="81">
        <v>57.97</v>
      </c>
      <c r="N43" s="96">
        <v>57.97</v>
      </c>
      <c r="O43" s="64">
        <v>2530</v>
      </c>
      <c r="P43" s="65">
        <f>Table224578910112345678910111213141516171819202122232425262728293031323334353637383940414243[[#This Row],[PEMBULATAN]]*O43</f>
        <v>146664.1</v>
      </c>
    </row>
    <row r="44" spans="1:16" ht="26.25" customHeight="1" x14ac:dyDescent="0.2">
      <c r="A44" s="14"/>
      <c r="B44" s="75"/>
      <c r="C44" s="73" t="s">
        <v>4596</v>
      </c>
      <c r="D44" s="78" t="s">
        <v>127</v>
      </c>
      <c r="E44" s="13">
        <v>44557</v>
      </c>
      <c r="F44" s="76" t="s">
        <v>705</v>
      </c>
      <c r="G44" s="13">
        <v>44563</v>
      </c>
      <c r="H44" s="77" t="s">
        <v>4635</v>
      </c>
      <c r="I44" s="16">
        <v>87</v>
      </c>
      <c r="J44" s="16">
        <v>61</v>
      </c>
      <c r="K44" s="16">
        <v>28</v>
      </c>
      <c r="L44" s="16">
        <v>19</v>
      </c>
      <c r="M44" s="81">
        <v>37.149000000000001</v>
      </c>
      <c r="N44" s="96">
        <v>37.149000000000001</v>
      </c>
      <c r="O44" s="64">
        <v>2530</v>
      </c>
      <c r="P44" s="65">
        <f>Table224578910112345678910111213141516171819202122232425262728293031323334353637383940414243[[#This Row],[PEMBULATAN]]*O44</f>
        <v>93986.97</v>
      </c>
    </row>
    <row r="45" spans="1:16" ht="26.25" customHeight="1" x14ac:dyDescent="0.2">
      <c r="A45" s="14"/>
      <c r="B45" s="75"/>
      <c r="C45" s="73" t="s">
        <v>4597</v>
      </c>
      <c r="D45" s="78" t="s">
        <v>127</v>
      </c>
      <c r="E45" s="13">
        <v>44557</v>
      </c>
      <c r="F45" s="76" t="s">
        <v>705</v>
      </c>
      <c r="G45" s="13">
        <v>44563</v>
      </c>
      <c r="H45" s="77" t="s">
        <v>4635</v>
      </c>
      <c r="I45" s="16">
        <v>64</v>
      </c>
      <c r="J45" s="16">
        <v>64</v>
      </c>
      <c r="K45" s="16">
        <v>13</v>
      </c>
      <c r="L45" s="16">
        <v>6</v>
      </c>
      <c r="M45" s="81">
        <v>13.311999999999999</v>
      </c>
      <c r="N45" s="96">
        <v>14</v>
      </c>
      <c r="O45" s="64">
        <v>2530</v>
      </c>
      <c r="P45" s="65">
        <f>Table224578910112345678910111213141516171819202122232425262728293031323334353637383940414243[[#This Row],[PEMBULATAN]]*O45</f>
        <v>35420</v>
      </c>
    </row>
    <row r="46" spans="1:16" ht="26.25" customHeight="1" x14ac:dyDescent="0.2">
      <c r="A46" s="14"/>
      <c r="B46" s="75"/>
      <c r="C46" s="73" t="s">
        <v>4598</v>
      </c>
      <c r="D46" s="78" t="s">
        <v>127</v>
      </c>
      <c r="E46" s="13">
        <v>44557</v>
      </c>
      <c r="F46" s="76" t="s">
        <v>705</v>
      </c>
      <c r="G46" s="13">
        <v>44563</v>
      </c>
      <c r="H46" s="77" t="s">
        <v>4635</v>
      </c>
      <c r="I46" s="16">
        <v>112</v>
      </c>
      <c r="J46" s="16">
        <v>62</v>
      </c>
      <c r="K46" s="16">
        <v>32</v>
      </c>
      <c r="L46" s="16">
        <v>23</v>
      </c>
      <c r="M46" s="81">
        <v>55.552</v>
      </c>
      <c r="N46" s="96">
        <v>55.552</v>
      </c>
      <c r="O46" s="64">
        <v>2530</v>
      </c>
      <c r="P46" s="65">
        <f>Table224578910112345678910111213141516171819202122232425262728293031323334353637383940414243[[#This Row],[PEMBULATAN]]*O46</f>
        <v>140546.56</v>
      </c>
    </row>
    <row r="47" spans="1:16" ht="26.25" customHeight="1" x14ac:dyDescent="0.2">
      <c r="A47" s="14"/>
      <c r="B47" s="75"/>
      <c r="C47" s="73" t="s">
        <v>4599</v>
      </c>
      <c r="D47" s="78" t="s">
        <v>127</v>
      </c>
      <c r="E47" s="13">
        <v>44557</v>
      </c>
      <c r="F47" s="76" t="s">
        <v>705</v>
      </c>
      <c r="G47" s="13">
        <v>44563</v>
      </c>
      <c r="H47" s="77" t="s">
        <v>4635</v>
      </c>
      <c r="I47" s="16">
        <v>67</v>
      </c>
      <c r="J47" s="16">
        <v>56</v>
      </c>
      <c r="K47" s="16">
        <v>26</v>
      </c>
      <c r="L47" s="16">
        <v>21</v>
      </c>
      <c r="M47" s="81">
        <v>24.388000000000002</v>
      </c>
      <c r="N47" s="96">
        <v>25</v>
      </c>
      <c r="O47" s="64">
        <v>2530</v>
      </c>
      <c r="P47" s="65">
        <f>Table224578910112345678910111213141516171819202122232425262728293031323334353637383940414243[[#This Row],[PEMBULATAN]]*O47</f>
        <v>63250</v>
      </c>
    </row>
    <row r="48" spans="1:16" ht="26.25" customHeight="1" x14ac:dyDescent="0.2">
      <c r="A48" s="14"/>
      <c r="B48" s="75"/>
      <c r="C48" s="73" t="s">
        <v>4600</v>
      </c>
      <c r="D48" s="78" t="s">
        <v>127</v>
      </c>
      <c r="E48" s="13">
        <v>44557</v>
      </c>
      <c r="F48" s="76" t="s">
        <v>705</v>
      </c>
      <c r="G48" s="13">
        <v>44563</v>
      </c>
      <c r="H48" s="77" t="s">
        <v>4635</v>
      </c>
      <c r="I48" s="16">
        <v>80</v>
      </c>
      <c r="J48" s="16">
        <v>30</v>
      </c>
      <c r="K48" s="16">
        <v>12</v>
      </c>
      <c r="L48" s="16">
        <v>4</v>
      </c>
      <c r="M48" s="81">
        <v>7.2</v>
      </c>
      <c r="N48" s="96">
        <v>7.2</v>
      </c>
      <c r="O48" s="64">
        <v>2530</v>
      </c>
      <c r="P48" s="65">
        <f>Table224578910112345678910111213141516171819202122232425262728293031323334353637383940414243[[#This Row],[PEMBULATAN]]*O48</f>
        <v>18216</v>
      </c>
    </row>
    <row r="49" spans="1:16" ht="26.25" customHeight="1" x14ac:dyDescent="0.2">
      <c r="A49" s="14"/>
      <c r="B49" s="75"/>
      <c r="C49" s="73" t="s">
        <v>4601</v>
      </c>
      <c r="D49" s="78" t="s">
        <v>127</v>
      </c>
      <c r="E49" s="13">
        <v>44557</v>
      </c>
      <c r="F49" s="76" t="s">
        <v>705</v>
      </c>
      <c r="G49" s="13">
        <v>44563</v>
      </c>
      <c r="H49" s="77" t="s">
        <v>4635</v>
      </c>
      <c r="I49" s="16">
        <v>102</v>
      </c>
      <c r="J49" s="16">
        <v>55</v>
      </c>
      <c r="K49" s="16">
        <v>32</v>
      </c>
      <c r="L49" s="16">
        <v>28</v>
      </c>
      <c r="M49" s="81">
        <v>44.88</v>
      </c>
      <c r="N49" s="96">
        <v>44.88</v>
      </c>
      <c r="O49" s="64">
        <v>2530</v>
      </c>
      <c r="P49" s="65">
        <f>Table224578910112345678910111213141516171819202122232425262728293031323334353637383940414243[[#This Row],[PEMBULATAN]]*O49</f>
        <v>113546.40000000001</v>
      </c>
    </row>
    <row r="50" spans="1:16" ht="26.25" customHeight="1" x14ac:dyDescent="0.2">
      <c r="A50" s="14"/>
      <c r="B50" s="75"/>
      <c r="C50" s="73" t="s">
        <v>4602</v>
      </c>
      <c r="D50" s="78" t="s">
        <v>127</v>
      </c>
      <c r="E50" s="13">
        <v>44557</v>
      </c>
      <c r="F50" s="76" t="s">
        <v>705</v>
      </c>
      <c r="G50" s="13">
        <v>44563</v>
      </c>
      <c r="H50" s="77" t="s">
        <v>4635</v>
      </c>
      <c r="I50" s="16">
        <v>72</v>
      </c>
      <c r="J50" s="16">
        <v>60</v>
      </c>
      <c r="K50" s="16">
        <v>16</v>
      </c>
      <c r="L50" s="16">
        <v>7</v>
      </c>
      <c r="M50" s="81">
        <v>17.28</v>
      </c>
      <c r="N50" s="96">
        <v>17.28</v>
      </c>
      <c r="O50" s="64">
        <v>2530</v>
      </c>
      <c r="P50" s="65">
        <f>Table224578910112345678910111213141516171819202122232425262728293031323334353637383940414243[[#This Row],[PEMBULATAN]]*O50</f>
        <v>43718.400000000001</v>
      </c>
    </row>
    <row r="51" spans="1:16" ht="26.25" customHeight="1" x14ac:dyDescent="0.2">
      <c r="A51" s="14"/>
      <c r="B51" s="75"/>
      <c r="C51" s="73" t="s">
        <v>4603</v>
      </c>
      <c r="D51" s="78" t="s">
        <v>127</v>
      </c>
      <c r="E51" s="13">
        <v>44557</v>
      </c>
      <c r="F51" s="76" t="s">
        <v>705</v>
      </c>
      <c r="G51" s="13">
        <v>44563</v>
      </c>
      <c r="H51" s="77" t="s">
        <v>4635</v>
      </c>
      <c r="I51" s="16">
        <v>72</v>
      </c>
      <c r="J51" s="16">
        <v>66</v>
      </c>
      <c r="K51" s="16">
        <v>20</v>
      </c>
      <c r="L51" s="16">
        <v>6</v>
      </c>
      <c r="M51" s="81">
        <v>23.76</v>
      </c>
      <c r="N51" s="96">
        <v>23.76</v>
      </c>
      <c r="O51" s="64">
        <v>2530</v>
      </c>
      <c r="P51" s="65">
        <f>Table224578910112345678910111213141516171819202122232425262728293031323334353637383940414243[[#This Row],[PEMBULATAN]]*O51</f>
        <v>60112.800000000003</v>
      </c>
    </row>
    <row r="52" spans="1:16" ht="26.25" customHeight="1" x14ac:dyDescent="0.2">
      <c r="A52" s="14"/>
      <c r="B52" s="75"/>
      <c r="C52" s="73" t="s">
        <v>4604</v>
      </c>
      <c r="D52" s="78" t="s">
        <v>127</v>
      </c>
      <c r="E52" s="13">
        <v>44557</v>
      </c>
      <c r="F52" s="76" t="s">
        <v>705</v>
      </c>
      <c r="G52" s="13">
        <v>44563</v>
      </c>
      <c r="H52" s="77" t="s">
        <v>4635</v>
      </c>
      <c r="I52" s="16">
        <v>60</v>
      </c>
      <c r="J52" s="16">
        <v>69</v>
      </c>
      <c r="K52" s="16">
        <v>15</v>
      </c>
      <c r="L52" s="16">
        <v>7</v>
      </c>
      <c r="M52" s="81">
        <v>15.525</v>
      </c>
      <c r="N52" s="96">
        <v>15.525</v>
      </c>
      <c r="O52" s="64">
        <v>2530</v>
      </c>
      <c r="P52" s="65">
        <f>Table224578910112345678910111213141516171819202122232425262728293031323334353637383940414243[[#This Row],[PEMBULATAN]]*O52</f>
        <v>39278.25</v>
      </c>
    </row>
    <row r="53" spans="1:16" ht="26.25" customHeight="1" x14ac:dyDescent="0.2">
      <c r="A53" s="14"/>
      <c r="B53" s="75"/>
      <c r="C53" s="73" t="s">
        <v>4605</v>
      </c>
      <c r="D53" s="78" t="s">
        <v>127</v>
      </c>
      <c r="E53" s="13">
        <v>44557</v>
      </c>
      <c r="F53" s="76" t="s">
        <v>705</v>
      </c>
      <c r="G53" s="13">
        <v>44563</v>
      </c>
      <c r="H53" s="77" t="s">
        <v>4635</v>
      </c>
      <c r="I53" s="16">
        <v>95</v>
      </c>
      <c r="J53" s="16">
        <v>50</v>
      </c>
      <c r="K53" s="16">
        <v>35</v>
      </c>
      <c r="L53" s="16">
        <v>15</v>
      </c>
      <c r="M53" s="81">
        <v>41.5625</v>
      </c>
      <c r="N53" s="96">
        <v>41.5625</v>
      </c>
      <c r="O53" s="64">
        <v>2530</v>
      </c>
      <c r="P53" s="65">
        <f>Table224578910112345678910111213141516171819202122232425262728293031323334353637383940414243[[#This Row],[PEMBULATAN]]*O53</f>
        <v>105153.125</v>
      </c>
    </row>
    <row r="54" spans="1:16" ht="26.25" customHeight="1" x14ac:dyDescent="0.2">
      <c r="A54" s="14"/>
      <c r="B54" s="75"/>
      <c r="C54" s="73" t="s">
        <v>4606</v>
      </c>
      <c r="D54" s="78" t="s">
        <v>127</v>
      </c>
      <c r="E54" s="13">
        <v>44557</v>
      </c>
      <c r="F54" s="76" t="s">
        <v>705</v>
      </c>
      <c r="G54" s="13">
        <v>44563</v>
      </c>
      <c r="H54" s="77" t="s">
        <v>4635</v>
      </c>
      <c r="I54" s="16">
        <v>50</v>
      </c>
      <c r="J54" s="16">
        <v>40</v>
      </c>
      <c r="K54" s="16">
        <v>25</v>
      </c>
      <c r="L54" s="16">
        <v>10</v>
      </c>
      <c r="M54" s="81">
        <v>12.5</v>
      </c>
      <c r="N54" s="96">
        <v>13</v>
      </c>
      <c r="O54" s="64">
        <v>2530</v>
      </c>
      <c r="P54" s="65">
        <f>Table224578910112345678910111213141516171819202122232425262728293031323334353637383940414243[[#This Row],[PEMBULATAN]]*O54</f>
        <v>32890</v>
      </c>
    </row>
    <row r="55" spans="1:16" ht="26.25" customHeight="1" x14ac:dyDescent="0.2">
      <c r="A55" s="14"/>
      <c r="B55" s="75"/>
      <c r="C55" s="73" t="s">
        <v>4607</v>
      </c>
      <c r="D55" s="78" t="s">
        <v>127</v>
      </c>
      <c r="E55" s="13">
        <v>44557</v>
      </c>
      <c r="F55" s="76" t="s">
        <v>705</v>
      </c>
      <c r="G55" s="13">
        <v>44563</v>
      </c>
      <c r="H55" s="77" t="s">
        <v>4635</v>
      </c>
      <c r="I55" s="16">
        <v>80</v>
      </c>
      <c r="J55" s="16">
        <v>62</v>
      </c>
      <c r="K55" s="16">
        <v>16</v>
      </c>
      <c r="L55" s="16">
        <v>6</v>
      </c>
      <c r="M55" s="81">
        <v>19.84</v>
      </c>
      <c r="N55" s="96">
        <v>19.84</v>
      </c>
      <c r="O55" s="64">
        <v>2530</v>
      </c>
      <c r="P55" s="65">
        <f>Table224578910112345678910111213141516171819202122232425262728293031323334353637383940414243[[#This Row],[PEMBULATAN]]*O55</f>
        <v>50195.199999999997</v>
      </c>
    </row>
    <row r="56" spans="1:16" ht="26.25" customHeight="1" x14ac:dyDescent="0.2">
      <c r="A56" s="14"/>
      <c r="B56" s="75"/>
      <c r="C56" s="73" t="s">
        <v>4608</v>
      </c>
      <c r="D56" s="78" t="s">
        <v>127</v>
      </c>
      <c r="E56" s="13">
        <v>44557</v>
      </c>
      <c r="F56" s="76" t="s">
        <v>705</v>
      </c>
      <c r="G56" s="13">
        <v>44563</v>
      </c>
      <c r="H56" s="77" t="s">
        <v>4635</v>
      </c>
      <c r="I56" s="16">
        <v>62</v>
      </c>
      <c r="J56" s="16">
        <v>59</v>
      </c>
      <c r="K56" s="16">
        <v>30</v>
      </c>
      <c r="L56" s="16">
        <v>7</v>
      </c>
      <c r="M56" s="81">
        <v>27.434999999999999</v>
      </c>
      <c r="N56" s="96">
        <v>28</v>
      </c>
      <c r="O56" s="64">
        <v>2530</v>
      </c>
      <c r="P56" s="65">
        <f>Table224578910112345678910111213141516171819202122232425262728293031323334353637383940414243[[#This Row],[PEMBULATAN]]*O56</f>
        <v>70840</v>
      </c>
    </row>
    <row r="57" spans="1:16" ht="26.25" customHeight="1" x14ac:dyDescent="0.2">
      <c r="A57" s="14"/>
      <c r="B57" s="75"/>
      <c r="C57" s="73" t="s">
        <v>4609</v>
      </c>
      <c r="D57" s="78" t="s">
        <v>127</v>
      </c>
      <c r="E57" s="13">
        <v>44557</v>
      </c>
      <c r="F57" s="76" t="s">
        <v>705</v>
      </c>
      <c r="G57" s="13">
        <v>44563</v>
      </c>
      <c r="H57" s="77" t="s">
        <v>4635</v>
      </c>
      <c r="I57" s="16">
        <v>82</v>
      </c>
      <c r="J57" s="16">
        <v>58</v>
      </c>
      <c r="K57" s="16">
        <v>20</v>
      </c>
      <c r="L57" s="16">
        <v>5</v>
      </c>
      <c r="M57" s="81">
        <v>23.78</v>
      </c>
      <c r="N57" s="96">
        <v>23.78</v>
      </c>
      <c r="O57" s="64">
        <v>2530</v>
      </c>
      <c r="P57" s="65">
        <f>Table224578910112345678910111213141516171819202122232425262728293031323334353637383940414243[[#This Row],[PEMBULATAN]]*O57</f>
        <v>60163.4</v>
      </c>
    </row>
    <row r="58" spans="1:16" ht="26.25" customHeight="1" x14ac:dyDescent="0.2">
      <c r="A58" s="14"/>
      <c r="B58" s="75"/>
      <c r="C58" s="73" t="s">
        <v>4610</v>
      </c>
      <c r="D58" s="78" t="s">
        <v>127</v>
      </c>
      <c r="E58" s="13">
        <v>44557</v>
      </c>
      <c r="F58" s="76" t="s">
        <v>705</v>
      </c>
      <c r="G58" s="13">
        <v>44563</v>
      </c>
      <c r="H58" s="77" t="s">
        <v>4635</v>
      </c>
      <c r="I58" s="16">
        <v>87</v>
      </c>
      <c r="J58" s="16">
        <v>65</v>
      </c>
      <c r="K58" s="16">
        <v>16</v>
      </c>
      <c r="L58" s="16">
        <v>9</v>
      </c>
      <c r="M58" s="81">
        <v>22.62</v>
      </c>
      <c r="N58" s="96">
        <v>22.62</v>
      </c>
      <c r="O58" s="64">
        <v>2530</v>
      </c>
      <c r="P58" s="65">
        <f>Table224578910112345678910111213141516171819202122232425262728293031323334353637383940414243[[#This Row],[PEMBULATAN]]*O58</f>
        <v>57228.600000000006</v>
      </c>
    </row>
    <row r="59" spans="1:16" ht="26.25" customHeight="1" x14ac:dyDescent="0.2">
      <c r="A59" s="14"/>
      <c r="B59" s="75"/>
      <c r="C59" s="73" t="s">
        <v>4611</v>
      </c>
      <c r="D59" s="78" t="s">
        <v>127</v>
      </c>
      <c r="E59" s="13">
        <v>44557</v>
      </c>
      <c r="F59" s="76" t="s">
        <v>705</v>
      </c>
      <c r="G59" s="13">
        <v>44563</v>
      </c>
      <c r="H59" s="77" t="s">
        <v>4635</v>
      </c>
      <c r="I59" s="16">
        <v>57</v>
      </c>
      <c r="J59" s="16">
        <v>40</v>
      </c>
      <c r="K59" s="16">
        <v>16</v>
      </c>
      <c r="L59" s="16">
        <v>4</v>
      </c>
      <c r="M59" s="81">
        <v>9.1199999999999992</v>
      </c>
      <c r="N59" s="96">
        <v>9.1199999999999992</v>
      </c>
      <c r="O59" s="64">
        <v>2530</v>
      </c>
      <c r="P59" s="65">
        <f>Table224578910112345678910111213141516171819202122232425262728293031323334353637383940414243[[#This Row],[PEMBULATAN]]*O59</f>
        <v>23073.599999999999</v>
      </c>
    </row>
    <row r="60" spans="1:16" ht="26.25" customHeight="1" x14ac:dyDescent="0.2">
      <c r="A60" s="14"/>
      <c r="B60" s="75"/>
      <c r="C60" s="73" t="s">
        <v>4612</v>
      </c>
      <c r="D60" s="78" t="s">
        <v>127</v>
      </c>
      <c r="E60" s="13">
        <v>44557</v>
      </c>
      <c r="F60" s="76" t="s">
        <v>705</v>
      </c>
      <c r="G60" s="13">
        <v>44563</v>
      </c>
      <c r="H60" s="77" t="s">
        <v>4635</v>
      </c>
      <c r="I60" s="16">
        <v>20</v>
      </c>
      <c r="J60" s="16">
        <v>15</v>
      </c>
      <c r="K60" s="16">
        <v>15</v>
      </c>
      <c r="L60" s="16">
        <v>1</v>
      </c>
      <c r="M60" s="81">
        <v>1.125</v>
      </c>
      <c r="N60" s="96">
        <v>1.125</v>
      </c>
      <c r="O60" s="64">
        <v>2530</v>
      </c>
      <c r="P60" s="65">
        <f>Table224578910112345678910111213141516171819202122232425262728293031323334353637383940414243[[#This Row],[PEMBULATAN]]*O60</f>
        <v>2846.25</v>
      </c>
    </row>
    <row r="61" spans="1:16" ht="26.25" customHeight="1" x14ac:dyDescent="0.2">
      <c r="A61" s="14"/>
      <c r="B61" s="75"/>
      <c r="C61" s="73" t="s">
        <v>4613</v>
      </c>
      <c r="D61" s="78" t="s">
        <v>127</v>
      </c>
      <c r="E61" s="13">
        <v>44557</v>
      </c>
      <c r="F61" s="76" t="s">
        <v>705</v>
      </c>
      <c r="G61" s="13">
        <v>44563</v>
      </c>
      <c r="H61" s="77" t="s">
        <v>4635</v>
      </c>
      <c r="I61" s="16">
        <v>79</v>
      </c>
      <c r="J61" s="16">
        <v>63</v>
      </c>
      <c r="K61" s="16">
        <v>17</v>
      </c>
      <c r="L61" s="16">
        <v>12</v>
      </c>
      <c r="M61" s="81">
        <v>21.152249999999999</v>
      </c>
      <c r="N61" s="96">
        <v>21.152249999999999</v>
      </c>
      <c r="O61" s="64">
        <v>2530</v>
      </c>
      <c r="P61" s="65">
        <f>Table224578910112345678910111213141516171819202122232425262728293031323334353637383940414243[[#This Row],[PEMBULATAN]]*O61</f>
        <v>53515.192499999997</v>
      </c>
    </row>
    <row r="62" spans="1:16" ht="26.25" customHeight="1" x14ac:dyDescent="0.2">
      <c r="A62" s="14"/>
      <c r="B62" s="75"/>
      <c r="C62" s="73" t="s">
        <v>4614</v>
      </c>
      <c r="D62" s="78" t="s">
        <v>127</v>
      </c>
      <c r="E62" s="13">
        <v>44557</v>
      </c>
      <c r="F62" s="76" t="s">
        <v>705</v>
      </c>
      <c r="G62" s="13">
        <v>44563</v>
      </c>
      <c r="H62" s="77" t="s">
        <v>4635</v>
      </c>
      <c r="I62" s="16">
        <v>88</v>
      </c>
      <c r="J62" s="16">
        <v>63</v>
      </c>
      <c r="K62" s="16">
        <v>23</v>
      </c>
      <c r="L62" s="16">
        <v>13</v>
      </c>
      <c r="M62" s="81">
        <v>31.878</v>
      </c>
      <c r="N62" s="96">
        <v>31.878</v>
      </c>
      <c r="O62" s="64">
        <v>2530</v>
      </c>
      <c r="P62" s="65">
        <f>Table224578910112345678910111213141516171819202122232425262728293031323334353637383940414243[[#This Row],[PEMBULATAN]]*O62</f>
        <v>80651.34</v>
      </c>
    </row>
    <row r="63" spans="1:16" ht="26.25" customHeight="1" x14ac:dyDescent="0.2">
      <c r="A63" s="14"/>
      <c r="B63" s="75"/>
      <c r="C63" s="73" t="s">
        <v>4615</v>
      </c>
      <c r="D63" s="78" t="s">
        <v>127</v>
      </c>
      <c r="E63" s="13">
        <v>44557</v>
      </c>
      <c r="F63" s="76" t="s">
        <v>705</v>
      </c>
      <c r="G63" s="13">
        <v>44563</v>
      </c>
      <c r="H63" s="77" t="s">
        <v>4635</v>
      </c>
      <c r="I63" s="16">
        <v>83</v>
      </c>
      <c r="J63" s="16">
        <v>60</v>
      </c>
      <c r="K63" s="16">
        <v>16</v>
      </c>
      <c r="L63" s="16">
        <v>12</v>
      </c>
      <c r="M63" s="81">
        <v>19.920000000000002</v>
      </c>
      <c r="N63" s="96">
        <v>19.920000000000002</v>
      </c>
      <c r="O63" s="64">
        <v>2530</v>
      </c>
      <c r="P63" s="65">
        <f>Table224578910112345678910111213141516171819202122232425262728293031323334353637383940414243[[#This Row],[PEMBULATAN]]*O63</f>
        <v>50397.600000000006</v>
      </c>
    </row>
    <row r="64" spans="1:16" ht="26.25" customHeight="1" x14ac:dyDescent="0.2">
      <c r="A64" s="14"/>
      <c r="B64" s="75"/>
      <c r="C64" s="73" t="s">
        <v>4616</v>
      </c>
      <c r="D64" s="78" t="s">
        <v>127</v>
      </c>
      <c r="E64" s="13">
        <v>44557</v>
      </c>
      <c r="F64" s="76" t="s">
        <v>705</v>
      </c>
      <c r="G64" s="13">
        <v>44563</v>
      </c>
      <c r="H64" s="77" t="s">
        <v>4635</v>
      </c>
      <c r="I64" s="16">
        <v>85</v>
      </c>
      <c r="J64" s="16">
        <v>70</v>
      </c>
      <c r="K64" s="16">
        <v>20</v>
      </c>
      <c r="L64" s="16">
        <v>10</v>
      </c>
      <c r="M64" s="81">
        <v>29.75</v>
      </c>
      <c r="N64" s="96">
        <v>29.75</v>
      </c>
      <c r="O64" s="64">
        <v>2530</v>
      </c>
      <c r="P64" s="65">
        <f>Table224578910112345678910111213141516171819202122232425262728293031323334353637383940414243[[#This Row],[PEMBULATAN]]*O64</f>
        <v>75267.5</v>
      </c>
    </row>
    <row r="65" spans="1:16" ht="26.25" customHeight="1" x14ac:dyDescent="0.2">
      <c r="A65" s="14"/>
      <c r="B65" s="75"/>
      <c r="C65" s="73" t="s">
        <v>4617</v>
      </c>
      <c r="D65" s="78" t="s">
        <v>127</v>
      </c>
      <c r="E65" s="13">
        <v>44557</v>
      </c>
      <c r="F65" s="76" t="s">
        <v>705</v>
      </c>
      <c r="G65" s="13">
        <v>44563</v>
      </c>
      <c r="H65" s="77" t="s">
        <v>4635</v>
      </c>
      <c r="I65" s="16">
        <v>76</v>
      </c>
      <c r="J65" s="16">
        <v>55</v>
      </c>
      <c r="K65" s="16">
        <v>24</v>
      </c>
      <c r="L65" s="16">
        <v>8</v>
      </c>
      <c r="M65" s="81">
        <v>25.08</v>
      </c>
      <c r="N65" s="96">
        <v>25.08</v>
      </c>
      <c r="O65" s="64">
        <v>2530</v>
      </c>
      <c r="P65" s="65">
        <f>Table224578910112345678910111213141516171819202122232425262728293031323334353637383940414243[[#This Row],[PEMBULATAN]]*O65</f>
        <v>63452.399999999994</v>
      </c>
    </row>
    <row r="66" spans="1:16" ht="26.25" customHeight="1" x14ac:dyDescent="0.2">
      <c r="A66" s="14"/>
      <c r="B66" s="75"/>
      <c r="C66" s="73" t="s">
        <v>4618</v>
      </c>
      <c r="D66" s="78" t="s">
        <v>127</v>
      </c>
      <c r="E66" s="13">
        <v>44557</v>
      </c>
      <c r="F66" s="76" t="s">
        <v>705</v>
      </c>
      <c r="G66" s="13">
        <v>44563</v>
      </c>
      <c r="H66" s="77" t="s">
        <v>4635</v>
      </c>
      <c r="I66" s="16">
        <v>50</v>
      </c>
      <c r="J66" s="16">
        <v>40</v>
      </c>
      <c r="K66" s="16">
        <v>25</v>
      </c>
      <c r="L66" s="16">
        <v>9</v>
      </c>
      <c r="M66" s="81">
        <v>12.5</v>
      </c>
      <c r="N66" s="96">
        <v>13</v>
      </c>
      <c r="O66" s="64">
        <v>2530</v>
      </c>
      <c r="P66" s="65">
        <f>Table224578910112345678910111213141516171819202122232425262728293031323334353637383940414243[[#This Row],[PEMBULATAN]]*O66</f>
        <v>32890</v>
      </c>
    </row>
    <row r="67" spans="1:16" ht="26.25" customHeight="1" x14ac:dyDescent="0.2">
      <c r="A67" s="14"/>
      <c r="B67" s="75"/>
      <c r="C67" s="73" t="s">
        <v>4619</v>
      </c>
      <c r="D67" s="78" t="s">
        <v>127</v>
      </c>
      <c r="E67" s="13">
        <v>44557</v>
      </c>
      <c r="F67" s="76" t="s">
        <v>705</v>
      </c>
      <c r="G67" s="13">
        <v>44563</v>
      </c>
      <c r="H67" s="77" t="s">
        <v>4635</v>
      </c>
      <c r="I67" s="16">
        <v>55</v>
      </c>
      <c r="J67" s="16">
        <v>58</v>
      </c>
      <c r="K67" s="16">
        <v>19</v>
      </c>
      <c r="L67" s="16">
        <v>6</v>
      </c>
      <c r="M67" s="81">
        <v>15.1525</v>
      </c>
      <c r="N67" s="96">
        <v>15.1525</v>
      </c>
      <c r="O67" s="64">
        <v>2530</v>
      </c>
      <c r="P67" s="65">
        <f>Table224578910112345678910111213141516171819202122232425262728293031323334353637383940414243[[#This Row],[PEMBULATAN]]*O67</f>
        <v>38335.824999999997</v>
      </c>
    </row>
    <row r="68" spans="1:16" ht="26.25" customHeight="1" x14ac:dyDescent="0.2">
      <c r="A68" s="14"/>
      <c r="B68" s="75"/>
      <c r="C68" s="73" t="s">
        <v>4620</v>
      </c>
      <c r="D68" s="78" t="s">
        <v>127</v>
      </c>
      <c r="E68" s="13">
        <v>44557</v>
      </c>
      <c r="F68" s="76" t="s">
        <v>705</v>
      </c>
      <c r="G68" s="13">
        <v>44563</v>
      </c>
      <c r="H68" s="77" t="s">
        <v>4635</v>
      </c>
      <c r="I68" s="16">
        <v>81</v>
      </c>
      <c r="J68" s="16">
        <v>57</v>
      </c>
      <c r="K68" s="16">
        <v>25</v>
      </c>
      <c r="L68" s="16">
        <v>9</v>
      </c>
      <c r="M68" s="81">
        <v>28.856249999999999</v>
      </c>
      <c r="N68" s="96">
        <v>28.856249999999999</v>
      </c>
      <c r="O68" s="64">
        <v>2530</v>
      </c>
      <c r="P68" s="65">
        <f>Table224578910112345678910111213141516171819202122232425262728293031323334353637383940414243[[#This Row],[PEMBULATAN]]*O68</f>
        <v>73006.3125</v>
      </c>
    </row>
    <row r="69" spans="1:16" ht="26.25" customHeight="1" x14ac:dyDescent="0.2">
      <c r="A69" s="14"/>
      <c r="B69" s="75"/>
      <c r="C69" s="73" t="s">
        <v>4621</v>
      </c>
      <c r="D69" s="78" t="s">
        <v>127</v>
      </c>
      <c r="E69" s="13">
        <v>44557</v>
      </c>
      <c r="F69" s="76" t="s">
        <v>705</v>
      </c>
      <c r="G69" s="13">
        <v>44563</v>
      </c>
      <c r="H69" s="77" t="s">
        <v>4635</v>
      </c>
      <c r="I69" s="16">
        <v>76</v>
      </c>
      <c r="J69" s="16">
        <v>61</v>
      </c>
      <c r="K69" s="16">
        <v>26</v>
      </c>
      <c r="L69" s="16">
        <v>9</v>
      </c>
      <c r="M69" s="81">
        <v>30.134</v>
      </c>
      <c r="N69" s="96">
        <v>30.134</v>
      </c>
      <c r="O69" s="64">
        <v>2530</v>
      </c>
      <c r="P69" s="65">
        <f>Table224578910112345678910111213141516171819202122232425262728293031323334353637383940414243[[#This Row],[PEMBULATAN]]*O69</f>
        <v>76239.02</v>
      </c>
    </row>
    <row r="70" spans="1:16" ht="26.25" customHeight="1" x14ac:dyDescent="0.2">
      <c r="A70" s="14"/>
      <c r="B70" s="75"/>
      <c r="C70" s="73" t="s">
        <v>4622</v>
      </c>
      <c r="D70" s="78" t="s">
        <v>127</v>
      </c>
      <c r="E70" s="13">
        <v>44557</v>
      </c>
      <c r="F70" s="76" t="s">
        <v>705</v>
      </c>
      <c r="G70" s="13">
        <v>44563</v>
      </c>
      <c r="H70" s="77" t="s">
        <v>4635</v>
      </c>
      <c r="I70" s="16">
        <v>72</v>
      </c>
      <c r="J70" s="16">
        <v>67</v>
      </c>
      <c r="K70" s="16">
        <v>22</v>
      </c>
      <c r="L70" s="16">
        <v>11</v>
      </c>
      <c r="M70" s="81">
        <v>26.532</v>
      </c>
      <c r="N70" s="96">
        <v>26.532</v>
      </c>
      <c r="O70" s="64">
        <v>2530</v>
      </c>
      <c r="P70" s="65">
        <f>Table224578910112345678910111213141516171819202122232425262728293031323334353637383940414243[[#This Row],[PEMBULATAN]]*O70</f>
        <v>67125.960000000006</v>
      </c>
    </row>
    <row r="71" spans="1:16" ht="26.25" customHeight="1" x14ac:dyDescent="0.2">
      <c r="A71" s="14"/>
      <c r="B71" s="75"/>
      <c r="C71" s="73" t="s">
        <v>4623</v>
      </c>
      <c r="D71" s="78" t="s">
        <v>127</v>
      </c>
      <c r="E71" s="13">
        <v>44557</v>
      </c>
      <c r="F71" s="76" t="s">
        <v>705</v>
      </c>
      <c r="G71" s="13">
        <v>44563</v>
      </c>
      <c r="H71" s="77" t="s">
        <v>4635</v>
      </c>
      <c r="I71" s="16">
        <v>53</v>
      </c>
      <c r="J71" s="16">
        <v>42</v>
      </c>
      <c r="K71" s="16">
        <v>16</v>
      </c>
      <c r="L71" s="16">
        <v>4</v>
      </c>
      <c r="M71" s="81">
        <v>8.9039999999999999</v>
      </c>
      <c r="N71" s="96">
        <v>8.9039999999999999</v>
      </c>
      <c r="O71" s="64">
        <v>2530</v>
      </c>
      <c r="P71" s="65">
        <f>Table224578910112345678910111213141516171819202122232425262728293031323334353637383940414243[[#This Row],[PEMBULATAN]]*O71</f>
        <v>22527.119999999999</v>
      </c>
    </row>
    <row r="72" spans="1:16" ht="26.25" customHeight="1" x14ac:dyDescent="0.2">
      <c r="A72" s="14"/>
      <c r="B72" s="75"/>
      <c r="C72" s="73" t="s">
        <v>4624</v>
      </c>
      <c r="D72" s="78" t="s">
        <v>127</v>
      </c>
      <c r="E72" s="13">
        <v>44557</v>
      </c>
      <c r="F72" s="76" t="s">
        <v>705</v>
      </c>
      <c r="G72" s="13">
        <v>44563</v>
      </c>
      <c r="H72" s="77" t="s">
        <v>4635</v>
      </c>
      <c r="I72" s="16">
        <v>78</v>
      </c>
      <c r="J72" s="16">
        <v>65</v>
      </c>
      <c r="K72" s="16">
        <v>26</v>
      </c>
      <c r="L72" s="16">
        <v>17</v>
      </c>
      <c r="M72" s="81">
        <v>32.954999999999998</v>
      </c>
      <c r="N72" s="96">
        <v>32.954999999999998</v>
      </c>
      <c r="O72" s="64">
        <v>2530</v>
      </c>
      <c r="P72" s="65">
        <f>Table224578910112345678910111213141516171819202122232425262728293031323334353637383940414243[[#This Row],[PEMBULATAN]]*O72</f>
        <v>83376.149999999994</v>
      </c>
    </row>
    <row r="73" spans="1:16" ht="26.25" customHeight="1" x14ac:dyDescent="0.2">
      <c r="A73" s="14"/>
      <c r="B73" s="75"/>
      <c r="C73" s="73" t="s">
        <v>4625</v>
      </c>
      <c r="D73" s="78" t="s">
        <v>127</v>
      </c>
      <c r="E73" s="13">
        <v>44557</v>
      </c>
      <c r="F73" s="76" t="s">
        <v>705</v>
      </c>
      <c r="G73" s="13">
        <v>44563</v>
      </c>
      <c r="H73" s="77" t="s">
        <v>4635</v>
      </c>
      <c r="I73" s="16">
        <v>60</v>
      </c>
      <c r="J73" s="16">
        <v>43</v>
      </c>
      <c r="K73" s="16">
        <v>20</v>
      </c>
      <c r="L73" s="16">
        <v>4</v>
      </c>
      <c r="M73" s="81">
        <v>12.9</v>
      </c>
      <c r="N73" s="96">
        <v>12.9</v>
      </c>
      <c r="O73" s="64">
        <v>2530</v>
      </c>
      <c r="P73" s="65">
        <f>Table224578910112345678910111213141516171819202122232425262728293031323334353637383940414243[[#This Row],[PEMBULATAN]]*O73</f>
        <v>32637</v>
      </c>
    </row>
    <row r="74" spans="1:16" ht="26.25" customHeight="1" x14ac:dyDescent="0.2">
      <c r="A74" s="14"/>
      <c r="B74" s="75"/>
      <c r="C74" s="73" t="s">
        <v>4626</v>
      </c>
      <c r="D74" s="78" t="s">
        <v>127</v>
      </c>
      <c r="E74" s="13">
        <v>44557</v>
      </c>
      <c r="F74" s="76" t="s">
        <v>705</v>
      </c>
      <c r="G74" s="13">
        <v>44563</v>
      </c>
      <c r="H74" s="77" t="s">
        <v>4635</v>
      </c>
      <c r="I74" s="16">
        <v>54</v>
      </c>
      <c r="J74" s="16">
        <v>37</v>
      </c>
      <c r="K74" s="16">
        <v>25</v>
      </c>
      <c r="L74" s="16">
        <v>10</v>
      </c>
      <c r="M74" s="81">
        <v>12.487500000000001</v>
      </c>
      <c r="N74" s="96">
        <v>13</v>
      </c>
      <c r="O74" s="64">
        <v>2530</v>
      </c>
      <c r="P74" s="65">
        <f>Table224578910112345678910111213141516171819202122232425262728293031323334353637383940414243[[#This Row],[PEMBULATAN]]*O74</f>
        <v>32890</v>
      </c>
    </row>
    <row r="75" spans="1:16" ht="26.25" customHeight="1" x14ac:dyDescent="0.2">
      <c r="A75" s="14"/>
      <c r="B75" s="75"/>
      <c r="C75" s="73" t="s">
        <v>4627</v>
      </c>
      <c r="D75" s="78" t="s">
        <v>127</v>
      </c>
      <c r="E75" s="13">
        <v>44557</v>
      </c>
      <c r="F75" s="76" t="s">
        <v>705</v>
      </c>
      <c r="G75" s="13">
        <v>44563</v>
      </c>
      <c r="H75" s="77" t="s">
        <v>4635</v>
      </c>
      <c r="I75" s="16">
        <v>95</v>
      </c>
      <c r="J75" s="16">
        <v>13</v>
      </c>
      <c r="K75" s="16">
        <v>8</v>
      </c>
      <c r="L75" s="16">
        <v>1</v>
      </c>
      <c r="M75" s="81">
        <v>2.4700000000000002</v>
      </c>
      <c r="N75" s="96">
        <v>3</v>
      </c>
      <c r="O75" s="64">
        <v>2530</v>
      </c>
      <c r="P75" s="65">
        <f>Table224578910112345678910111213141516171819202122232425262728293031323334353637383940414243[[#This Row],[PEMBULATAN]]*O75</f>
        <v>7590</v>
      </c>
    </row>
    <row r="76" spans="1:16" ht="26.25" customHeight="1" x14ac:dyDescent="0.2">
      <c r="A76" s="14"/>
      <c r="B76" s="98"/>
      <c r="C76" s="73" t="s">
        <v>4628</v>
      </c>
      <c r="D76" s="78" t="s">
        <v>127</v>
      </c>
      <c r="E76" s="13">
        <v>44557</v>
      </c>
      <c r="F76" s="76" t="s">
        <v>705</v>
      </c>
      <c r="G76" s="13">
        <v>44563</v>
      </c>
      <c r="H76" s="77" t="s">
        <v>4635</v>
      </c>
      <c r="I76" s="16">
        <v>95</v>
      </c>
      <c r="J76" s="16">
        <v>53</v>
      </c>
      <c r="K76" s="16">
        <v>41</v>
      </c>
      <c r="L76" s="16">
        <v>27</v>
      </c>
      <c r="M76" s="81">
        <v>51.608750000000001</v>
      </c>
      <c r="N76" s="96">
        <v>51.608750000000001</v>
      </c>
      <c r="O76" s="64">
        <v>2530</v>
      </c>
      <c r="P76" s="65">
        <f>Table224578910112345678910111213141516171819202122232425262728293031323334353637383940414243[[#This Row],[PEMBULATAN]]*O76</f>
        <v>130570.1375</v>
      </c>
    </row>
    <row r="77" spans="1:16" ht="26.25" customHeight="1" x14ac:dyDescent="0.2">
      <c r="A77" s="14"/>
      <c r="B77" s="75" t="s">
        <v>4629</v>
      </c>
      <c r="C77" s="73" t="s">
        <v>4630</v>
      </c>
      <c r="D77" s="78" t="s">
        <v>127</v>
      </c>
      <c r="E77" s="13">
        <v>44557</v>
      </c>
      <c r="F77" s="76" t="s">
        <v>705</v>
      </c>
      <c r="G77" s="13">
        <v>44563</v>
      </c>
      <c r="H77" s="77" t="s">
        <v>4635</v>
      </c>
      <c r="I77" s="16">
        <v>60</v>
      </c>
      <c r="J77" s="16">
        <v>55</v>
      </c>
      <c r="K77" s="16">
        <v>32</v>
      </c>
      <c r="L77" s="16">
        <v>22</v>
      </c>
      <c r="M77" s="81">
        <v>26.4</v>
      </c>
      <c r="N77" s="96">
        <v>27</v>
      </c>
      <c r="O77" s="64">
        <v>2530</v>
      </c>
      <c r="P77" s="65">
        <f>Table224578910112345678910111213141516171819202122232425262728293031323334353637383940414243[[#This Row],[PEMBULATAN]]*O77</f>
        <v>68310</v>
      </c>
    </row>
    <row r="78" spans="1:16" ht="26.25" customHeight="1" x14ac:dyDescent="0.2">
      <c r="A78" s="14"/>
      <c r="B78" s="75"/>
      <c r="C78" s="73" t="s">
        <v>4631</v>
      </c>
      <c r="D78" s="78" t="s">
        <v>127</v>
      </c>
      <c r="E78" s="13">
        <v>44557</v>
      </c>
      <c r="F78" s="76" t="s">
        <v>705</v>
      </c>
      <c r="G78" s="13">
        <v>44563</v>
      </c>
      <c r="H78" s="77" t="s">
        <v>4635</v>
      </c>
      <c r="I78" s="16">
        <v>36</v>
      </c>
      <c r="J78" s="16">
        <v>45</v>
      </c>
      <c r="K78" s="16">
        <v>16</v>
      </c>
      <c r="L78" s="16">
        <v>11</v>
      </c>
      <c r="M78" s="81">
        <v>6.48</v>
      </c>
      <c r="N78" s="96">
        <v>12</v>
      </c>
      <c r="O78" s="64">
        <v>2530</v>
      </c>
      <c r="P78" s="65">
        <f>Table224578910112345678910111213141516171819202122232425262728293031323334353637383940414243[[#This Row],[PEMBULATAN]]*O78</f>
        <v>30360</v>
      </c>
    </row>
    <row r="79" spans="1:16" ht="26.25" customHeight="1" x14ac:dyDescent="0.2">
      <c r="A79" s="14"/>
      <c r="B79" s="75"/>
      <c r="C79" s="73" t="s">
        <v>4632</v>
      </c>
      <c r="D79" s="78" t="s">
        <v>127</v>
      </c>
      <c r="E79" s="13">
        <v>44557</v>
      </c>
      <c r="F79" s="76" t="s">
        <v>705</v>
      </c>
      <c r="G79" s="13">
        <v>44563</v>
      </c>
      <c r="H79" s="77" t="s">
        <v>4635</v>
      </c>
      <c r="I79" s="16">
        <v>80</v>
      </c>
      <c r="J79" s="16">
        <v>60</v>
      </c>
      <c r="K79" s="16">
        <v>14</v>
      </c>
      <c r="L79" s="16">
        <v>7</v>
      </c>
      <c r="M79" s="81">
        <v>16.8</v>
      </c>
      <c r="N79" s="96">
        <v>16.8</v>
      </c>
      <c r="O79" s="64">
        <v>2530</v>
      </c>
      <c r="P79" s="65">
        <f>Table224578910112345678910111213141516171819202122232425262728293031323334353637383940414243[[#This Row],[PEMBULATAN]]*O79</f>
        <v>42504</v>
      </c>
    </row>
    <row r="80" spans="1:16" ht="26.25" customHeight="1" x14ac:dyDescent="0.2">
      <c r="A80" s="14"/>
      <c r="B80" s="75"/>
      <c r="C80" s="73" t="s">
        <v>4633</v>
      </c>
      <c r="D80" s="78" t="s">
        <v>127</v>
      </c>
      <c r="E80" s="13">
        <v>44557</v>
      </c>
      <c r="F80" s="76" t="s">
        <v>705</v>
      </c>
      <c r="G80" s="13">
        <v>44563</v>
      </c>
      <c r="H80" s="77" t="s">
        <v>4635</v>
      </c>
      <c r="I80" s="16">
        <v>25</v>
      </c>
      <c r="J80" s="16">
        <v>16</v>
      </c>
      <c r="K80" s="16">
        <v>5</v>
      </c>
      <c r="L80" s="16">
        <v>1</v>
      </c>
      <c r="M80" s="81">
        <v>0.5</v>
      </c>
      <c r="N80" s="72">
        <v>2</v>
      </c>
      <c r="O80" s="64">
        <v>2530</v>
      </c>
      <c r="P80" s="65">
        <f>Table224578910112345678910111213141516171819202122232425262728293031323334353637383940414243[[#This Row],[PEMBULATAN]]*O80</f>
        <v>5060</v>
      </c>
    </row>
    <row r="81" spans="1:16" ht="26.25" customHeight="1" x14ac:dyDescent="0.2">
      <c r="A81" s="14"/>
      <c r="B81" s="75"/>
      <c r="C81" s="73" t="s">
        <v>4634</v>
      </c>
      <c r="D81" s="78" t="s">
        <v>127</v>
      </c>
      <c r="E81" s="13">
        <v>44557</v>
      </c>
      <c r="F81" s="76" t="s">
        <v>705</v>
      </c>
      <c r="G81" s="13">
        <v>44563</v>
      </c>
      <c r="H81" s="77" t="s">
        <v>4635</v>
      </c>
      <c r="I81" s="16">
        <v>26</v>
      </c>
      <c r="J81" s="16">
        <v>12</v>
      </c>
      <c r="K81" s="16">
        <v>12</v>
      </c>
      <c r="L81" s="16">
        <v>1</v>
      </c>
      <c r="M81" s="81">
        <v>0.93600000000000005</v>
      </c>
      <c r="N81" s="72">
        <v>1</v>
      </c>
      <c r="O81" s="64">
        <v>2530</v>
      </c>
      <c r="P81" s="65">
        <f>Table224578910112345678910111213141516171819202122232425262728293031323334353637383940414243[[#This Row],[PEMBULATAN]]*O81</f>
        <v>2530</v>
      </c>
    </row>
    <row r="82" spans="1:16" ht="22.5" customHeight="1" x14ac:dyDescent="0.2">
      <c r="A82" s="123" t="s">
        <v>30</v>
      </c>
      <c r="B82" s="124"/>
      <c r="C82" s="124"/>
      <c r="D82" s="124"/>
      <c r="E82" s="124"/>
      <c r="F82" s="124"/>
      <c r="G82" s="124"/>
      <c r="H82" s="124"/>
      <c r="I82" s="124"/>
      <c r="J82" s="124"/>
      <c r="K82" s="124"/>
      <c r="L82" s="125"/>
      <c r="M82" s="79">
        <f>SUBTOTAL(109,Table224578910112345678910111213141516171819202122232425262728293031323334353637383940414243[KG VOLUME])</f>
        <v>1846.2432499999998</v>
      </c>
      <c r="N82" s="68">
        <f>SUM(N3:N81)</f>
        <v>1865.3179999999998</v>
      </c>
      <c r="O82" s="126">
        <f>SUM(P3:P81)</f>
        <v>4719254.5400000019</v>
      </c>
      <c r="P82" s="127"/>
    </row>
    <row r="83" spans="1:16" ht="18" customHeight="1" x14ac:dyDescent="0.2">
      <c r="A83" s="86"/>
      <c r="B83" s="56" t="s">
        <v>42</v>
      </c>
      <c r="C83" s="55"/>
      <c r="D83" s="57" t="s">
        <v>43</v>
      </c>
      <c r="E83" s="86"/>
      <c r="F83" s="86"/>
      <c r="G83" s="86"/>
      <c r="H83" s="86"/>
      <c r="I83" s="86"/>
      <c r="J83" s="86"/>
      <c r="K83" s="86"/>
      <c r="L83" s="86"/>
      <c r="M83" s="87"/>
      <c r="N83" s="88" t="s">
        <v>51</v>
      </c>
      <c r="O83" s="89"/>
      <c r="P83" s="89">
        <f>O82*10%</f>
        <v>471925.4540000002</v>
      </c>
    </row>
    <row r="84" spans="1:16" ht="18" customHeight="1" thickBot="1" x14ac:dyDescent="0.25">
      <c r="A84" s="86"/>
      <c r="B84" s="56"/>
      <c r="C84" s="55"/>
      <c r="D84" s="57"/>
      <c r="E84" s="86"/>
      <c r="F84" s="86"/>
      <c r="G84" s="86"/>
      <c r="H84" s="86"/>
      <c r="I84" s="86"/>
      <c r="J84" s="86"/>
      <c r="K84" s="86"/>
      <c r="L84" s="86"/>
      <c r="M84" s="87"/>
      <c r="N84" s="90" t="s">
        <v>52</v>
      </c>
      <c r="O84" s="91"/>
      <c r="P84" s="91">
        <f>O82-P83</f>
        <v>4247329.086000002</v>
      </c>
    </row>
    <row r="85" spans="1:16" ht="18" customHeight="1" x14ac:dyDescent="0.2">
      <c r="A85" s="11"/>
      <c r="H85" s="63"/>
      <c r="N85" s="62" t="s">
        <v>31</v>
      </c>
      <c r="P85" s="69">
        <f>P84*1%</f>
        <v>42473.290860000023</v>
      </c>
    </row>
    <row r="86" spans="1:16" ht="18" customHeight="1" thickBot="1" x14ac:dyDescent="0.25">
      <c r="A86" s="11"/>
      <c r="H86" s="63"/>
      <c r="N86" s="62" t="s">
        <v>53</v>
      </c>
      <c r="P86" s="71">
        <f>P84*2%</f>
        <v>84946.581720000046</v>
      </c>
    </row>
    <row r="87" spans="1:16" ht="18" customHeight="1" x14ac:dyDescent="0.2">
      <c r="A87" s="11"/>
      <c r="H87" s="63"/>
      <c r="N87" s="66" t="s">
        <v>32</v>
      </c>
      <c r="O87" s="67"/>
      <c r="P87" s="70">
        <f>P84+P85-P86</f>
        <v>4204855.7951400019</v>
      </c>
    </row>
    <row r="89" spans="1:16" x14ac:dyDescent="0.2">
      <c r="A89" s="11"/>
      <c r="H89" s="63"/>
      <c r="P89" s="71"/>
    </row>
    <row r="90" spans="1:16" x14ac:dyDescent="0.2">
      <c r="A90" s="11"/>
      <c r="H90" s="63"/>
      <c r="O90" s="58"/>
      <c r="P90" s="71"/>
    </row>
    <row r="91" spans="1:16" s="3" customFormat="1" x14ac:dyDescent="0.25">
      <c r="A91" s="11"/>
      <c r="B91" s="2"/>
      <c r="C91" s="2"/>
      <c r="E91" s="12"/>
      <c r="H91" s="63"/>
      <c r="N91" s="15"/>
      <c r="O91" s="15"/>
      <c r="P91" s="15"/>
    </row>
    <row r="92" spans="1:16" s="3" customFormat="1" x14ac:dyDescent="0.25">
      <c r="A92" s="11"/>
      <c r="B92" s="2"/>
      <c r="C92" s="2"/>
      <c r="E92" s="12"/>
      <c r="H92" s="63"/>
      <c r="N92" s="15"/>
      <c r="O92" s="15"/>
      <c r="P92" s="15"/>
    </row>
    <row r="93" spans="1:16" s="3" customFormat="1" x14ac:dyDescent="0.25">
      <c r="A93" s="11"/>
      <c r="B93" s="2"/>
      <c r="C93" s="2"/>
      <c r="E93" s="12"/>
      <c r="H93" s="63"/>
      <c r="N93" s="15"/>
      <c r="O93" s="15"/>
      <c r="P93" s="15"/>
    </row>
    <row r="94" spans="1:16" s="3" customFormat="1" x14ac:dyDescent="0.25">
      <c r="A94" s="11"/>
      <c r="B94" s="2"/>
      <c r="C94" s="2"/>
      <c r="E94" s="12"/>
      <c r="H94" s="63"/>
      <c r="N94" s="15"/>
      <c r="O94" s="15"/>
      <c r="P94" s="15"/>
    </row>
    <row r="95" spans="1:16" s="3" customFormat="1" x14ac:dyDescent="0.25">
      <c r="A95" s="11"/>
      <c r="B95" s="2"/>
      <c r="C95" s="2"/>
      <c r="E95" s="12"/>
      <c r="H95" s="63"/>
      <c r="N95" s="15"/>
      <c r="O95" s="15"/>
      <c r="P95" s="15"/>
    </row>
    <row r="96" spans="1:16" s="3" customFormat="1" x14ac:dyDescent="0.25">
      <c r="A96" s="11"/>
      <c r="B96" s="2"/>
      <c r="C96" s="2"/>
      <c r="E96" s="12"/>
      <c r="H96" s="63"/>
      <c r="N96" s="15"/>
      <c r="O96" s="15"/>
      <c r="P96" s="15"/>
    </row>
    <row r="97" spans="1:16" s="3" customFormat="1" x14ac:dyDescent="0.25">
      <c r="A97" s="11"/>
      <c r="B97" s="2"/>
      <c r="C97" s="2"/>
      <c r="E97" s="12"/>
      <c r="H97" s="63"/>
      <c r="N97" s="15"/>
      <c r="O97" s="15"/>
      <c r="P97" s="15"/>
    </row>
    <row r="98" spans="1:16" s="3" customFormat="1" x14ac:dyDescent="0.25">
      <c r="A98" s="11"/>
      <c r="B98" s="2"/>
      <c r="C98" s="2"/>
      <c r="E98" s="12"/>
      <c r="H98" s="63"/>
      <c r="N98" s="15"/>
      <c r="O98" s="15"/>
      <c r="P98" s="15"/>
    </row>
    <row r="99" spans="1:16" s="3" customFormat="1" x14ac:dyDescent="0.25">
      <c r="A99" s="11"/>
      <c r="B99" s="2"/>
      <c r="C99" s="2"/>
      <c r="E99" s="12"/>
      <c r="H99" s="63"/>
      <c r="N99" s="15"/>
      <c r="O99" s="15"/>
      <c r="P99" s="15"/>
    </row>
    <row r="100" spans="1:16" s="3" customFormat="1" x14ac:dyDescent="0.25">
      <c r="A100" s="11"/>
      <c r="B100" s="2"/>
      <c r="C100" s="2"/>
      <c r="E100" s="12"/>
      <c r="H100" s="63"/>
      <c r="N100" s="15"/>
      <c r="O100" s="15"/>
      <c r="P100" s="15"/>
    </row>
    <row r="101" spans="1:16" s="3" customFormat="1" x14ac:dyDescent="0.25">
      <c r="A101" s="11"/>
      <c r="B101" s="2"/>
      <c r="C101" s="2"/>
      <c r="E101" s="12"/>
      <c r="H101" s="63"/>
      <c r="N101" s="15"/>
      <c r="O101" s="15"/>
      <c r="P101" s="15"/>
    </row>
    <row r="102" spans="1:16" s="3" customFormat="1" x14ac:dyDescent="0.25">
      <c r="A102" s="11"/>
      <c r="B102" s="2"/>
      <c r="C102" s="2"/>
      <c r="E102" s="12"/>
      <c r="H102" s="63"/>
      <c r="N102" s="15"/>
      <c r="O102" s="15"/>
      <c r="P102" s="15"/>
    </row>
  </sheetData>
  <mergeCells count="2">
    <mergeCell ref="A82:L82"/>
    <mergeCell ref="O82:P82"/>
  </mergeCells>
  <conditionalFormatting sqref="B3:B81">
    <cfRule type="duplicateValues" dxfId="255" priority="71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tabColor rgb="FF92D050"/>
  </sheetPr>
  <dimension ref="A1:P111"/>
  <sheetViews>
    <sheetView zoomScale="110" zoomScaleNormal="110" workbookViewId="0">
      <pane xSplit="3" ySplit="2" topLeftCell="D90" activePane="bottomRight" state="frozen"/>
      <selection pane="topRight" activeCell="B1" sqref="B1"/>
      <selection pane="bottomLeft" activeCell="A3" sqref="A3"/>
      <selection pane="bottomRight" activeCell="B93" sqref="B93"/>
    </sheetView>
  </sheetViews>
  <sheetFormatPr defaultRowHeight="15" x14ac:dyDescent="0.2"/>
  <cols>
    <col min="1" max="1" width="8" style="4" customWidth="1"/>
    <col min="2" max="2" width="19.5703125" style="2" customWidth="1"/>
    <col min="3" max="3" width="14.5703125" style="2" customWidth="1"/>
    <col min="4" max="4" width="10.42578125" style="3" customWidth="1"/>
    <col min="5" max="5" width="8" style="12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5" customWidth="1"/>
    <col min="15" max="15" width="8.140625" style="15" customWidth="1"/>
    <col min="16" max="16" width="12.28515625" style="15" customWidth="1"/>
    <col min="17" max="16384" width="9.140625" style="4"/>
  </cols>
  <sheetData>
    <row r="1" spans="1:16" x14ac:dyDescent="0.2">
      <c r="H1" s="5"/>
    </row>
    <row r="2" spans="1:16" ht="25.5" x14ac:dyDescent="0.2">
      <c r="A2" s="59" t="s">
        <v>44</v>
      </c>
      <c r="B2" s="7" t="s">
        <v>7</v>
      </c>
      <c r="C2" s="7" t="s">
        <v>0</v>
      </c>
      <c r="D2" s="7" t="s">
        <v>1</v>
      </c>
      <c r="E2" s="60" t="s">
        <v>4</v>
      </c>
      <c r="F2" s="7" t="s">
        <v>3</v>
      </c>
      <c r="G2" s="7" t="s">
        <v>5</v>
      </c>
      <c r="H2" s="60" t="s">
        <v>2</v>
      </c>
      <c r="I2" s="7" t="s">
        <v>39</v>
      </c>
      <c r="J2" s="7" t="s">
        <v>40</v>
      </c>
      <c r="K2" s="7" t="s">
        <v>41</v>
      </c>
      <c r="L2" s="61" t="s">
        <v>45</v>
      </c>
      <c r="M2" s="61" t="s">
        <v>46</v>
      </c>
      <c r="N2" s="61" t="s">
        <v>6</v>
      </c>
      <c r="O2" s="61" t="s">
        <v>47</v>
      </c>
      <c r="P2" s="61" t="s">
        <v>48</v>
      </c>
    </row>
    <row r="3" spans="1:16" ht="26.25" customHeight="1" x14ac:dyDescent="0.2">
      <c r="A3" s="83">
        <v>406131</v>
      </c>
      <c r="B3" s="74" t="s">
        <v>4636</v>
      </c>
      <c r="C3" s="9" t="s">
        <v>4637</v>
      </c>
      <c r="D3" s="76" t="s">
        <v>127</v>
      </c>
      <c r="E3" s="13">
        <v>44558</v>
      </c>
      <c r="F3" s="76" t="s">
        <v>705</v>
      </c>
      <c r="G3" s="13">
        <v>44563</v>
      </c>
      <c r="H3" s="10" t="s">
        <v>4635</v>
      </c>
      <c r="I3" s="1">
        <v>70</v>
      </c>
      <c r="J3" s="1">
        <v>54</v>
      </c>
      <c r="K3" s="1">
        <v>46</v>
      </c>
      <c r="L3" s="1">
        <v>45</v>
      </c>
      <c r="M3" s="80">
        <v>43.47</v>
      </c>
      <c r="N3" s="8">
        <v>46</v>
      </c>
      <c r="O3" s="64">
        <v>2530</v>
      </c>
      <c r="P3" s="65">
        <f>Table22457891011234567891011121314151617181920212223242526272829303132333435363738394041424344[[#This Row],[PEMBULATAN]]*O3</f>
        <v>116380</v>
      </c>
    </row>
    <row r="4" spans="1:16" ht="26.25" customHeight="1" x14ac:dyDescent="0.2">
      <c r="A4" s="14"/>
      <c r="B4" s="75"/>
      <c r="C4" s="73" t="s">
        <v>4638</v>
      </c>
      <c r="D4" s="78" t="s">
        <v>127</v>
      </c>
      <c r="E4" s="13">
        <v>44558</v>
      </c>
      <c r="F4" s="76" t="s">
        <v>705</v>
      </c>
      <c r="G4" s="13">
        <v>44563</v>
      </c>
      <c r="H4" s="77" t="s">
        <v>4635</v>
      </c>
      <c r="I4" s="16">
        <v>109</v>
      </c>
      <c r="J4" s="16">
        <v>13</v>
      </c>
      <c r="K4" s="16">
        <v>31</v>
      </c>
      <c r="L4" s="16">
        <v>1</v>
      </c>
      <c r="M4" s="81">
        <v>10.98175</v>
      </c>
      <c r="N4" s="96">
        <v>10.98175</v>
      </c>
      <c r="O4" s="64">
        <v>2530</v>
      </c>
      <c r="P4" s="65">
        <f>Table22457891011234567891011121314151617181920212223242526272829303132333435363738394041424344[[#This Row],[PEMBULATAN]]*O4</f>
        <v>27783.827499999999</v>
      </c>
    </row>
    <row r="5" spans="1:16" ht="26.25" customHeight="1" x14ac:dyDescent="0.2">
      <c r="A5" s="14"/>
      <c r="B5" s="75"/>
      <c r="C5" s="73" t="s">
        <v>4639</v>
      </c>
      <c r="D5" s="78" t="s">
        <v>127</v>
      </c>
      <c r="E5" s="13">
        <v>44558</v>
      </c>
      <c r="F5" s="76" t="s">
        <v>705</v>
      </c>
      <c r="G5" s="13">
        <v>44563</v>
      </c>
      <c r="H5" s="77" t="s">
        <v>4635</v>
      </c>
      <c r="I5" s="16">
        <v>60</v>
      </c>
      <c r="J5" s="16">
        <v>60</v>
      </c>
      <c r="K5" s="16">
        <v>33</v>
      </c>
      <c r="L5" s="16">
        <v>24</v>
      </c>
      <c r="M5" s="81">
        <v>29.7</v>
      </c>
      <c r="N5" s="96">
        <v>29.7</v>
      </c>
      <c r="O5" s="64">
        <v>2530</v>
      </c>
      <c r="P5" s="65">
        <f>Table22457891011234567891011121314151617181920212223242526272829303132333435363738394041424344[[#This Row],[PEMBULATAN]]*O5</f>
        <v>75141</v>
      </c>
    </row>
    <row r="6" spans="1:16" ht="26.25" customHeight="1" x14ac:dyDescent="0.2">
      <c r="A6" s="14"/>
      <c r="B6" s="75"/>
      <c r="C6" s="73" t="s">
        <v>4640</v>
      </c>
      <c r="D6" s="78" t="s">
        <v>127</v>
      </c>
      <c r="E6" s="13">
        <v>44558</v>
      </c>
      <c r="F6" s="76" t="s">
        <v>705</v>
      </c>
      <c r="G6" s="13">
        <v>44563</v>
      </c>
      <c r="H6" s="77" t="s">
        <v>4635</v>
      </c>
      <c r="I6" s="16">
        <v>48</v>
      </c>
      <c r="J6" s="16">
        <v>35</v>
      </c>
      <c r="K6" s="16">
        <v>28</v>
      </c>
      <c r="L6" s="16">
        <v>10</v>
      </c>
      <c r="M6" s="81">
        <v>11.76</v>
      </c>
      <c r="N6" s="96">
        <v>11.76</v>
      </c>
      <c r="O6" s="64">
        <v>2530</v>
      </c>
      <c r="P6" s="65">
        <f>Table22457891011234567891011121314151617181920212223242526272829303132333435363738394041424344[[#This Row],[PEMBULATAN]]*O6</f>
        <v>29752.799999999999</v>
      </c>
    </row>
    <row r="7" spans="1:16" ht="26.25" customHeight="1" x14ac:dyDescent="0.2">
      <c r="A7" s="14"/>
      <c r="B7" s="75"/>
      <c r="C7" s="73" t="s">
        <v>4641</v>
      </c>
      <c r="D7" s="78" t="s">
        <v>127</v>
      </c>
      <c r="E7" s="13">
        <v>44558</v>
      </c>
      <c r="F7" s="76" t="s">
        <v>705</v>
      </c>
      <c r="G7" s="13">
        <v>44563</v>
      </c>
      <c r="H7" s="77" t="s">
        <v>4635</v>
      </c>
      <c r="I7" s="16">
        <v>100</v>
      </c>
      <c r="J7" s="16">
        <v>60</v>
      </c>
      <c r="K7" s="16">
        <v>65</v>
      </c>
      <c r="L7" s="16">
        <v>17</v>
      </c>
      <c r="M7" s="81">
        <v>97.5</v>
      </c>
      <c r="N7" s="96">
        <v>98</v>
      </c>
      <c r="O7" s="64">
        <v>2530</v>
      </c>
      <c r="P7" s="65">
        <f>Table22457891011234567891011121314151617181920212223242526272829303132333435363738394041424344[[#This Row],[PEMBULATAN]]*O7</f>
        <v>247940</v>
      </c>
    </row>
    <row r="8" spans="1:16" ht="26.25" customHeight="1" x14ac:dyDescent="0.2">
      <c r="A8" s="14"/>
      <c r="B8" s="75"/>
      <c r="C8" s="73" t="s">
        <v>4642</v>
      </c>
      <c r="D8" s="78" t="s">
        <v>127</v>
      </c>
      <c r="E8" s="13">
        <v>44558</v>
      </c>
      <c r="F8" s="76" t="s">
        <v>705</v>
      </c>
      <c r="G8" s="13">
        <v>44563</v>
      </c>
      <c r="H8" s="77" t="s">
        <v>4635</v>
      </c>
      <c r="I8" s="16">
        <v>97</v>
      </c>
      <c r="J8" s="16">
        <v>37</v>
      </c>
      <c r="K8" s="16">
        <v>29</v>
      </c>
      <c r="L8" s="16">
        <v>13</v>
      </c>
      <c r="M8" s="81">
        <v>26.020250000000001</v>
      </c>
      <c r="N8" s="96">
        <v>26.020250000000001</v>
      </c>
      <c r="O8" s="64">
        <v>2530</v>
      </c>
      <c r="P8" s="65">
        <f>Table22457891011234567891011121314151617181920212223242526272829303132333435363738394041424344[[#This Row],[PEMBULATAN]]*O8</f>
        <v>65831.232499999998</v>
      </c>
    </row>
    <row r="9" spans="1:16" ht="26.25" customHeight="1" x14ac:dyDescent="0.2">
      <c r="A9" s="14"/>
      <c r="B9" s="75"/>
      <c r="C9" s="73" t="s">
        <v>4643</v>
      </c>
      <c r="D9" s="78" t="s">
        <v>127</v>
      </c>
      <c r="E9" s="13">
        <v>44558</v>
      </c>
      <c r="F9" s="76" t="s">
        <v>705</v>
      </c>
      <c r="G9" s="13">
        <v>44563</v>
      </c>
      <c r="H9" s="77" t="s">
        <v>4635</v>
      </c>
      <c r="I9" s="16">
        <v>65</v>
      </c>
      <c r="J9" s="16">
        <v>40</v>
      </c>
      <c r="K9" s="16">
        <v>20</v>
      </c>
      <c r="L9" s="16">
        <v>4</v>
      </c>
      <c r="M9" s="81">
        <v>13</v>
      </c>
      <c r="N9" s="96">
        <v>13</v>
      </c>
      <c r="O9" s="64">
        <v>2530</v>
      </c>
      <c r="P9" s="65">
        <f>Table22457891011234567891011121314151617181920212223242526272829303132333435363738394041424344[[#This Row],[PEMBULATAN]]*O9</f>
        <v>32890</v>
      </c>
    </row>
    <row r="10" spans="1:16" ht="26.25" customHeight="1" x14ac:dyDescent="0.2">
      <c r="A10" s="14"/>
      <c r="B10" s="75"/>
      <c r="C10" s="73" t="s">
        <v>4644</v>
      </c>
      <c r="D10" s="78" t="s">
        <v>127</v>
      </c>
      <c r="E10" s="13">
        <v>44558</v>
      </c>
      <c r="F10" s="76" t="s">
        <v>705</v>
      </c>
      <c r="G10" s="13">
        <v>44563</v>
      </c>
      <c r="H10" s="77" t="s">
        <v>4635</v>
      </c>
      <c r="I10" s="16">
        <v>95</v>
      </c>
      <c r="J10" s="16">
        <v>62</v>
      </c>
      <c r="K10" s="16">
        <v>30</v>
      </c>
      <c r="L10" s="16">
        <v>8</v>
      </c>
      <c r="M10" s="81">
        <v>44.174999999999997</v>
      </c>
      <c r="N10" s="96">
        <v>44.174999999999997</v>
      </c>
      <c r="O10" s="64">
        <v>2530</v>
      </c>
      <c r="P10" s="65">
        <f>Table22457891011234567891011121314151617181920212223242526272829303132333435363738394041424344[[#This Row],[PEMBULATAN]]*O10</f>
        <v>111762.75</v>
      </c>
    </row>
    <row r="11" spans="1:16" ht="26.25" customHeight="1" x14ac:dyDescent="0.2">
      <c r="A11" s="14"/>
      <c r="B11" s="75"/>
      <c r="C11" s="73" t="s">
        <v>4645</v>
      </c>
      <c r="D11" s="78" t="s">
        <v>127</v>
      </c>
      <c r="E11" s="13">
        <v>44558</v>
      </c>
      <c r="F11" s="76" t="s">
        <v>705</v>
      </c>
      <c r="G11" s="13">
        <v>44563</v>
      </c>
      <c r="H11" s="77" t="s">
        <v>4635</v>
      </c>
      <c r="I11" s="16">
        <v>110</v>
      </c>
      <c r="J11" s="16">
        <v>60</v>
      </c>
      <c r="K11" s="16">
        <v>35</v>
      </c>
      <c r="L11" s="16">
        <v>9</v>
      </c>
      <c r="M11" s="81">
        <v>57.75</v>
      </c>
      <c r="N11" s="96">
        <v>57.75</v>
      </c>
      <c r="O11" s="64">
        <v>2530</v>
      </c>
      <c r="P11" s="65">
        <f>Table22457891011234567891011121314151617181920212223242526272829303132333435363738394041424344[[#This Row],[PEMBULATAN]]*O11</f>
        <v>146107.5</v>
      </c>
    </row>
    <row r="12" spans="1:16" ht="26.25" customHeight="1" x14ac:dyDescent="0.2">
      <c r="A12" s="14"/>
      <c r="B12" s="75"/>
      <c r="C12" s="73" t="s">
        <v>4646</v>
      </c>
      <c r="D12" s="78" t="s">
        <v>127</v>
      </c>
      <c r="E12" s="13">
        <v>44558</v>
      </c>
      <c r="F12" s="76" t="s">
        <v>705</v>
      </c>
      <c r="G12" s="13">
        <v>44563</v>
      </c>
      <c r="H12" s="77" t="s">
        <v>4635</v>
      </c>
      <c r="I12" s="16">
        <v>100</v>
      </c>
      <c r="J12" s="16">
        <v>45</v>
      </c>
      <c r="K12" s="16">
        <v>35</v>
      </c>
      <c r="L12" s="16">
        <v>17</v>
      </c>
      <c r="M12" s="81">
        <v>39.375</v>
      </c>
      <c r="N12" s="96">
        <v>40</v>
      </c>
      <c r="O12" s="64">
        <v>2530</v>
      </c>
      <c r="P12" s="65">
        <f>Table22457891011234567891011121314151617181920212223242526272829303132333435363738394041424344[[#This Row],[PEMBULATAN]]*O12</f>
        <v>101200</v>
      </c>
    </row>
    <row r="13" spans="1:16" ht="26.25" customHeight="1" x14ac:dyDescent="0.2">
      <c r="A13" s="14"/>
      <c r="B13" s="75"/>
      <c r="C13" s="73" t="s">
        <v>4647</v>
      </c>
      <c r="D13" s="78" t="s">
        <v>127</v>
      </c>
      <c r="E13" s="13">
        <v>44558</v>
      </c>
      <c r="F13" s="76" t="s">
        <v>705</v>
      </c>
      <c r="G13" s="13">
        <v>44563</v>
      </c>
      <c r="H13" s="77" t="s">
        <v>4635</v>
      </c>
      <c r="I13" s="16">
        <v>53</v>
      </c>
      <c r="J13" s="16">
        <v>50</v>
      </c>
      <c r="K13" s="16">
        <v>15</v>
      </c>
      <c r="L13" s="16">
        <v>5</v>
      </c>
      <c r="M13" s="81">
        <v>9.9375</v>
      </c>
      <c r="N13" s="96">
        <v>9.9375</v>
      </c>
      <c r="O13" s="64">
        <v>2530</v>
      </c>
      <c r="P13" s="65">
        <f>Table22457891011234567891011121314151617181920212223242526272829303132333435363738394041424344[[#This Row],[PEMBULATAN]]*O13</f>
        <v>25141.875</v>
      </c>
    </row>
    <row r="14" spans="1:16" ht="26.25" customHeight="1" x14ac:dyDescent="0.2">
      <c r="A14" s="14"/>
      <c r="B14" s="75"/>
      <c r="C14" s="73" t="s">
        <v>4648</v>
      </c>
      <c r="D14" s="78" t="s">
        <v>127</v>
      </c>
      <c r="E14" s="13">
        <v>44558</v>
      </c>
      <c r="F14" s="76" t="s">
        <v>705</v>
      </c>
      <c r="G14" s="13">
        <v>44563</v>
      </c>
      <c r="H14" s="77" t="s">
        <v>4635</v>
      </c>
      <c r="I14" s="16">
        <v>163</v>
      </c>
      <c r="J14" s="16">
        <v>20</v>
      </c>
      <c r="K14" s="16">
        <v>20</v>
      </c>
      <c r="L14" s="16">
        <v>9</v>
      </c>
      <c r="M14" s="81">
        <v>16.3</v>
      </c>
      <c r="N14" s="96">
        <v>17</v>
      </c>
      <c r="O14" s="64">
        <v>2530</v>
      </c>
      <c r="P14" s="65">
        <f>Table22457891011234567891011121314151617181920212223242526272829303132333435363738394041424344[[#This Row],[PEMBULATAN]]*O14</f>
        <v>43010</v>
      </c>
    </row>
    <row r="15" spans="1:16" ht="26.25" customHeight="1" x14ac:dyDescent="0.2">
      <c r="A15" s="14"/>
      <c r="B15" s="75"/>
      <c r="C15" s="73" t="s">
        <v>4649</v>
      </c>
      <c r="D15" s="78" t="s">
        <v>127</v>
      </c>
      <c r="E15" s="13">
        <v>44558</v>
      </c>
      <c r="F15" s="76" t="s">
        <v>705</v>
      </c>
      <c r="G15" s="13">
        <v>44563</v>
      </c>
      <c r="H15" s="77" t="s">
        <v>4635</v>
      </c>
      <c r="I15" s="16">
        <v>138</v>
      </c>
      <c r="J15" s="16">
        <v>78</v>
      </c>
      <c r="K15" s="16">
        <v>22</v>
      </c>
      <c r="L15" s="16">
        <v>23</v>
      </c>
      <c r="M15" s="81">
        <v>59.201999999999998</v>
      </c>
      <c r="N15" s="96">
        <v>59.201999999999998</v>
      </c>
      <c r="O15" s="64">
        <v>2530</v>
      </c>
      <c r="P15" s="65">
        <f>Table22457891011234567891011121314151617181920212223242526272829303132333435363738394041424344[[#This Row],[PEMBULATAN]]*O15</f>
        <v>149781.06</v>
      </c>
    </row>
    <row r="16" spans="1:16" ht="26.25" customHeight="1" x14ac:dyDescent="0.2">
      <c r="A16" s="14"/>
      <c r="B16" s="75"/>
      <c r="C16" s="73" t="s">
        <v>4650</v>
      </c>
      <c r="D16" s="78" t="s">
        <v>127</v>
      </c>
      <c r="E16" s="13">
        <v>44558</v>
      </c>
      <c r="F16" s="76" t="s">
        <v>705</v>
      </c>
      <c r="G16" s="13">
        <v>44563</v>
      </c>
      <c r="H16" s="77" t="s">
        <v>4635</v>
      </c>
      <c r="I16" s="16">
        <v>123</v>
      </c>
      <c r="J16" s="16">
        <v>33</v>
      </c>
      <c r="K16" s="16">
        <v>33</v>
      </c>
      <c r="L16" s="16">
        <v>30</v>
      </c>
      <c r="M16" s="81">
        <v>33.486750000000001</v>
      </c>
      <c r="N16" s="96">
        <v>34</v>
      </c>
      <c r="O16" s="64">
        <v>2530</v>
      </c>
      <c r="P16" s="65">
        <f>Table22457891011234567891011121314151617181920212223242526272829303132333435363738394041424344[[#This Row],[PEMBULATAN]]*O16</f>
        <v>86020</v>
      </c>
    </row>
    <row r="17" spans="1:16" ht="26.25" customHeight="1" x14ac:dyDescent="0.2">
      <c r="A17" s="14"/>
      <c r="B17" s="75"/>
      <c r="C17" s="73" t="s">
        <v>4651</v>
      </c>
      <c r="D17" s="78" t="s">
        <v>127</v>
      </c>
      <c r="E17" s="13">
        <v>44558</v>
      </c>
      <c r="F17" s="76" t="s">
        <v>705</v>
      </c>
      <c r="G17" s="13">
        <v>44563</v>
      </c>
      <c r="H17" s="77" t="s">
        <v>4635</v>
      </c>
      <c r="I17" s="16">
        <v>105</v>
      </c>
      <c r="J17" s="16">
        <v>8</v>
      </c>
      <c r="K17" s="16">
        <v>8</v>
      </c>
      <c r="L17" s="16">
        <v>1</v>
      </c>
      <c r="M17" s="81">
        <v>1.68</v>
      </c>
      <c r="N17" s="96">
        <v>1.68</v>
      </c>
      <c r="O17" s="64">
        <v>2530</v>
      </c>
      <c r="P17" s="65">
        <f>Table22457891011234567891011121314151617181920212223242526272829303132333435363738394041424344[[#This Row],[PEMBULATAN]]*O17</f>
        <v>4250.3999999999996</v>
      </c>
    </row>
    <row r="18" spans="1:16" ht="26.25" customHeight="1" x14ac:dyDescent="0.2">
      <c r="A18" s="14"/>
      <c r="B18" s="75"/>
      <c r="C18" s="73" t="s">
        <v>4652</v>
      </c>
      <c r="D18" s="78" t="s">
        <v>127</v>
      </c>
      <c r="E18" s="13">
        <v>44558</v>
      </c>
      <c r="F18" s="76" t="s">
        <v>705</v>
      </c>
      <c r="G18" s="13">
        <v>44563</v>
      </c>
      <c r="H18" s="77" t="s">
        <v>4635</v>
      </c>
      <c r="I18" s="16">
        <v>199</v>
      </c>
      <c r="J18" s="16">
        <v>20</v>
      </c>
      <c r="K18" s="16">
        <v>9</v>
      </c>
      <c r="L18" s="16">
        <v>1</v>
      </c>
      <c r="M18" s="81">
        <v>8.9550000000000001</v>
      </c>
      <c r="N18" s="96">
        <v>8.9550000000000001</v>
      </c>
      <c r="O18" s="64">
        <v>2530</v>
      </c>
      <c r="P18" s="65">
        <f>Table22457891011234567891011121314151617181920212223242526272829303132333435363738394041424344[[#This Row],[PEMBULATAN]]*O18</f>
        <v>22656.15</v>
      </c>
    </row>
    <row r="19" spans="1:16" ht="26.25" customHeight="1" x14ac:dyDescent="0.2">
      <c r="A19" s="14"/>
      <c r="B19" s="75"/>
      <c r="C19" s="73" t="s">
        <v>4653</v>
      </c>
      <c r="D19" s="78" t="s">
        <v>127</v>
      </c>
      <c r="E19" s="13">
        <v>44558</v>
      </c>
      <c r="F19" s="76" t="s">
        <v>705</v>
      </c>
      <c r="G19" s="13">
        <v>44563</v>
      </c>
      <c r="H19" s="77" t="s">
        <v>4635</v>
      </c>
      <c r="I19" s="16">
        <v>100</v>
      </c>
      <c r="J19" s="16">
        <v>10</v>
      </c>
      <c r="K19" s="16">
        <v>5</v>
      </c>
      <c r="L19" s="16">
        <v>1</v>
      </c>
      <c r="M19" s="81">
        <v>1.25</v>
      </c>
      <c r="N19" s="96">
        <v>1.25</v>
      </c>
      <c r="O19" s="64">
        <v>2530</v>
      </c>
      <c r="P19" s="65">
        <f>Table22457891011234567891011121314151617181920212223242526272829303132333435363738394041424344[[#This Row],[PEMBULATAN]]*O19</f>
        <v>3162.5</v>
      </c>
    </row>
    <row r="20" spans="1:16" ht="26.25" customHeight="1" x14ac:dyDescent="0.2">
      <c r="A20" s="14"/>
      <c r="B20" s="75"/>
      <c r="C20" s="73" t="s">
        <v>4654</v>
      </c>
      <c r="D20" s="78" t="s">
        <v>127</v>
      </c>
      <c r="E20" s="13">
        <v>44558</v>
      </c>
      <c r="F20" s="76" t="s">
        <v>705</v>
      </c>
      <c r="G20" s="13">
        <v>44563</v>
      </c>
      <c r="H20" s="77" t="s">
        <v>4635</v>
      </c>
      <c r="I20" s="16">
        <v>100</v>
      </c>
      <c r="J20" s="16">
        <v>10</v>
      </c>
      <c r="K20" s="16">
        <v>5</v>
      </c>
      <c r="L20" s="16">
        <v>1</v>
      </c>
      <c r="M20" s="81">
        <v>1.25</v>
      </c>
      <c r="N20" s="96">
        <v>1.25</v>
      </c>
      <c r="O20" s="64">
        <v>2530</v>
      </c>
      <c r="P20" s="65">
        <f>Table22457891011234567891011121314151617181920212223242526272829303132333435363738394041424344[[#This Row],[PEMBULATAN]]*O20</f>
        <v>3162.5</v>
      </c>
    </row>
    <row r="21" spans="1:16" ht="26.25" customHeight="1" x14ac:dyDescent="0.2">
      <c r="A21" s="14"/>
      <c r="B21" s="75"/>
      <c r="C21" s="73" t="s">
        <v>4655</v>
      </c>
      <c r="D21" s="78" t="s">
        <v>127</v>
      </c>
      <c r="E21" s="13">
        <v>44558</v>
      </c>
      <c r="F21" s="76" t="s">
        <v>705</v>
      </c>
      <c r="G21" s="13">
        <v>44563</v>
      </c>
      <c r="H21" s="77" t="s">
        <v>4635</v>
      </c>
      <c r="I21" s="16">
        <v>95</v>
      </c>
      <c r="J21" s="16">
        <v>15</v>
      </c>
      <c r="K21" s="16">
        <v>15</v>
      </c>
      <c r="L21" s="16">
        <v>1</v>
      </c>
      <c r="M21" s="81">
        <v>5.34375</v>
      </c>
      <c r="N21" s="96">
        <v>6</v>
      </c>
      <c r="O21" s="64">
        <v>2530</v>
      </c>
      <c r="P21" s="65">
        <f>Table22457891011234567891011121314151617181920212223242526272829303132333435363738394041424344[[#This Row],[PEMBULATAN]]*O21</f>
        <v>15180</v>
      </c>
    </row>
    <row r="22" spans="1:16" ht="26.25" customHeight="1" x14ac:dyDescent="0.2">
      <c r="A22" s="14"/>
      <c r="B22" s="75"/>
      <c r="C22" s="73" t="s">
        <v>4656</v>
      </c>
      <c r="D22" s="78" t="s">
        <v>127</v>
      </c>
      <c r="E22" s="13">
        <v>44558</v>
      </c>
      <c r="F22" s="76" t="s">
        <v>705</v>
      </c>
      <c r="G22" s="13">
        <v>44563</v>
      </c>
      <c r="H22" s="77" t="s">
        <v>4635</v>
      </c>
      <c r="I22" s="16">
        <v>100</v>
      </c>
      <c r="J22" s="16">
        <v>13</v>
      </c>
      <c r="K22" s="16">
        <v>6</v>
      </c>
      <c r="L22" s="16">
        <v>2</v>
      </c>
      <c r="M22" s="81">
        <v>1.95</v>
      </c>
      <c r="N22" s="96">
        <v>2</v>
      </c>
      <c r="O22" s="64">
        <v>2530</v>
      </c>
      <c r="P22" s="65">
        <f>Table22457891011234567891011121314151617181920212223242526272829303132333435363738394041424344[[#This Row],[PEMBULATAN]]*O22</f>
        <v>5060</v>
      </c>
    </row>
    <row r="23" spans="1:16" ht="26.25" customHeight="1" x14ac:dyDescent="0.2">
      <c r="A23" s="14"/>
      <c r="B23" s="75"/>
      <c r="C23" s="73" t="s">
        <v>4657</v>
      </c>
      <c r="D23" s="78" t="s">
        <v>127</v>
      </c>
      <c r="E23" s="13">
        <v>44558</v>
      </c>
      <c r="F23" s="76" t="s">
        <v>705</v>
      </c>
      <c r="G23" s="13">
        <v>44563</v>
      </c>
      <c r="H23" s="77" t="s">
        <v>4635</v>
      </c>
      <c r="I23" s="16">
        <v>75</v>
      </c>
      <c r="J23" s="16">
        <v>40</v>
      </c>
      <c r="K23" s="16">
        <v>33</v>
      </c>
      <c r="L23" s="16">
        <v>18</v>
      </c>
      <c r="M23" s="81">
        <v>24.75</v>
      </c>
      <c r="N23" s="96">
        <v>24.75</v>
      </c>
      <c r="O23" s="64">
        <v>2530</v>
      </c>
      <c r="P23" s="65">
        <f>Table22457891011234567891011121314151617181920212223242526272829303132333435363738394041424344[[#This Row],[PEMBULATAN]]*O23</f>
        <v>62617.5</v>
      </c>
    </row>
    <row r="24" spans="1:16" ht="26.25" customHeight="1" x14ac:dyDescent="0.2">
      <c r="A24" s="14"/>
      <c r="B24" s="75"/>
      <c r="C24" s="73" t="s">
        <v>4658</v>
      </c>
      <c r="D24" s="78" t="s">
        <v>127</v>
      </c>
      <c r="E24" s="13">
        <v>44558</v>
      </c>
      <c r="F24" s="76" t="s">
        <v>705</v>
      </c>
      <c r="G24" s="13">
        <v>44563</v>
      </c>
      <c r="H24" s="77" t="s">
        <v>4635</v>
      </c>
      <c r="I24" s="16">
        <v>81</v>
      </c>
      <c r="J24" s="16">
        <v>24</v>
      </c>
      <c r="K24" s="16">
        <v>22</v>
      </c>
      <c r="L24" s="16">
        <v>1</v>
      </c>
      <c r="M24" s="81">
        <v>10.692</v>
      </c>
      <c r="N24" s="96">
        <v>10.692</v>
      </c>
      <c r="O24" s="64">
        <v>2530</v>
      </c>
      <c r="P24" s="65">
        <f>Table22457891011234567891011121314151617181920212223242526272829303132333435363738394041424344[[#This Row],[PEMBULATAN]]*O24</f>
        <v>27050.760000000002</v>
      </c>
    </row>
    <row r="25" spans="1:16" ht="26.25" customHeight="1" x14ac:dyDescent="0.2">
      <c r="A25" s="14"/>
      <c r="B25" s="75"/>
      <c r="C25" s="73" t="s">
        <v>4659</v>
      </c>
      <c r="D25" s="78" t="s">
        <v>127</v>
      </c>
      <c r="E25" s="13">
        <v>44558</v>
      </c>
      <c r="F25" s="76" t="s">
        <v>705</v>
      </c>
      <c r="G25" s="13">
        <v>44563</v>
      </c>
      <c r="H25" s="77" t="s">
        <v>4635</v>
      </c>
      <c r="I25" s="16">
        <v>199</v>
      </c>
      <c r="J25" s="16">
        <v>23</v>
      </c>
      <c r="K25" s="16">
        <v>20</v>
      </c>
      <c r="L25" s="16">
        <v>19</v>
      </c>
      <c r="M25" s="81">
        <v>22.885000000000002</v>
      </c>
      <c r="N25" s="96">
        <v>22.885000000000002</v>
      </c>
      <c r="O25" s="64">
        <v>2530</v>
      </c>
      <c r="P25" s="65">
        <f>Table22457891011234567891011121314151617181920212223242526272829303132333435363738394041424344[[#This Row],[PEMBULATAN]]*O25</f>
        <v>57899.05</v>
      </c>
    </row>
    <row r="26" spans="1:16" ht="26.25" customHeight="1" x14ac:dyDescent="0.2">
      <c r="A26" s="14"/>
      <c r="B26" s="75"/>
      <c r="C26" s="73" t="s">
        <v>4660</v>
      </c>
      <c r="D26" s="78" t="s">
        <v>127</v>
      </c>
      <c r="E26" s="13">
        <v>44558</v>
      </c>
      <c r="F26" s="76" t="s">
        <v>705</v>
      </c>
      <c r="G26" s="13">
        <v>44563</v>
      </c>
      <c r="H26" s="77" t="s">
        <v>4635</v>
      </c>
      <c r="I26" s="16">
        <v>110</v>
      </c>
      <c r="J26" s="16">
        <v>30</v>
      </c>
      <c r="K26" s="16">
        <v>30</v>
      </c>
      <c r="L26" s="16">
        <v>19</v>
      </c>
      <c r="M26" s="81">
        <v>24.75</v>
      </c>
      <c r="N26" s="96">
        <v>24.75</v>
      </c>
      <c r="O26" s="64">
        <v>2530</v>
      </c>
      <c r="P26" s="65">
        <f>Table22457891011234567891011121314151617181920212223242526272829303132333435363738394041424344[[#This Row],[PEMBULATAN]]*O26</f>
        <v>62617.5</v>
      </c>
    </row>
    <row r="27" spans="1:16" ht="26.25" customHeight="1" x14ac:dyDescent="0.2">
      <c r="A27" s="14"/>
      <c r="B27" s="75"/>
      <c r="C27" s="73" t="s">
        <v>4661</v>
      </c>
      <c r="D27" s="78" t="s">
        <v>127</v>
      </c>
      <c r="E27" s="13">
        <v>44558</v>
      </c>
      <c r="F27" s="76" t="s">
        <v>705</v>
      </c>
      <c r="G27" s="13">
        <v>44563</v>
      </c>
      <c r="H27" s="77" t="s">
        <v>4635</v>
      </c>
      <c r="I27" s="16">
        <v>54</v>
      </c>
      <c r="J27" s="16">
        <v>42</v>
      </c>
      <c r="K27" s="16">
        <v>22</v>
      </c>
      <c r="L27" s="16">
        <v>11</v>
      </c>
      <c r="M27" s="81">
        <v>12.474</v>
      </c>
      <c r="N27" s="96">
        <v>13</v>
      </c>
      <c r="O27" s="64">
        <v>2530</v>
      </c>
      <c r="P27" s="65">
        <f>Table22457891011234567891011121314151617181920212223242526272829303132333435363738394041424344[[#This Row],[PEMBULATAN]]*O27</f>
        <v>32890</v>
      </c>
    </row>
    <row r="28" spans="1:16" ht="26.25" customHeight="1" x14ac:dyDescent="0.2">
      <c r="A28" s="14"/>
      <c r="B28" s="75"/>
      <c r="C28" s="73" t="s">
        <v>4662</v>
      </c>
      <c r="D28" s="78" t="s">
        <v>127</v>
      </c>
      <c r="E28" s="13">
        <v>44558</v>
      </c>
      <c r="F28" s="76" t="s">
        <v>705</v>
      </c>
      <c r="G28" s="13">
        <v>44563</v>
      </c>
      <c r="H28" s="77" t="s">
        <v>4635</v>
      </c>
      <c r="I28" s="16">
        <v>103</v>
      </c>
      <c r="J28" s="16">
        <v>60</v>
      </c>
      <c r="K28" s="16">
        <v>42</v>
      </c>
      <c r="L28" s="16">
        <v>35</v>
      </c>
      <c r="M28" s="81">
        <v>64.89</v>
      </c>
      <c r="N28" s="96">
        <v>64.89</v>
      </c>
      <c r="O28" s="64">
        <v>2530</v>
      </c>
      <c r="P28" s="65">
        <f>Table22457891011234567891011121314151617181920212223242526272829303132333435363738394041424344[[#This Row],[PEMBULATAN]]*O28</f>
        <v>164171.70000000001</v>
      </c>
    </row>
    <row r="29" spans="1:16" ht="26.25" customHeight="1" x14ac:dyDescent="0.2">
      <c r="A29" s="14"/>
      <c r="B29" s="75"/>
      <c r="C29" s="73" t="s">
        <v>4663</v>
      </c>
      <c r="D29" s="78" t="s">
        <v>127</v>
      </c>
      <c r="E29" s="13">
        <v>44558</v>
      </c>
      <c r="F29" s="76" t="s">
        <v>705</v>
      </c>
      <c r="G29" s="13">
        <v>44563</v>
      </c>
      <c r="H29" s="77" t="s">
        <v>4635</v>
      </c>
      <c r="I29" s="16">
        <v>113</v>
      </c>
      <c r="J29" s="16">
        <v>52</v>
      </c>
      <c r="K29" s="16">
        <v>25</v>
      </c>
      <c r="L29" s="16">
        <v>11</v>
      </c>
      <c r="M29" s="81">
        <v>36.725000000000001</v>
      </c>
      <c r="N29" s="96">
        <v>36.725000000000001</v>
      </c>
      <c r="O29" s="64">
        <v>2530</v>
      </c>
      <c r="P29" s="65">
        <f>Table22457891011234567891011121314151617181920212223242526272829303132333435363738394041424344[[#This Row],[PEMBULATAN]]*O29</f>
        <v>92914.25</v>
      </c>
    </row>
    <row r="30" spans="1:16" ht="26.25" customHeight="1" x14ac:dyDescent="0.2">
      <c r="A30" s="14"/>
      <c r="B30" s="75"/>
      <c r="C30" s="73" t="s">
        <v>4664</v>
      </c>
      <c r="D30" s="78" t="s">
        <v>127</v>
      </c>
      <c r="E30" s="13">
        <v>44558</v>
      </c>
      <c r="F30" s="76" t="s">
        <v>705</v>
      </c>
      <c r="G30" s="13">
        <v>44563</v>
      </c>
      <c r="H30" s="77" t="s">
        <v>4635</v>
      </c>
      <c r="I30" s="16">
        <v>53</v>
      </c>
      <c r="J30" s="16">
        <v>50</v>
      </c>
      <c r="K30" s="16">
        <v>21</v>
      </c>
      <c r="L30" s="16">
        <v>4</v>
      </c>
      <c r="M30" s="81">
        <v>13.9125</v>
      </c>
      <c r="N30" s="96">
        <v>13.9125</v>
      </c>
      <c r="O30" s="64">
        <v>2530</v>
      </c>
      <c r="P30" s="65">
        <f>Table22457891011234567891011121314151617181920212223242526272829303132333435363738394041424344[[#This Row],[PEMBULATAN]]*O30</f>
        <v>35198.625</v>
      </c>
    </row>
    <row r="31" spans="1:16" ht="26.25" customHeight="1" x14ac:dyDescent="0.2">
      <c r="A31" s="14"/>
      <c r="B31" s="75"/>
      <c r="C31" s="73" t="s">
        <v>4665</v>
      </c>
      <c r="D31" s="78" t="s">
        <v>127</v>
      </c>
      <c r="E31" s="13">
        <v>44558</v>
      </c>
      <c r="F31" s="76" t="s">
        <v>705</v>
      </c>
      <c r="G31" s="13">
        <v>44563</v>
      </c>
      <c r="H31" s="77" t="s">
        <v>4635</v>
      </c>
      <c r="I31" s="16">
        <v>50</v>
      </c>
      <c r="J31" s="16">
        <v>43</v>
      </c>
      <c r="K31" s="16">
        <v>13</v>
      </c>
      <c r="L31" s="16">
        <v>6</v>
      </c>
      <c r="M31" s="81">
        <v>6.9874999999999998</v>
      </c>
      <c r="N31" s="96">
        <v>6.9874999999999998</v>
      </c>
      <c r="O31" s="64">
        <v>2530</v>
      </c>
      <c r="P31" s="65">
        <f>Table22457891011234567891011121314151617181920212223242526272829303132333435363738394041424344[[#This Row],[PEMBULATAN]]*O31</f>
        <v>17678.375</v>
      </c>
    </row>
    <row r="32" spans="1:16" ht="26.25" customHeight="1" x14ac:dyDescent="0.2">
      <c r="A32" s="14"/>
      <c r="B32" s="75"/>
      <c r="C32" s="73" t="s">
        <v>4666</v>
      </c>
      <c r="D32" s="78" t="s">
        <v>127</v>
      </c>
      <c r="E32" s="13">
        <v>44558</v>
      </c>
      <c r="F32" s="76" t="s">
        <v>705</v>
      </c>
      <c r="G32" s="13">
        <v>44563</v>
      </c>
      <c r="H32" s="77" t="s">
        <v>4635</v>
      </c>
      <c r="I32" s="16">
        <v>40</v>
      </c>
      <c r="J32" s="16">
        <v>46</v>
      </c>
      <c r="K32" s="16">
        <v>13</v>
      </c>
      <c r="L32" s="16">
        <v>6</v>
      </c>
      <c r="M32" s="81">
        <v>5.98</v>
      </c>
      <c r="N32" s="96">
        <v>6</v>
      </c>
      <c r="O32" s="64">
        <v>2530</v>
      </c>
      <c r="P32" s="65">
        <f>Table22457891011234567891011121314151617181920212223242526272829303132333435363738394041424344[[#This Row],[PEMBULATAN]]*O32</f>
        <v>15180</v>
      </c>
    </row>
    <row r="33" spans="1:16" ht="26.25" customHeight="1" x14ac:dyDescent="0.2">
      <c r="A33" s="14"/>
      <c r="B33" s="75"/>
      <c r="C33" s="73" t="s">
        <v>4667</v>
      </c>
      <c r="D33" s="78" t="s">
        <v>127</v>
      </c>
      <c r="E33" s="13">
        <v>44558</v>
      </c>
      <c r="F33" s="76" t="s">
        <v>705</v>
      </c>
      <c r="G33" s="13">
        <v>44563</v>
      </c>
      <c r="H33" s="77" t="s">
        <v>4635</v>
      </c>
      <c r="I33" s="16">
        <v>44</v>
      </c>
      <c r="J33" s="16">
        <v>30</v>
      </c>
      <c r="K33" s="16">
        <v>10</v>
      </c>
      <c r="L33" s="16">
        <v>2</v>
      </c>
      <c r="M33" s="81">
        <v>3.3</v>
      </c>
      <c r="N33" s="96">
        <v>4</v>
      </c>
      <c r="O33" s="64">
        <v>2530</v>
      </c>
      <c r="P33" s="65">
        <f>Table22457891011234567891011121314151617181920212223242526272829303132333435363738394041424344[[#This Row],[PEMBULATAN]]*O33</f>
        <v>10120</v>
      </c>
    </row>
    <row r="34" spans="1:16" ht="26.25" customHeight="1" x14ac:dyDescent="0.2">
      <c r="A34" s="14"/>
      <c r="B34" s="75"/>
      <c r="C34" s="73" t="s">
        <v>4668</v>
      </c>
      <c r="D34" s="78" t="s">
        <v>127</v>
      </c>
      <c r="E34" s="13">
        <v>44558</v>
      </c>
      <c r="F34" s="76" t="s">
        <v>705</v>
      </c>
      <c r="G34" s="13">
        <v>44563</v>
      </c>
      <c r="H34" s="77" t="s">
        <v>4635</v>
      </c>
      <c r="I34" s="16">
        <v>80</v>
      </c>
      <c r="J34" s="16">
        <v>65</v>
      </c>
      <c r="K34" s="16">
        <v>20</v>
      </c>
      <c r="L34" s="16">
        <v>16</v>
      </c>
      <c r="M34" s="81">
        <v>26</v>
      </c>
      <c r="N34" s="96">
        <v>26</v>
      </c>
      <c r="O34" s="64">
        <v>2530</v>
      </c>
      <c r="P34" s="65">
        <f>Table22457891011234567891011121314151617181920212223242526272829303132333435363738394041424344[[#This Row],[PEMBULATAN]]*O34</f>
        <v>65780</v>
      </c>
    </row>
    <row r="35" spans="1:16" ht="26.25" customHeight="1" x14ac:dyDescent="0.2">
      <c r="A35" s="14"/>
      <c r="B35" s="75"/>
      <c r="C35" s="73" t="s">
        <v>4669</v>
      </c>
      <c r="D35" s="78" t="s">
        <v>127</v>
      </c>
      <c r="E35" s="13">
        <v>44558</v>
      </c>
      <c r="F35" s="76" t="s">
        <v>705</v>
      </c>
      <c r="G35" s="13">
        <v>44563</v>
      </c>
      <c r="H35" s="77" t="s">
        <v>4635</v>
      </c>
      <c r="I35" s="16">
        <v>86</v>
      </c>
      <c r="J35" s="16">
        <v>60</v>
      </c>
      <c r="K35" s="16">
        <v>23</v>
      </c>
      <c r="L35" s="16">
        <v>6</v>
      </c>
      <c r="M35" s="81">
        <v>29.67</v>
      </c>
      <c r="N35" s="96">
        <v>29.67</v>
      </c>
      <c r="O35" s="64">
        <v>2530</v>
      </c>
      <c r="P35" s="65">
        <f>Table22457891011234567891011121314151617181920212223242526272829303132333435363738394041424344[[#This Row],[PEMBULATAN]]*O35</f>
        <v>75065.100000000006</v>
      </c>
    </row>
    <row r="36" spans="1:16" ht="26.25" customHeight="1" x14ac:dyDescent="0.2">
      <c r="A36" s="14"/>
      <c r="B36" s="75"/>
      <c r="C36" s="73" t="s">
        <v>4670</v>
      </c>
      <c r="D36" s="78" t="s">
        <v>127</v>
      </c>
      <c r="E36" s="13">
        <v>44558</v>
      </c>
      <c r="F36" s="76" t="s">
        <v>705</v>
      </c>
      <c r="G36" s="13">
        <v>44563</v>
      </c>
      <c r="H36" s="77" t="s">
        <v>4635</v>
      </c>
      <c r="I36" s="16">
        <v>75</v>
      </c>
      <c r="J36" s="16">
        <v>60</v>
      </c>
      <c r="K36" s="16">
        <v>21</v>
      </c>
      <c r="L36" s="16">
        <v>8</v>
      </c>
      <c r="M36" s="81">
        <v>23.625</v>
      </c>
      <c r="N36" s="96">
        <v>23.625</v>
      </c>
      <c r="O36" s="64">
        <v>2530</v>
      </c>
      <c r="P36" s="65">
        <f>Table22457891011234567891011121314151617181920212223242526272829303132333435363738394041424344[[#This Row],[PEMBULATAN]]*O36</f>
        <v>59771.25</v>
      </c>
    </row>
    <row r="37" spans="1:16" ht="26.25" customHeight="1" x14ac:dyDescent="0.2">
      <c r="A37" s="14"/>
      <c r="B37" s="75"/>
      <c r="C37" s="73" t="s">
        <v>4671</v>
      </c>
      <c r="D37" s="78" t="s">
        <v>127</v>
      </c>
      <c r="E37" s="13">
        <v>44558</v>
      </c>
      <c r="F37" s="76" t="s">
        <v>705</v>
      </c>
      <c r="G37" s="13">
        <v>44563</v>
      </c>
      <c r="H37" s="77" t="s">
        <v>4635</v>
      </c>
      <c r="I37" s="16">
        <v>93</v>
      </c>
      <c r="J37" s="16">
        <v>56</v>
      </c>
      <c r="K37" s="16">
        <v>18</v>
      </c>
      <c r="L37" s="16">
        <v>9</v>
      </c>
      <c r="M37" s="81">
        <v>23.436</v>
      </c>
      <c r="N37" s="96">
        <v>24</v>
      </c>
      <c r="O37" s="64">
        <v>2530</v>
      </c>
      <c r="P37" s="65">
        <f>Table22457891011234567891011121314151617181920212223242526272829303132333435363738394041424344[[#This Row],[PEMBULATAN]]*O37</f>
        <v>60720</v>
      </c>
    </row>
    <row r="38" spans="1:16" ht="26.25" customHeight="1" x14ac:dyDescent="0.2">
      <c r="A38" s="14"/>
      <c r="B38" s="75"/>
      <c r="C38" s="73" t="s">
        <v>4672</v>
      </c>
      <c r="D38" s="78" t="s">
        <v>127</v>
      </c>
      <c r="E38" s="13">
        <v>44558</v>
      </c>
      <c r="F38" s="76" t="s">
        <v>705</v>
      </c>
      <c r="G38" s="13">
        <v>44563</v>
      </c>
      <c r="H38" s="77" t="s">
        <v>4635</v>
      </c>
      <c r="I38" s="16">
        <v>52</v>
      </c>
      <c r="J38" s="16">
        <v>43</v>
      </c>
      <c r="K38" s="16">
        <v>16</v>
      </c>
      <c r="L38" s="16">
        <v>3</v>
      </c>
      <c r="M38" s="81">
        <v>8.9440000000000008</v>
      </c>
      <c r="N38" s="96">
        <v>8.9440000000000008</v>
      </c>
      <c r="O38" s="64">
        <v>2530</v>
      </c>
      <c r="P38" s="65">
        <f>Table22457891011234567891011121314151617181920212223242526272829303132333435363738394041424344[[#This Row],[PEMBULATAN]]*O38</f>
        <v>22628.320000000003</v>
      </c>
    </row>
    <row r="39" spans="1:16" ht="26.25" customHeight="1" x14ac:dyDescent="0.2">
      <c r="A39" s="14"/>
      <c r="B39" s="75"/>
      <c r="C39" s="73" t="s">
        <v>4673</v>
      </c>
      <c r="D39" s="78" t="s">
        <v>127</v>
      </c>
      <c r="E39" s="13">
        <v>44558</v>
      </c>
      <c r="F39" s="76" t="s">
        <v>705</v>
      </c>
      <c r="G39" s="13">
        <v>44563</v>
      </c>
      <c r="H39" s="77" t="s">
        <v>4635</v>
      </c>
      <c r="I39" s="16">
        <v>97</v>
      </c>
      <c r="J39" s="16">
        <v>54</v>
      </c>
      <c r="K39" s="16">
        <v>26</v>
      </c>
      <c r="L39" s="16">
        <v>12</v>
      </c>
      <c r="M39" s="81">
        <v>34.046999999999997</v>
      </c>
      <c r="N39" s="96">
        <v>34.046999999999997</v>
      </c>
      <c r="O39" s="64">
        <v>2530</v>
      </c>
      <c r="P39" s="65">
        <f>Table22457891011234567891011121314151617181920212223242526272829303132333435363738394041424344[[#This Row],[PEMBULATAN]]*O39</f>
        <v>86138.909999999989</v>
      </c>
    </row>
    <row r="40" spans="1:16" ht="26.25" customHeight="1" x14ac:dyDescent="0.2">
      <c r="A40" s="14"/>
      <c r="B40" s="75"/>
      <c r="C40" s="73" t="s">
        <v>4674</v>
      </c>
      <c r="D40" s="78" t="s">
        <v>127</v>
      </c>
      <c r="E40" s="13">
        <v>44558</v>
      </c>
      <c r="F40" s="76" t="s">
        <v>705</v>
      </c>
      <c r="G40" s="13">
        <v>44563</v>
      </c>
      <c r="H40" s="77" t="s">
        <v>4635</v>
      </c>
      <c r="I40" s="16">
        <v>73</v>
      </c>
      <c r="J40" s="16">
        <v>67</v>
      </c>
      <c r="K40" s="16">
        <v>21</v>
      </c>
      <c r="L40" s="16">
        <v>3</v>
      </c>
      <c r="M40" s="81">
        <v>25.67775</v>
      </c>
      <c r="N40" s="96">
        <v>25.67775</v>
      </c>
      <c r="O40" s="64">
        <v>2530</v>
      </c>
      <c r="P40" s="65">
        <f>Table22457891011234567891011121314151617181920212223242526272829303132333435363738394041424344[[#This Row],[PEMBULATAN]]*O40</f>
        <v>64964.707499999997</v>
      </c>
    </row>
    <row r="41" spans="1:16" ht="26.25" customHeight="1" x14ac:dyDescent="0.2">
      <c r="A41" s="14"/>
      <c r="B41" s="75"/>
      <c r="C41" s="73" t="s">
        <v>4675</v>
      </c>
      <c r="D41" s="78" t="s">
        <v>127</v>
      </c>
      <c r="E41" s="13">
        <v>44558</v>
      </c>
      <c r="F41" s="76" t="s">
        <v>705</v>
      </c>
      <c r="G41" s="13">
        <v>44563</v>
      </c>
      <c r="H41" s="77" t="s">
        <v>4635</v>
      </c>
      <c r="I41" s="16">
        <v>82</v>
      </c>
      <c r="J41" s="16">
        <v>60</v>
      </c>
      <c r="K41" s="16">
        <v>25</v>
      </c>
      <c r="L41" s="16">
        <v>9</v>
      </c>
      <c r="M41" s="81">
        <v>30.75</v>
      </c>
      <c r="N41" s="96">
        <v>30.75</v>
      </c>
      <c r="O41" s="64">
        <v>2530</v>
      </c>
      <c r="P41" s="65">
        <f>Table22457891011234567891011121314151617181920212223242526272829303132333435363738394041424344[[#This Row],[PEMBULATAN]]*O41</f>
        <v>77797.5</v>
      </c>
    </row>
    <row r="42" spans="1:16" ht="26.25" customHeight="1" x14ac:dyDescent="0.2">
      <c r="A42" s="14"/>
      <c r="B42" s="75"/>
      <c r="C42" s="73" t="s">
        <v>4676</v>
      </c>
      <c r="D42" s="78" t="s">
        <v>127</v>
      </c>
      <c r="E42" s="13">
        <v>44558</v>
      </c>
      <c r="F42" s="76" t="s">
        <v>705</v>
      </c>
      <c r="G42" s="13">
        <v>44563</v>
      </c>
      <c r="H42" s="77" t="s">
        <v>4635</v>
      </c>
      <c r="I42" s="16">
        <v>101</v>
      </c>
      <c r="J42" s="16">
        <v>61</v>
      </c>
      <c r="K42" s="16">
        <v>32</v>
      </c>
      <c r="L42" s="16">
        <v>43</v>
      </c>
      <c r="M42" s="81">
        <v>49.287999999999997</v>
      </c>
      <c r="N42" s="96">
        <v>49.287999999999997</v>
      </c>
      <c r="O42" s="64">
        <v>2530</v>
      </c>
      <c r="P42" s="65">
        <f>Table22457891011234567891011121314151617181920212223242526272829303132333435363738394041424344[[#This Row],[PEMBULATAN]]*O42</f>
        <v>124698.63999999998</v>
      </c>
    </row>
    <row r="43" spans="1:16" ht="26.25" customHeight="1" x14ac:dyDescent="0.2">
      <c r="A43" s="14"/>
      <c r="B43" s="75"/>
      <c r="C43" s="73" t="s">
        <v>4677</v>
      </c>
      <c r="D43" s="78" t="s">
        <v>127</v>
      </c>
      <c r="E43" s="13">
        <v>44558</v>
      </c>
      <c r="F43" s="76" t="s">
        <v>705</v>
      </c>
      <c r="G43" s="13">
        <v>44563</v>
      </c>
      <c r="H43" s="77" t="s">
        <v>4635</v>
      </c>
      <c r="I43" s="16">
        <v>110</v>
      </c>
      <c r="J43" s="16">
        <v>60</v>
      </c>
      <c r="K43" s="16">
        <v>21</v>
      </c>
      <c r="L43" s="16">
        <v>14</v>
      </c>
      <c r="M43" s="81">
        <v>34.65</v>
      </c>
      <c r="N43" s="96">
        <v>34.65</v>
      </c>
      <c r="O43" s="64">
        <v>2530</v>
      </c>
      <c r="P43" s="65">
        <f>Table22457891011234567891011121314151617181920212223242526272829303132333435363738394041424344[[#This Row],[PEMBULATAN]]*O43</f>
        <v>87664.5</v>
      </c>
    </row>
    <row r="44" spans="1:16" ht="26.25" customHeight="1" x14ac:dyDescent="0.2">
      <c r="A44" s="14"/>
      <c r="B44" s="75"/>
      <c r="C44" s="73" t="s">
        <v>4678</v>
      </c>
      <c r="D44" s="78" t="s">
        <v>127</v>
      </c>
      <c r="E44" s="13">
        <v>44558</v>
      </c>
      <c r="F44" s="76" t="s">
        <v>705</v>
      </c>
      <c r="G44" s="13">
        <v>44563</v>
      </c>
      <c r="H44" s="77" t="s">
        <v>4635</v>
      </c>
      <c r="I44" s="16">
        <v>82</v>
      </c>
      <c r="J44" s="16">
        <v>65</v>
      </c>
      <c r="K44" s="16">
        <v>61</v>
      </c>
      <c r="L44" s="16">
        <v>19</v>
      </c>
      <c r="M44" s="81">
        <v>81.282499999999999</v>
      </c>
      <c r="N44" s="96">
        <v>81.282499999999999</v>
      </c>
      <c r="O44" s="64">
        <v>2530</v>
      </c>
      <c r="P44" s="65">
        <f>Table22457891011234567891011121314151617181920212223242526272829303132333435363738394041424344[[#This Row],[PEMBULATAN]]*O44</f>
        <v>205644.72500000001</v>
      </c>
    </row>
    <row r="45" spans="1:16" ht="26.25" customHeight="1" x14ac:dyDescent="0.2">
      <c r="A45" s="14"/>
      <c r="B45" s="75"/>
      <c r="C45" s="73" t="s">
        <v>4679</v>
      </c>
      <c r="D45" s="78" t="s">
        <v>127</v>
      </c>
      <c r="E45" s="13">
        <v>44558</v>
      </c>
      <c r="F45" s="76" t="s">
        <v>705</v>
      </c>
      <c r="G45" s="13">
        <v>44563</v>
      </c>
      <c r="H45" s="77" t="s">
        <v>4635</v>
      </c>
      <c r="I45" s="16">
        <v>80</v>
      </c>
      <c r="J45" s="16">
        <v>49</v>
      </c>
      <c r="K45" s="16">
        <v>21</v>
      </c>
      <c r="L45" s="16">
        <v>11</v>
      </c>
      <c r="M45" s="81">
        <v>20.58</v>
      </c>
      <c r="N45" s="96">
        <v>20.58</v>
      </c>
      <c r="O45" s="64">
        <v>2530</v>
      </c>
      <c r="P45" s="65">
        <f>Table22457891011234567891011121314151617181920212223242526272829303132333435363738394041424344[[#This Row],[PEMBULATAN]]*O45</f>
        <v>52067.399999999994</v>
      </c>
    </row>
    <row r="46" spans="1:16" ht="26.25" customHeight="1" x14ac:dyDescent="0.2">
      <c r="A46" s="14"/>
      <c r="B46" s="75"/>
      <c r="C46" s="73" t="s">
        <v>4680</v>
      </c>
      <c r="D46" s="78" t="s">
        <v>127</v>
      </c>
      <c r="E46" s="13">
        <v>44558</v>
      </c>
      <c r="F46" s="76" t="s">
        <v>705</v>
      </c>
      <c r="G46" s="13">
        <v>44563</v>
      </c>
      <c r="H46" s="77" t="s">
        <v>4635</v>
      </c>
      <c r="I46" s="16">
        <v>85</v>
      </c>
      <c r="J46" s="16">
        <v>58</v>
      </c>
      <c r="K46" s="16">
        <v>23</v>
      </c>
      <c r="L46" s="16">
        <v>10</v>
      </c>
      <c r="M46" s="81">
        <v>28.3475</v>
      </c>
      <c r="N46" s="96">
        <v>29</v>
      </c>
      <c r="O46" s="64">
        <v>2530</v>
      </c>
      <c r="P46" s="65">
        <f>Table22457891011234567891011121314151617181920212223242526272829303132333435363738394041424344[[#This Row],[PEMBULATAN]]*O46</f>
        <v>73370</v>
      </c>
    </row>
    <row r="47" spans="1:16" ht="26.25" customHeight="1" x14ac:dyDescent="0.2">
      <c r="A47" s="14"/>
      <c r="B47" s="75"/>
      <c r="C47" s="73" t="s">
        <v>4681</v>
      </c>
      <c r="D47" s="78" t="s">
        <v>127</v>
      </c>
      <c r="E47" s="13">
        <v>44558</v>
      </c>
      <c r="F47" s="76" t="s">
        <v>705</v>
      </c>
      <c r="G47" s="13">
        <v>44563</v>
      </c>
      <c r="H47" s="77" t="s">
        <v>4635</v>
      </c>
      <c r="I47" s="16">
        <v>110</v>
      </c>
      <c r="J47" s="16">
        <v>57</v>
      </c>
      <c r="K47" s="16">
        <v>27</v>
      </c>
      <c r="L47" s="16">
        <v>12</v>
      </c>
      <c r="M47" s="81">
        <v>42.322499999999998</v>
      </c>
      <c r="N47" s="96">
        <v>43</v>
      </c>
      <c r="O47" s="64">
        <v>2530</v>
      </c>
      <c r="P47" s="65">
        <f>Table22457891011234567891011121314151617181920212223242526272829303132333435363738394041424344[[#This Row],[PEMBULATAN]]*O47</f>
        <v>108790</v>
      </c>
    </row>
    <row r="48" spans="1:16" ht="26.25" customHeight="1" x14ac:dyDescent="0.2">
      <c r="A48" s="14"/>
      <c r="B48" s="75"/>
      <c r="C48" s="73" t="s">
        <v>4682</v>
      </c>
      <c r="D48" s="78" t="s">
        <v>127</v>
      </c>
      <c r="E48" s="13">
        <v>44558</v>
      </c>
      <c r="F48" s="76" t="s">
        <v>705</v>
      </c>
      <c r="G48" s="13">
        <v>44563</v>
      </c>
      <c r="H48" s="77" t="s">
        <v>4635</v>
      </c>
      <c r="I48" s="16">
        <v>78</v>
      </c>
      <c r="J48" s="16">
        <v>49</v>
      </c>
      <c r="K48" s="16">
        <v>28</v>
      </c>
      <c r="L48" s="16">
        <v>18</v>
      </c>
      <c r="M48" s="81">
        <v>26.754000000000001</v>
      </c>
      <c r="N48" s="96">
        <v>26.754000000000001</v>
      </c>
      <c r="O48" s="64">
        <v>2530</v>
      </c>
      <c r="P48" s="65">
        <f>Table22457891011234567891011121314151617181920212223242526272829303132333435363738394041424344[[#This Row],[PEMBULATAN]]*O48</f>
        <v>67687.62000000001</v>
      </c>
    </row>
    <row r="49" spans="1:16" ht="26.25" customHeight="1" x14ac:dyDescent="0.2">
      <c r="A49" s="14"/>
      <c r="B49" s="75"/>
      <c r="C49" s="73" t="s">
        <v>4683</v>
      </c>
      <c r="D49" s="78" t="s">
        <v>127</v>
      </c>
      <c r="E49" s="13">
        <v>44558</v>
      </c>
      <c r="F49" s="76" t="s">
        <v>705</v>
      </c>
      <c r="G49" s="13">
        <v>44563</v>
      </c>
      <c r="H49" s="77" t="s">
        <v>4635</v>
      </c>
      <c r="I49" s="16">
        <v>105</v>
      </c>
      <c r="J49" s="16">
        <v>55</v>
      </c>
      <c r="K49" s="16">
        <v>28</v>
      </c>
      <c r="L49" s="16">
        <v>28</v>
      </c>
      <c r="M49" s="81">
        <v>40.424999999999997</v>
      </c>
      <c r="N49" s="96">
        <v>41</v>
      </c>
      <c r="O49" s="64">
        <v>2530</v>
      </c>
      <c r="P49" s="65">
        <f>Table22457891011234567891011121314151617181920212223242526272829303132333435363738394041424344[[#This Row],[PEMBULATAN]]*O49</f>
        <v>103730</v>
      </c>
    </row>
    <row r="50" spans="1:16" ht="26.25" customHeight="1" x14ac:dyDescent="0.2">
      <c r="A50" s="14"/>
      <c r="B50" s="75"/>
      <c r="C50" s="73" t="s">
        <v>4684</v>
      </c>
      <c r="D50" s="78" t="s">
        <v>127</v>
      </c>
      <c r="E50" s="13">
        <v>44558</v>
      </c>
      <c r="F50" s="76" t="s">
        <v>705</v>
      </c>
      <c r="G50" s="13">
        <v>44563</v>
      </c>
      <c r="H50" s="77" t="s">
        <v>4635</v>
      </c>
      <c r="I50" s="16">
        <v>83</v>
      </c>
      <c r="J50" s="16">
        <v>67</v>
      </c>
      <c r="K50" s="16">
        <v>23</v>
      </c>
      <c r="L50" s="16">
        <v>8</v>
      </c>
      <c r="M50" s="81">
        <v>31.975750000000001</v>
      </c>
      <c r="N50" s="96">
        <v>31.975750000000001</v>
      </c>
      <c r="O50" s="64">
        <v>2530</v>
      </c>
      <c r="P50" s="65">
        <f>Table22457891011234567891011121314151617181920212223242526272829303132333435363738394041424344[[#This Row],[PEMBULATAN]]*O50</f>
        <v>80898.647500000006</v>
      </c>
    </row>
    <row r="51" spans="1:16" ht="26.25" customHeight="1" x14ac:dyDescent="0.2">
      <c r="A51" s="14"/>
      <c r="B51" s="75"/>
      <c r="C51" s="73" t="s">
        <v>4685</v>
      </c>
      <c r="D51" s="78" t="s">
        <v>127</v>
      </c>
      <c r="E51" s="13">
        <v>44558</v>
      </c>
      <c r="F51" s="76" t="s">
        <v>705</v>
      </c>
      <c r="G51" s="13">
        <v>44563</v>
      </c>
      <c r="H51" s="77" t="s">
        <v>4635</v>
      </c>
      <c r="I51" s="16">
        <v>82</v>
      </c>
      <c r="J51" s="16">
        <v>50</v>
      </c>
      <c r="K51" s="16">
        <v>21</v>
      </c>
      <c r="L51" s="16">
        <v>5</v>
      </c>
      <c r="M51" s="81">
        <v>21.524999999999999</v>
      </c>
      <c r="N51" s="96">
        <v>21.524999999999999</v>
      </c>
      <c r="O51" s="64">
        <v>2530</v>
      </c>
      <c r="P51" s="65">
        <f>Table22457891011234567891011121314151617181920212223242526272829303132333435363738394041424344[[#This Row],[PEMBULATAN]]*O51</f>
        <v>54458.25</v>
      </c>
    </row>
    <row r="52" spans="1:16" ht="26.25" customHeight="1" x14ac:dyDescent="0.2">
      <c r="A52" s="14"/>
      <c r="B52" s="75"/>
      <c r="C52" s="73" t="s">
        <v>4686</v>
      </c>
      <c r="D52" s="78" t="s">
        <v>127</v>
      </c>
      <c r="E52" s="13">
        <v>44558</v>
      </c>
      <c r="F52" s="76" t="s">
        <v>705</v>
      </c>
      <c r="G52" s="13">
        <v>44563</v>
      </c>
      <c r="H52" s="77" t="s">
        <v>4635</v>
      </c>
      <c r="I52" s="16">
        <v>102</v>
      </c>
      <c r="J52" s="16">
        <v>54</v>
      </c>
      <c r="K52" s="16">
        <v>32</v>
      </c>
      <c r="L52" s="16">
        <v>12</v>
      </c>
      <c r="M52" s="81">
        <v>44.064</v>
      </c>
      <c r="N52" s="96">
        <v>44.064</v>
      </c>
      <c r="O52" s="64">
        <v>2530</v>
      </c>
      <c r="P52" s="65">
        <f>Table22457891011234567891011121314151617181920212223242526272829303132333435363738394041424344[[#This Row],[PEMBULATAN]]*O52</f>
        <v>111481.92</v>
      </c>
    </row>
    <row r="53" spans="1:16" ht="26.25" customHeight="1" x14ac:dyDescent="0.2">
      <c r="A53" s="14"/>
      <c r="B53" s="75"/>
      <c r="C53" s="73" t="s">
        <v>4687</v>
      </c>
      <c r="D53" s="78" t="s">
        <v>127</v>
      </c>
      <c r="E53" s="13">
        <v>44558</v>
      </c>
      <c r="F53" s="76" t="s">
        <v>705</v>
      </c>
      <c r="G53" s="13">
        <v>44563</v>
      </c>
      <c r="H53" s="77" t="s">
        <v>4635</v>
      </c>
      <c r="I53" s="16">
        <v>50</v>
      </c>
      <c r="J53" s="16">
        <v>42</v>
      </c>
      <c r="K53" s="16">
        <v>13</v>
      </c>
      <c r="L53" s="16">
        <v>4</v>
      </c>
      <c r="M53" s="81">
        <v>6.8250000000000002</v>
      </c>
      <c r="N53" s="96">
        <v>6.8250000000000002</v>
      </c>
      <c r="O53" s="64">
        <v>2530</v>
      </c>
      <c r="P53" s="65">
        <f>Table22457891011234567891011121314151617181920212223242526272829303132333435363738394041424344[[#This Row],[PEMBULATAN]]*O53</f>
        <v>17267.25</v>
      </c>
    </row>
    <row r="54" spans="1:16" ht="26.25" customHeight="1" x14ac:dyDescent="0.2">
      <c r="A54" s="14"/>
      <c r="B54" s="75"/>
      <c r="C54" s="73" t="s">
        <v>4688</v>
      </c>
      <c r="D54" s="78" t="s">
        <v>127</v>
      </c>
      <c r="E54" s="13">
        <v>44558</v>
      </c>
      <c r="F54" s="76" t="s">
        <v>705</v>
      </c>
      <c r="G54" s="13">
        <v>44563</v>
      </c>
      <c r="H54" s="77" t="s">
        <v>4635</v>
      </c>
      <c r="I54" s="16">
        <v>99</v>
      </c>
      <c r="J54" s="16">
        <v>53</v>
      </c>
      <c r="K54" s="16">
        <v>20</v>
      </c>
      <c r="L54" s="16">
        <v>10</v>
      </c>
      <c r="M54" s="81">
        <v>26.234999999999999</v>
      </c>
      <c r="N54" s="96">
        <v>26.234999999999999</v>
      </c>
      <c r="O54" s="64">
        <v>2530</v>
      </c>
      <c r="P54" s="65">
        <f>Table22457891011234567891011121314151617181920212223242526272829303132333435363738394041424344[[#This Row],[PEMBULATAN]]*O54</f>
        <v>66374.55</v>
      </c>
    </row>
    <row r="55" spans="1:16" ht="26.25" customHeight="1" x14ac:dyDescent="0.2">
      <c r="A55" s="14"/>
      <c r="B55" s="75"/>
      <c r="C55" s="73" t="s">
        <v>4689</v>
      </c>
      <c r="D55" s="78" t="s">
        <v>127</v>
      </c>
      <c r="E55" s="13">
        <v>44558</v>
      </c>
      <c r="F55" s="76" t="s">
        <v>705</v>
      </c>
      <c r="G55" s="13">
        <v>44563</v>
      </c>
      <c r="H55" s="77" t="s">
        <v>4635</v>
      </c>
      <c r="I55" s="16">
        <v>53</v>
      </c>
      <c r="J55" s="16">
        <v>44</v>
      </c>
      <c r="K55" s="16">
        <v>37</v>
      </c>
      <c r="L55" s="16">
        <v>7</v>
      </c>
      <c r="M55" s="81">
        <v>21.571000000000002</v>
      </c>
      <c r="N55" s="96">
        <v>21.571000000000002</v>
      </c>
      <c r="O55" s="64">
        <v>2530</v>
      </c>
      <c r="P55" s="65">
        <f>Table22457891011234567891011121314151617181920212223242526272829303132333435363738394041424344[[#This Row],[PEMBULATAN]]*O55</f>
        <v>54574.630000000005</v>
      </c>
    </row>
    <row r="56" spans="1:16" ht="26.25" customHeight="1" x14ac:dyDescent="0.2">
      <c r="A56" s="14"/>
      <c r="B56" s="75"/>
      <c r="C56" s="73" t="s">
        <v>4690</v>
      </c>
      <c r="D56" s="78" t="s">
        <v>127</v>
      </c>
      <c r="E56" s="13">
        <v>44558</v>
      </c>
      <c r="F56" s="76" t="s">
        <v>705</v>
      </c>
      <c r="G56" s="13">
        <v>44563</v>
      </c>
      <c r="H56" s="77" t="s">
        <v>4635</v>
      </c>
      <c r="I56" s="16">
        <v>107</v>
      </c>
      <c r="J56" s="16">
        <v>60</v>
      </c>
      <c r="K56" s="16">
        <v>24</v>
      </c>
      <c r="L56" s="16">
        <v>8</v>
      </c>
      <c r="M56" s="81">
        <v>38.520000000000003</v>
      </c>
      <c r="N56" s="96">
        <v>38.520000000000003</v>
      </c>
      <c r="O56" s="64">
        <v>2530</v>
      </c>
      <c r="P56" s="65">
        <f>Table22457891011234567891011121314151617181920212223242526272829303132333435363738394041424344[[#This Row],[PEMBULATAN]]*O56</f>
        <v>97455.6</v>
      </c>
    </row>
    <row r="57" spans="1:16" ht="26.25" customHeight="1" x14ac:dyDescent="0.2">
      <c r="A57" s="14"/>
      <c r="B57" s="75"/>
      <c r="C57" s="73" t="s">
        <v>4691</v>
      </c>
      <c r="D57" s="78" t="s">
        <v>127</v>
      </c>
      <c r="E57" s="13">
        <v>44558</v>
      </c>
      <c r="F57" s="76" t="s">
        <v>705</v>
      </c>
      <c r="G57" s="13">
        <v>44563</v>
      </c>
      <c r="H57" s="77" t="s">
        <v>4635</v>
      </c>
      <c r="I57" s="16">
        <v>93</v>
      </c>
      <c r="J57" s="16">
        <v>65</v>
      </c>
      <c r="K57" s="16">
        <v>30</v>
      </c>
      <c r="L57" s="16">
        <v>15</v>
      </c>
      <c r="M57" s="81">
        <v>45.337499999999999</v>
      </c>
      <c r="N57" s="96">
        <v>46</v>
      </c>
      <c r="O57" s="64">
        <v>2530</v>
      </c>
      <c r="P57" s="65">
        <f>Table22457891011234567891011121314151617181920212223242526272829303132333435363738394041424344[[#This Row],[PEMBULATAN]]*O57</f>
        <v>116380</v>
      </c>
    </row>
    <row r="58" spans="1:16" ht="26.25" customHeight="1" x14ac:dyDescent="0.2">
      <c r="A58" s="14"/>
      <c r="B58" s="75"/>
      <c r="C58" s="73" t="s">
        <v>4692</v>
      </c>
      <c r="D58" s="78" t="s">
        <v>127</v>
      </c>
      <c r="E58" s="13">
        <v>44558</v>
      </c>
      <c r="F58" s="76" t="s">
        <v>705</v>
      </c>
      <c r="G58" s="13">
        <v>44563</v>
      </c>
      <c r="H58" s="77" t="s">
        <v>4635</v>
      </c>
      <c r="I58" s="16">
        <v>58</v>
      </c>
      <c r="J58" s="16">
        <v>40</v>
      </c>
      <c r="K58" s="16">
        <v>17</v>
      </c>
      <c r="L58" s="16">
        <v>2</v>
      </c>
      <c r="M58" s="81">
        <v>9.86</v>
      </c>
      <c r="N58" s="96">
        <v>9.86</v>
      </c>
      <c r="O58" s="64">
        <v>2530</v>
      </c>
      <c r="P58" s="65">
        <f>Table22457891011234567891011121314151617181920212223242526272829303132333435363738394041424344[[#This Row],[PEMBULATAN]]*O58</f>
        <v>24945.8</v>
      </c>
    </row>
    <row r="59" spans="1:16" ht="26.25" customHeight="1" x14ac:dyDescent="0.2">
      <c r="A59" s="14"/>
      <c r="B59" s="75"/>
      <c r="C59" s="73" t="s">
        <v>4693</v>
      </c>
      <c r="D59" s="78" t="s">
        <v>127</v>
      </c>
      <c r="E59" s="13">
        <v>44558</v>
      </c>
      <c r="F59" s="76" t="s">
        <v>705</v>
      </c>
      <c r="G59" s="13">
        <v>44563</v>
      </c>
      <c r="H59" s="77" t="s">
        <v>4635</v>
      </c>
      <c r="I59" s="16">
        <v>102</v>
      </c>
      <c r="J59" s="16">
        <v>65</v>
      </c>
      <c r="K59" s="16">
        <v>43</v>
      </c>
      <c r="L59" s="16">
        <v>9</v>
      </c>
      <c r="M59" s="81">
        <v>71.272499999999994</v>
      </c>
      <c r="N59" s="96">
        <v>71.272499999999994</v>
      </c>
      <c r="O59" s="64">
        <v>2530</v>
      </c>
      <c r="P59" s="65">
        <f>Table22457891011234567891011121314151617181920212223242526272829303132333435363738394041424344[[#This Row],[PEMBULATAN]]*O59</f>
        <v>180319.42499999999</v>
      </c>
    </row>
    <row r="60" spans="1:16" ht="26.25" customHeight="1" x14ac:dyDescent="0.2">
      <c r="A60" s="14"/>
      <c r="B60" s="75"/>
      <c r="C60" s="73" t="s">
        <v>4694</v>
      </c>
      <c r="D60" s="78" t="s">
        <v>127</v>
      </c>
      <c r="E60" s="13">
        <v>44558</v>
      </c>
      <c r="F60" s="76" t="s">
        <v>705</v>
      </c>
      <c r="G60" s="13">
        <v>44563</v>
      </c>
      <c r="H60" s="77" t="s">
        <v>4635</v>
      </c>
      <c r="I60" s="16">
        <v>93</v>
      </c>
      <c r="J60" s="16">
        <v>54</v>
      </c>
      <c r="K60" s="16">
        <v>22</v>
      </c>
      <c r="L60" s="16">
        <v>9</v>
      </c>
      <c r="M60" s="81">
        <v>27.620999999999999</v>
      </c>
      <c r="N60" s="96">
        <v>27.620999999999999</v>
      </c>
      <c r="O60" s="64">
        <v>2530</v>
      </c>
      <c r="P60" s="65">
        <f>Table22457891011234567891011121314151617181920212223242526272829303132333435363738394041424344[[#This Row],[PEMBULATAN]]*O60</f>
        <v>69881.12999999999</v>
      </c>
    </row>
    <row r="61" spans="1:16" ht="26.25" customHeight="1" x14ac:dyDescent="0.2">
      <c r="A61" s="14"/>
      <c r="B61" s="75"/>
      <c r="C61" s="73" t="s">
        <v>4695</v>
      </c>
      <c r="D61" s="78" t="s">
        <v>127</v>
      </c>
      <c r="E61" s="13">
        <v>44558</v>
      </c>
      <c r="F61" s="76" t="s">
        <v>705</v>
      </c>
      <c r="G61" s="13">
        <v>44563</v>
      </c>
      <c r="H61" s="77" t="s">
        <v>4635</v>
      </c>
      <c r="I61" s="16">
        <v>116</v>
      </c>
      <c r="J61" s="16">
        <v>64</v>
      </c>
      <c r="K61" s="16">
        <v>24</v>
      </c>
      <c r="L61" s="16">
        <v>17</v>
      </c>
      <c r="M61" s="81">
        <v>44.543999999999997</v>
      </c>
      <c r="N61" s="96">
        <v>44.543999999999997</v>
      </c>
      <c r="O61" s="64">
        <v>2530</v>
      </c>
      <c r="P61" s="65">
        <f>Table22457891011234567891011121314151617181920212223242526272829303132333435363738394041424344[[#This Row],[PEMBULATAN]]*O61</f>
        <v>112696.31999999999</v>
      </c>
    </row>
    <row r="62" spans="1:16" ht="26.25" customHeight="1" x14ac:dyDescent="0.2">
      <c r="A62" s="14"/>
      <c r="B62" s="75"/>
      <c r="C62" s="73" t="s">
        <v>4696</v>
      </c>
      <c r="D62" s="78" t="s">
        <v>127</v>
      </c>
      <c r="E62" s="13">
        <v>44558</v>
      </c>
      <c r="F62" s="76" t="s">
        <v>705</v>
      </c>
      <c r="G62" s="13">
        <v>44563</v>
      </c>
      <c r="H62" s="77" t="s">
        <v>4635</v>
      </c>
      <c r="I62" s="16">
        <v>90</v>
      </c>
      <c r="J62" s="16">
        <v>55</v>
      </c>
      <c r="K62" s="16">
        <v>16</v>
      </c>
      <c r="L62" s="16">
        <v>4</v>
      </c>
      <c r="M62" s="81">
        <v>19.8</v>
      </c>
      <c r="N62" s="96">
        <v>19.8</v>
      </c>
      <c r="O62" s="64">
        <v>2530</v>
      </c>
      <c r="P62" s="65">
        <f>Table22457891011234567891011121314151617181920212223242526272829303132333435363738394041424344[[#This Row],[PEMBULATAN]]*O62</f>
        <v>50094</v>
      </c>
    </row>
    <row r="63" spans="1:16" ht="26.25" customHeight="1" x14ac:dyDescent="0.2">
      <c r="A63" s="14"/>
      <c r="B63" s="75"/>
      <c r="C63" s="73" t="s">
        <v>4697</v>
      </c>
      <c r="D63" s="78" t="s">
        <v>127</v>
      </c>
      <c r="E63" s="13">
        <v>44558</v>
      </c>
      <c r="F63" s="76" t="s">
        <v>705</v>
      </c>
      <c r="G63" s="13">
        <v>44563</v>
      </c>
      <c r="H63" s="77" t="s">
        <v>4635</v>
      </c>
      <c r="I63" s="16">
        <v>48</v>
      </c>
      <c r="J63" s="16">
        <v>65</v>
      </c>
      <c r="K63" s="16">
        <v>30</v>
      </c>
      <c r="L63" s="16">
        <v>8</v>
      </c>
      <c r="M63" s="81">
        <v>23.4</v>
      </c>
      <c r="N63" s="96">
        <v>24</v>
      </c>
      <c r="O63" s="64">
        <v>2530</v>
      </c>
      <c r="P63" s="65">
        <f>Table22457891011234567891011121314151617181920212223242526272829303132333435363738394041424344[[#This Row],[PEMBULATAN]]*O63</f>
        <v>60720</v>
      </c>
    </row>
    <row r="64" spans="1:16" ht="26.25" customHeight="1" x14ac:dyDescent="0.2">
      <c r="A64" s="14"/>
      <c r="B64" s="75"/>
      <c r="C64" s="73" t="s">
        <v>4698</v>
      </c>
      <c r="D64" s="78" t="s">
        <v>127</v>
      </c>
      <c r="E64" s="13">
        <v>44558</v>
      </c>
      <c r="F64" s="76" t="s">
        <v>705</v>
      </c>
      <c r="G64" s="13">
        <v>44563</v>
      </c>
      <c r="H64" s="77" t="s">
        <v>4635</v>
      </c>
      <c r="I64" s="16">
        <v>63</v>
      </c>
      <c r="J64" s="16">
        <v>63</v>
      </c>
      <c r="K64" s="16">
        <v>25</v>
      </c>
      <c r="L64" s="16">
        <v>5</v>
      </c>
      <c r="M64" s="81">
        <v>24.806249999999999</v>
      </c>
      <c r="N64" s="96">
        <v>24.806249999999999</v>
      </c>
      <c r="O64" s="64">
        <v>2530</v>
      </c>
      <c r="P64" s="65">
        <f>Table22457891011234567891011121314151617181920212223242526272829303132333435363738394041424344[[#This Row],[PEMBULATAN]]*O64</f>
        <v>62759.8125</v>
      </c>
    </row>
    <row r="65" spans="1:16" ht="26.25" customHeight="1" x14ac:dyDescent="0.2">
      <c r="A65" s="14"/>
      <c r="B65" s="75"/>
      <c r="C65" s="73" t="s">
        <v>4699</v>
      </c>
      <c r="D65" s="78" t="s">
        <v>127</v>
      </c>
      <c r="E65" s="13">
        <v>44558</v>
      </c>
      <c r="F65" s="76" t="s">
        <v>705</v>
      </c>
      <c r="G65" s="13">
        <v>44563</v>
      </c>
      <c r="H65" s="77" t="s">
        <v>4635</v>
      </c>
      <c r="I65" s="16">
        <v>100</v>
      </c>
      <c r="J65" s="16">
        <v>72</v>
      </c>
      <c r="K65" s="16">
        <v>34</v>
      </c>
      <c r="L65" s="16">
        <v>9</v>
      </c>
      <c r="M65" s="81">
        <v>61.2</v>
      </c>
      <c r="N65" s="96">
        <v>61.2</v>
      </c>
      <c r="O65" s="64">
        <v>2530</v>
      </c>
      <c r="P65" s="65">
        <f>Table22457891011234567891011121314151617181920212223242526272829303132333435363738394041424344[[#This Row],[PEMBULATAN]]*O65</f>
        <v>154836</v>
      </c>
    </row>
    <row r="66" spans="1:16" ht="26.25" customHeight="1" x14ac:dyDescent="0.2">
      <c r="A66" s="14"/>
      <c r="B66" s="75"/>
      <c r="C66" s="73" t="s">
        <v>4700</v>
      </c>
      <c r="D66" s="78" t="s">
        <v>127</v>
      </c>
      <c r="E66" s="13">
        <v>44558</v>
      </c>
      <c r="F66" s="76" t="s">
        <v>705</v>
      </c>
      <c r="G66" s="13">
        <v>44563</v>
      </c>
      <c r="H66" s="77" t="s">
        <v>4635</v>
      </c>
      <c r="I66" s="16">
        <v>66</v>
      </c>
      <c r="J66" s="16">
        <v>58</v>
      </c>
      <c r="K66" s="16">
        <v>10</v>
      </c>
      <c r="L66" s="16">
        <v>1</v>
      </c>
      <c r="M66" s="81">
        <v>9.57</v>
      </c>
      <c r="N66" s="96">
        <v>9.57</v>
      </c>
      <c r="O66" s="64">
        <v>2530</v>
      </c>
      <c r="P66" s="65">
        <f>Table22457891011234567891011121314151617181920212223242526272829303132333435363738394041424344[[#This Row],[PEMBULATAN]]*O66</f>
        <v>24212.100000000002</v>
      </c>
    </row>
    <row r="67" spans="1:16" ht="26.25" customHeight="1" x14ac:dyDescent="0.2">
      <c r="A67" s="14"/>
      <c r="B67" s="75"/>
      <c r="C67" s="73" t="s">
        <v>4701</v>
      </c>
      <c r="D67" s="78" t="s">
        <v>127</v>
      </c>
      <c r="E67" s="13">
        <v>44558</v>
      </c>
      <c r="F67" s="76" t="s">
        <v>705</v>
      </c>
      <c r="G67" s="13">
        <v>44563</v>
      </c>
      <c r="H67" s="77" t="s">
        <v>4635</v>
      </c>
      <c r="I67" s="16">
        <v>107</v>
      </c>
      <c r="J67" s="16">
        <v>65</v>
      </c>
      <c r="K67" s="16">
        <v>34</v>
      </c>
      <c r="L67" s="16">
        <v>15</v>
      </c>
      <c r="M67" s="81">
        <v>59.1175</v>
      </c>
      <c r="N67" s="96">
        <v>59.1175</v>
      </c>
      <c r="O67" s="64">
        <v>2530</v>
      </c>
      <c r="P67" s="65">
        <f>Table22457891011234567891011121314151617181920212223242526272829303132333435363738394041424344[[#This Row],[PEMBULATAN]]*O67</f>
        <v>149567.27499999999</v>
      </c>
    </row>
    <row r="68" spans="1:16" ht="26.25" customHeight="1" x14ac:dyDescent="0.2">
      <c r="A68" s="14"/>
      <c r="B68" s="75"/>
      <c r="C68" s="73" t="s">
        <v>4702</v>
      </c>
      <c r="D68" s="78" t="s">
        <v>127</v>
      </c>
      <c r="E68" s="13">
        <v>44558</v>
      </c>
      <c r="F68" s="76" t="s">
        <v>705</v>
      </c>
      <c r="G68" s="13">
        <v>44563</v>
      </c>
      <c r="H68" s="77" t="s">
        <v>4635</v>
      </c>
      <c r="I68" s="16">
        <v>100</v>
      </c>
      <c r="J68" s="16">
        <v>53</v>
      </c>
      <c r="K68" s="16">
        <v>24</v>
      </c>
      <c r="L68" s="16">
        <v>6</v>
      </c>
      <c r="M68" s="81">
        <v>31.8</v>
      </c>
      <c r="N68" s="96">
        <v>31.8</v>
      </c>
      <c r="O68" s="64">
        <v>2530</v>
      </c>
      <c r="P68" s="65">
        <f>Table22457891011234567891011121314151617181920212223242526272829303132333435363738394041424344[[#This Row],[PEMBULATAN]]*O68</f>
        <v>80454</v>
      </c>
    </row>
    <row r="69" spans="1:16" ht="26.25" customHeight="1" x14ac:dyDescent="0.2">
      <c r="A69" s="14"/>
      <c r="B69" s="75"/>
      <c r="C69" s="73" t="s">
        <v>4703</v>
      </c>
      <c r="D69" s="78" t="s">
        <v>127</v>
      </c>
      <c r="E69" s="13">
        <v>44558</v>
      </c>
      <c r="F69" s="76" t="s">
        <v>705</v>
      </c>
      <c r="G69" s="13">
        <v>44563</v>
      </c>
      <c r="H69" s="77" t="s">
        <v>4635</v>
      </c>
      <c r="I69" s="16">
        <v>60</v>
      </c>
      <c r="J69" s="16">
        <v>59</v>
      </c>
      <c r="K69" s="16">
        <v>23</v>
      </c>
      <c r="L69" s="16">
        <v>4</v>
      </c>
      <c r="M69" s="81">
        <v>20.355</v>
      </c>
      <c r="N69" s="96">
        <v>21</v>
      </c>
      <c r="O69" s="64">
        <v>2530</v>
      </c>
      <c r="P69" s="65">
        <f>Table22457891011234567891011121314151617181920212223242526272829303132333435363738394041424344[[#This Row],[PEMBULATAN]]*O69</f>
        <v>53130</v>
      </c>
    </row>
    <row r="70" spans="1:16" ht="26.25" customHeight="1" x14ac:dyDescent="0.2">
      <c r="A70" s="14"/>
      <c r="B70" s="75"/>
      <c r="C70" s="73" t="s">
        <v>4704</v>
      </c>
      <c r="D70" s="78" t="s">
        <v>127</v>
      </c>
      <c r="E70" s="13">
        <v>44558</v>
      </c>
      <c r="F70" s="76" t="s">
        <v>705</v>
      </c>
      <c r="G70" s="13">
        <v>44563</v>
      </c>
      <c r="H70" s="77" t="s">
        <v>4635</v>
      </c>
      <c r="I70" s="16">
        <v>70</v>
      </c>
      <c r="J70" s="16">
        <v>50</v>
      </c>
      <c r="K70" s="16">
        <v>28</v>
      </c>
      <c r="L70" s="16">
        <v>5</v>
      </c>
      <c r="M70" s="81">
        <v>24.5</v>
      </c>
      <c r="N70" s="96">
        <v>25</v>
      </c>
      <c r="O70" s="64">
        <v>2530</v>
      </c>
      <c r="P70" s="65">
        <f>Table22457891011234567891011121314151617181920212223242526272829303132333435363738394041424344[[#This Row],[PEMBULATAN]]*O70</f>
        <v>63250</v>
      </c>
    </row>
    <row r="71" spans="1:16" ht="26.25" customHeight="1" x14ac:dyDescent="0.2">
      <c r="A71" s="14"/>
      <c r="B71" s="75"/>
      <c r="C71" s="73" t="s">
        <v>4705</v>
      </c>
      <c r="D71" s="78" t="s">
        <v>127</v>
      </c>
      <c r="E71" s="13">
        <v>44558</v>
      </c>
      <c r="F71" s="76" t="s">
        <v>705</v>
      </c>
      <c r="G71" s="13">
        <v>44563</v>
      </c>
      <c r="H71" s="77" t="s">
        <v>4635</v>
      </c>
      <c r="I71" s="16">
        <v>84</v>
      </c>
      <c r="J71" s="16">
        <v>60</v>
      </c>
      <c r="K71" s="16">
        <v>33</v>
      </c>
      <c r="L71" s="16">
        <v>13</v>
      </c>
      <c r="M71" s="81">
        <v>41.58</v>
      </c>
      <c r="N71" s="96">
        <v>41.58</v>
      </c>
      <c r="O71" s="64">
        <v>2530</v>
      </c>
      <c r="P71" s="65">
        <f>Table22457891011234567891011121314151617181920212223242526272829303132333435363738394041424344[[#This Row],[PEMBULATAN]]*O71</f>
        <v>105197.4</v>
      </c>
    </row>
    <row r="72" spans="1:16" ht="26.25" customHeight="1" x14ac:dyDescent="0.2">
      <c r="A72" s="14"/>
      <c r="B72" s="75"/>
      <c r="C72" s="73" t="s">
        <v>4706</v>
      </c>
      <c r="D72" s="78" t="s">
        <v>127</v>
      </c>
      <c r="E72" s="13">
        <v>44558</v>
      </c>
      <c r="F72" s="76" t="s">
        <v>705</v>
      </c>
      <c r="G72" s="13">
        <v>44563</v>
      </c>
      <c r="H72" s="77" t="s">
        <v>4635</v>
      </c>
      <c r="I72" s="16">
        <v>66</v>
      </c>
      <c r="J72" s="16">
        <v>61</v>
      </c>
      <c r="K72" s="16">
        <v>35</v>
      </c>
      <c r="L72" s="16">
        <v>3</v>
      </c>
      <c r="M72" s="81">
        <v>35.227499999999999</v>
      </c>
      <c r="N72" s="96">
        <v>35.227499999999999</v>
      </c>
      <c r="O72" s="64">
        <v>2530</v>
      </c>
      <c r="P72" s="65">
        <f>Table22457891011234567891011121314151617181920212223242526272829303132333435363738394041424344[[#This Row],[PEMBULATAN]]*O72</f>
        <v>89125.574999999997</v>
      </c>
    </row>
    <row r="73" spans="1:16" ht="26.25" customHeight="1" x14ac:dyDescent="0.2">
      <c r="A73" s="14"/>
      <c r="B73" s="75"/>
      <c r="C73" s="73" t="s">
        <v>4707</v>
      </c>
      <c r="D73" s="78" t="s">
        <v>127</v>
      </c>
      <c r="E73" s="13">
        <v>44558</v>
      </c>
      <c r="F73" s="76" t="s">
        <v>705</v>
      </c>
      <c r="G73" s="13">
        <v>44563</v>
      </c>
      <c r="H73" s="77" t="s">
        <v>4635</v>
      </c>
      <c r="I73" s="16">
        <v>105</v>
      </c>
      <c r="J73" s="16">
        <v>57</v>
      </c>
      <c r="K73" s="16">
        <v>14</v>
      </c>
      <c r="L73" s="16">
        <v>5</v>
      </c>
      <c r="M73" s="81">
        <v>20.947500000000002</v>
      </c>
      <c r="N73" s="96">
        <v>20.947500000000002</v>
      </c>
      <c r="O73" s="64">
        <v>2530</v>
      </c>
      <c r="P73" s="65">
        <f>Table22457891011234567891011121314151617181920212223242526272829303132333435363738394041424344[[#This Row],[PEMBULATAN]]*O73</f>
        <v>52997.175000000003</v>
      </c>
    </row>
    <row r="74" spans="1:16" ht="26.25" customHeight="1" x14ac:dyDescent="0.2">
      <c r="A74" s="14"/>
      <c r="B74" s="75"/>
      <c r="C74" s="73" t="s">
        <v>4708</v>
      </c>
      <c r="D74" s="78" t="s">
        <v>127</v>
      </c>
      <c r="E74" s="13">
        <v>44558</v>
      </c>
      <c r="F74" s="76" t="s">
        <v>705</v>
      </c>
      <c r="G74" s="13">
        <v>44563</v>
      </c>
      <c r="H74" s="77" t="s">
        <v>4635</v>
      </c>
      <c r="I74" s="16">
        <v>60</v>
      </c>
      <c r="J74" s="16">
        <v>50</v>
      </c>
      <c r="K74" s="16">
        <v>18</v>
      </c>
      <c r="L74" s="16">
        <v>7</v>
      </c>
      <c r="M74" s="81">
        <v>13.5</v>
      </c>
      <c r="N74" s="96">
        <v>14</v>
      </c>
      <c r="O74" s="64">
        <v>2530</v>
      </c>
      <c r="P74" s="65">
        <f>Table22457891011234567891011121314151617181920212223242526272829303132333435363738394041424344[[#This Row],[PEMBULATAN]]*O74</f>
        <v>35420</v>
      </c>
    </row>
    <row r="75" spans="1:16" ht="26.25" customHeight="1" x14ac:dyDescent="0.2">
      <c r="A75" s="14"/>
      <c r="B75" s="75"/>
      <c r="C75" s="73" t="s">
        <v>4709</v>
      </c>
      <c r="D75" s="78" t="s">
        <v>127</v>
      </c>
      <c r="E75" s="13">
        <v>44558</v>
      </c>
      <c r="F75" s="76" t="s">
        <v>705</v>
      </c>
      <c r="G75" s="13">
        <v>44563</v>
      </c>
      <c r="H75" s="77" t="s">
        <v>4635</v>
      </c>
      <c r="I75" s="16">
        <v>60</v>
      </c>
      <c r="J75" s="16">
        <v>46</v>
      </c>
      <c r="K75" s="16">
        <v>17</v>
      </c>
      <c r="L75" s="16">
        <v>3</v>
      </c>
      <c r="M75" s="81">
        <v>11.73</v>
      </c>
      <c r="N75" s="96">
        <v>11.73</v>
      </c>
      <c r="O75" s="64">
        <v>2530</v>
      </c>
      <c r="P75" s="65">
        <f>Table22457891011234567891011121314151617181920212223242526272829303132333435363738394041424344[[#This Row],[PEMBULATAN]]*O75</f>
        <v>29676.9</v>
      </c>
    </row>
    <row r="76" spans="1:16" ht="26.25" customHeight="1" x14ac:dyDescent="0.2">
      <c r="A76" s="14"/>
      <c r="B76" s="75"/>
      <c r="C76" s="73" t="s">
        <v>4710</v>
      </c>
      <c r="D76" s="78" t="s">
        <v>127</v>
      </c>
      <c r="E76" s="13">
        <v>44558</v>
      </c>
      <c r="F76" s="76" t="s">
        <v>705</v>
      </c>
      <c r="G76" s="13">
        <v>44563</v>
      </c>
      <c r="H76" s="77" t="s">
        <v>4635</v>
      </c>
      <c r="I76" s="16">
        <v>86</v>
      </c>
      <c r="J76" s="16">
        <v>30</v>
      </c>
      <c r="K76" s="16">
        <v>12</v>
      </c>
      <c r="L76" s="16">
        <v>6</v>
      </c>
      <c r="M76" s="81">
        <v>7.74</v>
      </c>
      <c r="N76" s="96">
        <v>7.74</v>
      </c>
      <c r="O76" s="64">
        <v>2530</v>
      </c>
      <c r="P76" s="65">
        <f>Table22457891011234567891011121314151617181920212223242526272829303132333435363738394041424344[[#This Row],[PEMBULATAN]]*O76</f>
        <v>19582.2</v>
      </c>
    </row>
    <row r="77" spans="1:16" ht="26.25" customHeight="1" x14ac:dyDescent="0.2">
      <c r="A77" s="14"/>
      <c r="B77" s="75"/>
      <c r="C77" s="73" t="s">
        <v>4711</v>
      </c>
      <c r="D77" s="78" t="s">
        <v>127</v>
      </c>
      <c r="E77" s="13">
        <v>44558</v>
      </c>
      <c r="F77" s="76" t="s">
        <v>705</v>
      </c>
      <c r="G77" s="13">
        <v>44563</v>
      </c>
      <c r="H77" s="77" t="s">
        <v>4635</v>
      </c>
      <c r="I77" s="16">
        <v>38</v>
      </c>
      <c r="J77" s="16">
        <v>42</v>
      </c>
      <c r="K77" s="16">
        <v>14</v>
      </c>
      <c r="L77" s="16">
        <v>1</v>
      </c>
      <c r="M77" s="81">
        <v>5.5860000000000003</v>
      </c>
      <c r="N77" s="96">
        <v>5.5860000000000003</v>
      </c>
      <c r="O77" s="64">
        <v>2530</v>
      </c>
      <c r="P77" s="65">
        <f>Table22457891011234567891011121314151617181920212223242526272829303132333435363738394041424344[[#This Row],[PEMBULATAN]]*O77</f>
        <v>14132.58</v>
      </c>
    </row>
    <row r="78" spans="1:16" ht="26.25" customHeight="1" x14ac:dyDescent="0.2">
      <c r="A78" s="14"/>
      <c r="B78" s="75"/>
      <c r="C78" s="73" t="s">
        <v>4712</v>
      </c>
      <c r="D78" s="78" t="s">
        <v>127</v>
      </c>
      <c r="E78" s="13">
        <v>44558</v>
      </c>
      <c r="F78" s="76" t="s">
        <v>705</v>
      </c>
      <c r="G78" s="13">
        <v>44563</v>
      </c>
      <c r="H78" s="77" t="s">
        <v>4635</v>
      </c>
      <c r="I78" s="16">
        <v>68</v>
      </c>
      <c r="J78" s="16">
        <v>30</v>
      </c>
      <c r="K78" s="16">
        <v>25</v>
      </c>
      <c r="L78" s="16">
        <v>24</v>
      </c>
      <c r="M78" s="81">
        <v>12.75</v>
      </c>
      <c r="N78" s="96">
        <v>24</v>
      </c>
      <c r="O78" s="64">
        <v>2530</v>
      </c>
      <c r="P78" s="65">
        <f>Table22457891011234567891011121314151617181920212223242526272829303132333435363738394041424344[[#This Row],[PEMBULATAN]]*O78</f>
        <v>60720</v>
      </c>
    </row>
    <row r="79" spans="1:16" ht="26.25" customHeight="1" x14ac:dyDescent="0.2">
      <c r="A79" s="14"/>
      <c r="B79" s="75"/>
      <c r="C79" s="73" t="s">
        <v>4713</v>
      </c>
      <c r="D79" s="78" t="s">
        <v>127</v>
      </c>
      <c r="E79" s="13">
        <v>44558</v>
      </c>
      <c r="F79" s="76" t="s">
        <v>705</v>
      </c>
      <c r="G79" s="13">
        <v>44563</v>
      </c>
      <c r="H79" s="77" t="s">
        <v>4635</v>
      </c>
      <c r="I79" s="16">
        <v>103</v>
      </c>
      <c r="J79" s="16">
        <v>60</v>
      </c>
      <c r="K79" s="16">
        <v>47</v>
      </c>
      <c r="L79" s="16">
        <v>28</v>
      </c>
      <c r="M79" s="81">
        <v>72.614999999999995</v>
      </c>
      <c r="N79" s="96">
        <v>72.614999999999995</v>
      </c>
      <c r="O79" s="64">
        <v>2530</v>
      </c>
      <c r="P79" s="65">
        <f>Table22457891011234567891011121314151617181920212223242526272829303132333435363738394041424344[[#This Row],[PEMBULATAN]]*O79</f>
        <v>183715.94999999998</v>
      </c>
    </row>
    <row r="80" spans="1:16" ht="26.25" customHeight="1" x14ac:dyDescent="0.2">
      <c r="A80" s="14"/>
      <c r="B80" s="75"/>
      <c r="C80" s="73" t="s">
        <v>4714</v>
      </c>
      <c r="D80" s="78" t="s">
        <v>127</v>
      </c>
      <c r="E80" s="13">
        <v>44558</v>
      </c>
      <c r="F80" s="76" t="s">
        <v>705</v>
      </c>
      <c r="G80" s="13">
        <v>44563</v>
      </c>
      <c r="H80" s="77" t="s">
        <v>4635</v>
      </c>
      <c r="I80" s="16">
        <v>64</v>
      </c>
      <c r="J80" s="16">
        <v>52</v>
      </c>
      <c r="K80" s="16">
        <v>21</v>
      </c>
      <c r="L80" s="16">
        <v>10</v>
      </c>
      <c r="M80" s="81">
        <v>17.472000000000001</v>
      </c>
      <c r="N80" s="96">
        <v>18</v>
      </c>
      <c r="O80" s="64">
        <v>2530</v>
      </c>
      <c r="P80" s="65">
        <f>Table22457891011234567891011121314151617181920212223242526272829303132333435363738394041424344[[#This Row],[PEMBULATAN]]*O80</f>
        <v>45540</v>
      </c>
    </row>
    <row r="81" spans="1:16" ht="26.25" customHeight="1" x14ac:dyDescent="0.2">
      <c r="A81" s="14"/>
      <c r="B81" s="75"/>
      <c r="C81" s="73" t="s">
        <v>4715</v>
      </c>
      <c r="D81" s="78" t="s">
        <v>127</v>
      </c>
      <c r="E81" s="13">
        <v>44558</v>
      </c>
      <c r="F81" s="76" t="s">
        <v>705</v>
      </c>
      <c r="G81" s="13">
        <v>44563</v>
      </c>
      <c r="H81" s="77" t="s">
        <v>4635</v>
      </c>
      <c r="I81" s="16">
        <v>94</v>
      </c>
      <c r="J81" s="16">
        <v>56</v>
      </c>
      <c r="K81" s="16">
        <v>30</v>
      </c>
      <c r="L81" s="16">
        <v>12</v>
      </c>
      <c r="M81" s="81">
        <v>39.479999999999997</v>
      </c>
      <c r="N81" s="96">
        <v>40</v>
      </c>
      <c r="O81" s="64">
        <v>2530</v>
      </c>
      <c r="P81" s="65">
        <f>Table22457891011234567891011121314151617181920212223242526272829303132333435363738394041424344[[#This Row],[PEMBULATAN]]*O81</f>
        <v>101200</v>
      </c>
    </row>
    <row r="82" spans="1:16" ht="26.25" customHeight="1" x14ac:dyDescent="0.2">
      <c r="A82" s="14"/>
      <c r="B82" s="75"/>
      <c r="C82" s="73" t="s">
        <v>4716</v>
      </c>
      <c r="D82" s="78" t="s">
        <v>127</v>
      </c>
      <c r="E82" s="13">
        <v>44558</v>
      </c>
      <c r="F82" s="76" t="s">
        <v>705</v>
      </c>
      <c r="G82" s="13">
        <v>44563</v>
      </c>
      <c r="H82" s="77" t="s">
        <v>4635</v>
      </c>
      <c r="I82" s="16">
        <v>90</v>
      </c>
      <c r="J82" s="16">
        <v>60</v>
      </c>
      <c r="K82" s="16">
        <v>28</v>
      </c>
      <c r="L82" s="16">
        <v>16</v>
      </c>
      <c r="M82" s="81">
        <v>37.799999999999997</v>
      </c>
      <c r="N82" s="96">
        <v>37.799999999999997</v>
      </c>
      <c r="O82" s="64">
        <v>2530</v>
      </c>
      <c r="P82" s="65">
        <f>Table22457891011234567891011121314151617181920212223242526272829303132333435363738394041424344[[#This Row],[PEMBULATAN]]*O82</f>
        <v>95634</v>
      </c>
    </row>
    <row r="83" spans="1:16" ht="26.25" customHeight="1" x14ac:dyDescent="0.2">
      <c r="A83" s="14"/>
      <c r="B83" s="75"/>
      <c r="C83" s="73" t="s">
        <v>4717</v>
      </c>
      <c r="D83" s="78" t="s">
        <v>127</v>
      </c>
      <c r="E83" s="13">
        <v>44558</v>
      </c>
      <c r="F83" s="76" t="s">
        <v>705</v>
      </c>
      <c r="G83" s="13">
        <v>44563</v>
      </c>
      <c r="H83" s="77" t="s">
        <v>4635</v>
      </c>
      <c r="I83" s="16">
        <v>103</v>
      </c>
      <c r="J83" s="16">
        <v>62</v>
      </c>
      <c r="K83" s="16">
        <v>43</v>
      </c>
      <c r="L83" s="16">
        <v>22</v>
      </c>
      <c r="M83" s="81">
        <v>68.649500000000003</v>
      </c>
      <c r="N83" s="96">
        <v>68.649500000000003</v>
      </c>
      <c r="O83" s="64">
        <v>2530</v>
      </c>
      <c r="P83" s="65">
        <f>Table22457891011234567891011121314151617181920212223242526272829303132333435363738394041424344[[#This Row],[PEMBULATAN]]*O83</f>
        <v>173683.23500000002</v>
      </c>
    </row>
    <row r="84" spans="1:16" ht="26.25" customHeight="1" x14ac:dyDescent="0.2">
      <c r="A84" s="14"/>
      <c r="B84" s="75"/>
      <c r="C84" s="73" t="s">
        <v>4718</v>
      </c>
      <c r="D84" s="78" t="s">
        <v>127</v>
      </c>
      <c r="E84" s="13">
        <v>44558</v>
      </c>
      <c r="F84" s="76" t="s">
        <v>705</v>
      </c>
      <c r="G84" s="13">
        <v>44563</v>
      </c>
      <c r="H84" s="77" t="s">
        <v>4635</v>
      </c>
      <c r="I84" s="16">
        <v>80</v>
      </c>
      <c r="J84" s="16">
        <v>62</v>
      </c>
      <c r="K84" s="16">
        <v>40</v>
      </c>
      <c r="L84" s="16">
        <v>8</v>
      </c>
      <c r="M84" s="81">
        <v>49.6</v>
      </c>
      <c r="N84" s="96">
        <v>49.6</v>
      </c>
      <c r="O84" s="64">
        <v>2530</v>
      </c>
      <c r="P84" s="65">
        <f>Table22457891011234567891011121314151617181920212223242526272829303132333435363738394041424344[[#This Row],[PEMBULATAN]]*O84</f>
        <v>125488</v>
      </c>
    </row>
    <row r="85" spans="1:16" ht="26.25" customHeight="1" x14ac:dyDescent="0.2">
      <c r="A85" s="14"/>
      <c r="B85" s="75"/>
      <c r="C85" s="73" t="s">
        <v>4719</v>
      </c>
      <c r="D85" s="78" t="s">
        <v>127</v>
      </c>
      <c r="E85" s="13">
        <v>44558</v>
      </c>
      <c r="F85" s="76" t="s">
        <v>705</v>
      </c>
      <c r="G85" s="13">
        <v>44563</v>
      </c>
      <c r="H85" s="77" t="s">
        <v>4635</v>
      </c>
      <c r="I85" s="16">
        <v>51</v>
      </c>
      <c r="J85" s="16">
        <v>37</v>
      </c>
      <c r="K85" s="16">
        <v>20</v>
      </c>
      <c r="L85" s="16">
        <v>13</v>
      </c>
      <c r="M85" s="81">
        <v>9.4350000000000005</v>
      </c>
      <c r="N85" s="96">
        <v>14</v>
      </c>
      <c r="O85" s="64">
        <v>2530</v>
      </c>
      <c r="P85" s="65">
        <f>Table22457891011234567891011121314151617181920212223242526272829303132333435363738394041424344[[#This Row],[PEMBULATAN]]*O85</f>
        <v>35420</v>
      </c>
    </row>
    <row r="86" spans="1:16" ht="26.25" customHeight="1" x14ac:dyDescent="0.2">
      <c r="A86" s="14"/>
      <c r="B86" s="75"/>
      <c r="C86" s="73" t="s">
        <v>4720</v>
      </c>
      <c r="D86" s="78" t="s">
        <v>127</v>
      </c>
      <c r="E86" s="13">
        <v>44558</v>
      </c>
      <c r="F86" s="76" t="s">
        <v>705</v>
      </c>
      <c r="G86" s="13">
        <v>44563</v>
      </c>
      <c r="H86" s="77" t="s">
        <v>4635</v>
      </c>
      <c r="I86" s="16">
        <v>91</v>
      </c>
      <c r="J86" s="16">
        <v>59</v>
      </c>
      <c r="K86" s="16">
        <v>31</v>
      </c>
      <c r="L86" s="16">
        <v>10</v>
      </c>
      <c r="M86" s="81">
        <v>41.609749999999998</v>
      </c>
      <c r="N86" s="96">
        <v>41.609749999999998</v>
      </c>
      <c r="O86" s="64">
        <v>2530</v>
      </c>
      <c r="P86" s="65">
        <f>Table22457891011234567891011121314151617181920212223242526272829303132333435363738394041424344[[#This Row],[PEMBULATAN]]*O86</f>
        <v>105272.6675</v>
      </c>
    </row>
    <row r="87" spans="1:16" ht="26.25" customHeight="1" x14ac:dyDescent="0.2">
      <c r="A87" s="14"/>
      <c r="B87" s="75"/>
      <c r="C87" s="73" t="s">
        <v>4721</v>
      </c>
      <c r="D87" s="78" t="s">
        <v>127</v>
      </c>
      <c r="E87" s="13">
        <v>44558</v>
      </c>
      <c r="F87" s="76" t="s">
        <v>705</v>
      </c>
      <c r="G87" s="13">
        <v>44563</v>
      </c>
      <c r="H87" s="77" t="s">
        <v>4635</v>
      </c>
      <c r="I87" s="16">
        <v>92</v>
      </c>
      <c r="J87" s="16">
        <v>63</v>
      </c>
      <c r="K87" s="16">
        <v>18</v>
      </c>
      <c r="L87" s="16">
        <v>12</v>
      </c>
      <c r="M87" s="81">
        <v>26.082000000000001</v>
      </c>
      <c r="N87" s="96">
        <v>26.082000000000001</v>
      </c>
      <c r="O87" s="64">
        <v>2530</v>
      </c>
      <c r="P87" s="65">
        <f>Table22457891011234567891011121314151617181920212223242526272829303132333435363738394041424344[[#This Row],[PEMBULATAN]]*O87</f>
        <v>65987.460000000006</v>
      </c>
    </row>
    <row r="88" spans="1:16" ht="26.25" customHeight="1" x14ac:dyDescent="0.2">
      <c r="A88" s="14"/>
      <c r="B88" s="98"/>
      <c r="C88" s="73" t="s">
        <v>4722</v>
      </c>
      <c r="D88" s="78" t="s">
        <v>127</v>
      </c>
      <c r="E88" s="13">
        <v>44558</v>
      </c>
      <c r="F88" s="76" t="s">
        <v>705</v>
      </c>
      <c r="G88" s="13">
        <v>44563</v>
      </c>
      <c r="H88" s="77" t="s">
        <v>4635</v>
      </c>
      <c r="I88" s="16">
        <v>45</v>
      </c>
      <c r="J88" s="16">
        <v>35</v>
      </c>
      <c r="K88" s="16">
        <v>16</v>
      </c>
      <c r="L88" s="16">
        <v>2</v>
      </c>
      <c r="M88" s="81">
        <v>6.3</v>
      </c>
      <c r="N88" s="96">
        <v>7</v>
      </c>
      <c r="O88" s="64">
        <v>2530</v>
      </c>
      <c r="P88" s="65">
        <f>Table22457891011234567891011121314151617181920212223242526272829303132333435363738394041424344[[#This Row],[PEMBULATAN]]*O88</f>
        <v>17710</v>
      </c>
    </row>
    <row r="89" spans="1:16" ht="26.25" customHeight="1" x14ac:dyDescent="0.2">
      <c r="A89" s="14"/>
      <c r="B89" s="75" t="s">
        <v>4723</v>
      </c>
      <c r="C89" s="73" t="s">
        <v>4724</v>
      </c>
      <c r="D89" s="78" t="s">
        <v>127</v>
      </c>
      <c r="E89" s="13">
        <v>44558</v>
      </c>
      <c r="F89" s="76" t="s">
        <v>705</v>
      </c>
      <c r="G89" s="13">
        <v>44563</v>
      </c>
      <c r="H89" s="77" t="s">
        <v>4635</v>
      </c>
      <c r="I89" s="16">
        <v>75</v>
      </c>
      <c r="J89" s="16">
        <v>55</v>
      </c>
      <c r="K89" s="16">
        <v>24</v>
      </c>
      <c r="L89" s="16">
        <v>8</v>
      </c>
      <c r="M89" s="81">
        <v>24.75</v>
      </c>
      <c r="N89" s="96">
        <v>24.75</v>
      </c>
      <c r="O89" s="64">
        <v>2530</v>
      </c>
      <c r="P89" s="65">
        <f>Table22457891011234567891011121314151617181920212223242526272829303132333435363738394041424344[[#This Row],[PEMBULATAN]]*O89</f>
        <v>62617.5</v>
      </c>
    </row>
    <row r="90" spans="1:16" ht="26.25" customHeight="1" x14ac:dyDescent="0.2">
      <c r="A90" s="14"/>
      <c r="B90" s="75"/>
      <c r="C90" s="73" t="s">
        <v>4725</v>
      </c>
      <c r="D90" s="78" t="s">
        <v>127</v>
      </c>
      <c r="E90" s="13">
        <v>44558</v>
      </c>
      <c r="F90" s="76" t="s">
        <v>705</v>
      </c>
      <c r="G90" s="13">
        <v>44563</v>
      </c>
      <c r="H90" s="77" t="s">
        <v>4635</v>
      </c>
      <c r="I90" s="16">
        <v>46</v>
      </c>
      <c r="J90" s="16">
        <v>30</v>
      </c>
      <c r="K90" s="16">
        <v>16</v>
      </c>
      <c r="L90" s="16">
        <v>6</v>
      </c>
      <c r="M90" s="81">
        <v>5.52</v>
      </c>
      <c r="N90" s="72">
        <v>6</v>
      </c>
      <c r="O90" s="64">
        <v>2530</v>
      </c>
      <c r="P90" s="65">
        <f>Table22457891011234567891011121314151617181920212223242526272829303132333435363738394041424344[[#This Row],[PEMBULATAN]]*O90</f>
        <v>15180</v>
      </c>
    </row>
    <row r="91" spans="1:16" ht="22.5" customHeight="1" x14ac:dyDescent="0.2">
      <c r="A91" s="123" t="s">
        <v>30</v>
      </c>
      <c r="B91" s="124"/>
      <c r="C91" s="124"/>
      <c r="D91" s="124"/>
      <c r="E91" s="124"/>
      <c r="F91" s="124"/>
      <c r="G91" s="124"/>
      <c r="H91" s="124"/>
      <c r="I91" s="124"/>
      <c r="J91" s="124"/>
      <c r="K91" s="124"/>
      <c r="L91" s="125"/>
      <c r="M91" s="79">
        <f>SUBTOTAL(109,Table22457891011234567891011121314151617181920212223242526272829303132333435363738394041424344[KG VOLUME])</f>
        <v>2478.5059999999999</v>
      </c>
      <c r="N91" s="68">
        <f>SUM(N3:N90)</f>
        <v>2508.7459999999992</v>
      </c>
      <c r="O91" s="126">
        <f>SUM(P3:P90)</f>
        <v>6347127.3800000018</v>
      </c>
      <c r="P91" s="127"/>
    </row>
    <row r="92" spans="1:16" ht="18" customHeight="1" x14ac:dyDescent="0.2">
      <c r="A92" s="86"/>
      <c r="B92" s="56" t="s">
        <v>42</v>
      </c>
      <c r="C92" s="55"/>
      <c r="D92" s="57" t="s">
        <v>43</v>
      </c>
      <c r="E92" s="86"/>
      <c r="F92" s="86"/>
      <c r="G92" s="86"/>
      <c r="H92" s="86"/>
      <c r="I92" s="86"/>
      <c r="J92" s="86"/>
      <c r="K92" s="86"/>
      <c r="L92" s="86"/>
      <c r="M92" s="87"/>
      <c r="N92" s="88" t="s">
        <v>51</v>
      </c>
      <c r="O92" s="89"/>
      <c r="P92" s="89">
        <f>O91*10%</f>
        <v>634712.73800000024</v>
      </c>
    </row>
    <row r="93" spans="1:16" ht="18" customHeight="1" thickBot="1" x14ac:dyDescent="0.25">
      <c r="A93" s="86"/>
      <c r="B93" s="56"/>
      <c r="C93" s="55"/>
      <c r="D93" s="57"/>
      <c r="E93" s="86"/>
      <c r="F93" s="86"/>
      <c r="G93" s="86"/>
      <c r="H93" s="86"/>
      <c r="I93" s="86"/>
      <c r="J93" s="86"/>
      <c r="K93" s="86"/>
      <c r="L93" s="86"/>
      <c r="M93" s="87"/>
      <c r="N93" s="90" t="s">
        <v>52</v>
      </c>
      <c r="O93" s="91"/>
      <c r="P93" s="91">
        <f>O91-P92</f>
        <v>5712414.6420000019</v>
      </c>
    </row>
    <row r="94" spans="1:16" ht="18" customHeight="1" x14ac:dyDescent="0.2">
      <c r="A94" s="11"/>
      <c r="H94" s="63"/>
      <c r="N94" s="62" t="s">
        <v>31</v>
      </c>
      <c r="P94" s="69">
        <f>P93*1%</f>
        <v>57124.146420000019</v>
      </c>
    </row>
    <row r="95" spans="1:16" ht="18" customHeight="1" thickBot="1" x14ac:dyDescent="0.25">
      <c r="A95" s="11"/>
      <c r="H95" s="63"/>
      <c r="N95" s="62" t="s">
        <v>53</v>
      </c>
      <c r="P95" s="71">
        <f>P93*2%</f>
        <v>114248.29284000004</v>
      </c>
    </row>
    <row r="96" spans="1:16" ht="18" customHeight="1" x14ac:dyDescent="0.2">
      <c r="A96" s="11"/>
      <c r="H96" s="63"/>
      <c r="N96" s="66" t="s">
        <v>32</v>
      </c>
      <c r="O96" s="67"/>
      <c r="P96" s="70">
        <f>P93+P94-P95</f>
        <v>5655290.4955800017</v>
      </c>
    </row>
    <row r="98" spans="1:16" x14ac:dyDescent="0.2">
      <c r="A98" s="11"/>
      <c r="H98" s="63"/>
      <c r="P98" s="71"/>
    </row>
    <row r="99" spans="1:16" x14ac:dyDescent="0.2">
      <c r="A99" s="11"/>
      <c r="H99" s="63"/>
      <c r="O99" s="58"/>
      <c r="P99" s="71"/>
    </row>
    <row r="100" spans="1:16" s="3" customFormat="1" x14ac:dyDescent="0.25">
      <c r="A100" s="11"/>
      <c r="B100" s="2"/>
      <c r="C100" s="2"/>
      <c r="E100" s="12"/>
      <c r="H100" s="63"/>
      <c r="N100" s="15"/>
      <c r="O100" s="15"/>
      <c r="P100" s="15"/>
    </row>
    <row r="101" spans="1:16" s="3" customFormat="1" x14ac:dyDescent="0.25">
      <c r="A101" s="11"/>
      <c r="B101" s="2"/>
      <c r="C101" s="2"/>
      <c r="E101" s="12"/>
      <c r="H101" s="63"/>
      <c r="N101" s="15"/>
      <c r="O101" s="15"/>
      <c r="P101" s="15"/>
    </row>
    <row r="102" spans="1:16" s="3" customFormat="1" x14ac:dyDescent="0.25">
      <c r="A102" s="11"/>
      <c r="B102" s="2"/>
      <c r="C102" s="2"/>
      <c r="E102" s="12"/>
      <c r="H102" s="63"/>
      <c r="N102" s="15"/>
      <c r="O102" s="15"/>
      <c r="P102" s="15"/>
    </row>
    <row r="103" spans="1:16" s="3" customFormat="1" x14ac:dyDescent="0.25">
      <c r="A103" s="11"/>
      <c r="B103" s="2"/>
      <c r="C103" s="2"/>
      <c r="E103" s="12"/>
      <c r="H103" s="63"/>
      <c r="N103" s="15"/>
      <c r="O103" s="15"/>
      <c r="P103" s="15"/>
    </row>
    <row r="104" spans="1:16" s="3" customFormat="1" x14ac:dyDescent="0.25">
      <c r="A104" s="11"/>
      <c r="B104" s="2"/>
      <c r="C104" s="2"/>
      <c r="E104" s="12"/>
      <c r="H104" s="63"/>
      <c r="N104" s="15"/>
      <c r="O104" s="15"/>
      <c r="P104" s="15"/>
    </row>
    <row r="105" spans="1:16" s="3" customFormat="1" x14ac:dyDescent="0.25">
      <c r="A105" s="11"/>
      <c r="B105" s="2"/>
      <c r="C105" s="2"/>
      <c r="E105" s="12"/>
      <c r="H105" s="63"/>
      <c r="N105" s="15"/>
      <c r="O105" s="15"/>
      <c r="P105" s="15"/>
    </row>
    <row r="106" spans="1:16" s="3" customFormat="1" x14ac:dyDescent="0.25">
      <c r="A106" s="11"/>
      <c r="B106" s="2"/>
      <c r="C106" s="2"/>
      <c r="E106" s="12"/>
      <c r="H106" s="63"/>
      <c r="N106" s="15"/>
      <c r="O106" s="15"/>
      <c r="P106" s="15"/>
    </row>
    <row r="107" spans="1:16" s="3" customFormat="1" x14ac:dyDescent="0.25">
      <c r="A107" s="11"/>
      <c r="B107" s="2"/>
      <c r="C107" s="2"/>
      <c r="E107" s="12"/>
      <c r="H107" s="63"/>
      <c r="N107" s="15"/>
      <c r="O107" s="15"/>
      <c r="P107" s="15"/>
    </row>
    <row r="108" spans="1:16" s="3" customFormat="1" x14ac:dyDescent="0.25">
      <c r="A108" s="11"/>
      <c r="B108" s="2"/>
      <c r="C108" s="2"/>
      <c r="E108" s="12"/>
      <c r="H108" s="63"/>
      <c r="N108" s="15"/>
      <c r="O108" s="15"/>
      <c r="P108" s="15"/>
    </row>
    <row r="109" spans="1:16" s="3" customFormat="1" x14ac:dyDescent="0.25">
      <c r="A109" s="11"/>
      <c r="B109" s="2"/>
      <c r="C109" s="2"/>
      <c r="E109" s="12"/>
      <c r="H109" s="63"/>
      <c r="N109" s="15"/>
      <c r="O109" s="15"/>
      <c r="P109" s="15"/>
    </row>
    <row r="110" spans="1:16" s="3" customFormat="1" x14ac:dyDescent="0.25">
      <c r="A110" s="11"/>
      <c r="B110" s="2"/>
      <c r="C110" s="2"/>
      <c r="E110" s="12"/>
      <c r="H110" s="63"/>
      <c r="N110" s="15"/>
      <c r="O110" s="15"/>
      <c r="P110" s="15"/>
    </row>
    <row r="111" spans="1:16" s="3" customFormat="1" x14ac:dyDescent="0.25">
      <c r="A111" s="11"/>
      <c r="B111" s="2"/>
      <c r="C111" s="2"/>
      <c r="E111" s="12"/>
      <c r="H111" s="63"/>
      <c r="N111" s="15"/>
      <c r="O111" s="15"/>
      <c r="P111" s="15"/>
    </row>
  </sheetData>
  <mergeCells count="2">
    <mergeCell ref="A91:L91"/>
    <mergeCell ref="O91:P91"/>
  </mergeCells>
  <conditionalFormatting sqref="B3:B90">
    <cfRule type="duplicateValues" dxfId="239" priority="72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tabColor rgb="FF92D050"/>
  </sheetPr>
  <dimension ref="A1:P81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N60" sqref="N3:N60"/>
    </sheetView>
  </sheetViews>
  <sheetFormatPr defaultRowHeight="15" x14ac:dyDescent="0.2"/>
  <cols>
    <col min="1" max="1" width="8" style="4" customWidth="1"/>
    <col min="2" max="2" width="19.5703125" style="2" customWidth="1"/>
    <col min="3" max="3" width="14.5703125" style="2" customWidth="1"/>
    <col min="4" max="4" width="10.42578125" style="3" customWidth="1"/>
    <col min="5" max="5" width="8" style="12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5" customWidth="1"/>
    <col min="15" max="15" width="8.140625" style="15" customWidth="1"/>
    <col min="16" max="16" width="12.28515625" style="15" customWidth="1"/>
    <col min="17" max="16384" width="9.140625" style="4"/>
  </cols>
  <sheetData>
    <row r="1" spans="1:16" x14ac:dyDescent="0.2">
      <c r="H1" s="5"/>
    </row>
    <row r="2" spans="1:16" ht="25.5" x14ac:dyDescent="0.2">
      <c r="A2" s="59" t="s">
        <v>44</v>
      </c>
      <c r="B2" s="7" t="s">
        <v>7</v>
      </c>
      <c r="C2" s="7" t="s">
        <v>0</v>
      </c>
      <c r="D2" s="7" t="s">
        <v>1</v>
      </c>
      <c r="E2" s="60" t="s">
        <v>4</v>
      </c>
      <c r="F2" s="7" t="s">
        <v>3</v>
      </c>
      <c r="G2" s="7" t="s">
        <v>5</v>
      </c>
      <c r="H2" s="60" t="s">
        <v>2</v>
      </c>
      <c r="I2" s="7" t="s">
        <v>39</v>
      </c>
      <c r="J2" s="7" t="s">
        <v>40</v>
      </c>
      <c r="K2" s="7" t="s">
        <v>41</v>
      </c>
      <c r="L2" s="61" t="s">
        <v>45</v>
      </c>
      <c r="M2" s="61" t="s">
        <v>46</v>
      </c>
      <c r="N2" s="61" t="s">
        <v>6</v>
      </c>
      <c r="O2" s="61" t="s">
        <v>47</v>
      </c>
      <c r="P2" s="61" t="s">
        <v>48</v>
      </c>
    </row>
    <row r="3" spans="1:16" ht="26.25" customHeight="1" x14ac:dyDescent="0.2">
      <c r="A3" s="83">
        <v>402108</v>
      </c>
      <c r="B3" s="74" t="s">
        <v>4726</v>
      </c>
      <c r="C3" s="9" t="s">
        <v>4727</v>
      </c>
      <c r="D3" s="76" t="s">
        <v>127</v>
      </c>
      <c r="E3" s="13">
        <v>44558</v>
      </c>
      <c r="F3" s="76" t="s">
        <v>705</v>
      </c>
      <c r="G3" s="13">
        <v>44563</v>
      </c>
      <c r="H3" s="10" t="s">
        <v>4635</v>
      </c>
      <c r="I3" s="1">
        <v>42</v>
      </c>
      <c r="J3" s="1">
        <v>28</v>
      </c>
      <c r="K3" s="1">
        <v>26</v>
      </c>
      <c r="L3" s="1">
        <v>4</v>
      </c>
      <c r="M3" s="80">
        <v>7.6440000000000001</v>
      </c>
      <c r="N3" s="96">
        <v>7.6440000000000001</v>
      </c>
      <c r="O3" s="64">
        <v>2530</v>
      </c>
      <c r="P3" s="65">
        <f>Table2245789101123456789101112131415161718192021222324252627282930313233343536373839404142434445[[#This Row],[PEMBULATAN]]*O3</f>
        <v>19339.32</v>
      </c>
    </row>
    <row r="4" spans="1:16" ht="26.25" customHeight="1" x14ac:dyDescent="0.2">
      <c r="A4" s="14"/>
      <c r="B4" s="75"/>
      <c r="C4" s="73" t="s">
        <v>4728</v>
      </c>
      <c r="D4" s="78" t="s">
        <v>127</v>
      </c>
      <c r="E4" s="13">
        <v>44558</v>
      </c>
      <c r="F4" s="76" t="s">
        <v>705</v>
      </c>
      <c r="G4" s="13">
        <v>44563</v>
      </c>
      <c r="H4" s="77" t="s">
        <v>4635</v>
      </c>
      <c r="I4" s="16">
        <v>66</v>
      </c>
      <c r="J4" s="16">
        <v>50</v>
      </c>
      <c r="K4" s="16">
        <v>20</v>
      </c>
      <c r="L4" s="16">
        <v>4</v>
      </c>
      <c r="M4" s="81">
        <v>16.5</v>
      </c>
      <c r="N4" s="96">
        <v>17</v>
      </c>
      <c r="O4" s="64">
        <v>2530</v>
      </c>
      <c r="P4" s="65">
        <f>Table2245789101123456789101112131415161718192021222324252627282930313233343536373839404142434445[[#This Row],[PEMBULATAN]]*O4</f>
        <v>43010</v>
      </c>
    </row>
    <row r="5" spans="1:16" ht="26.25" customHeight="1" x14ac:dyDescent="0.2">
      <c r="A5" s="14"/>
      <c r="B5" s="75"/>
      <c r="C5" s="73" t="s">
        <v>4729</v>
      </c>
      <c r="D5" s="78" t="s">
        <v>127</v>
      </c>
      <c r="E5" s="13">
        <v>44558</v>
      </c>
      <c r="F5" s="76" t="s">
        <v>705</v>
      </c>
      <c r="G5" s="13">
        <v>44563</v>
      </c>
      <c r="H5" s="77" t="s">
        <v>4635</v>
      </c>
      <c r="I5" s="16">
        <v>64</v>
      </c>
      <c r="J5" s="16">
        <v>37</v>
      </c>
      <c r="K5" s="16">
        <v>7</v>
      </c>
      <c r="L5" s="16">
        <v>4</v>
      </c>
      <c r="M5" s="81">
        <v>4.1440000000000001</v>
      </c>
      <c r="N5" s="96">
        <v>4.1440000000000001</v>
      </c>
      <c r="O5" s="64">
        <v>2530</v>
      </c>
      <c r="P5" s="65">
        <f>Table2245789101123456789101112131415161718192021222324252627282930313233343536373839404142434445[[#This Row],[PEMBULATAN]]*O5</f>
        <v>10484.32</v>
      </c>
    </row>
    <row r="6" spans="1:16" ht="26.25" customHeight="1" x14ac:dyDescent="0.2">
      <c r="A6" s="14"/>
      <c r="B6" s="75"/>
      <c r="C6" s="73" t="s">
        <v>4730</v>
      </c>
      <c r="D6" s="78" t="s">
        <v>127</v>
      </c>
      <c r="E6" s="13">
        <v>44558</v>
      </c>
      <c r="F6" s="76" t="s">
        <v>705</v>
      </c>
      <c r="G6" s="13">
        <v>44563</v>
      </c>
      <c r="H6" s="77" t="s">
        <v>4635</v>
      </c>
      <c r="I6" s="16">
        <v>162</v>
      </c>
      <c r="J6" s="16">
        <v>41</v>
      </c>
      <c r="K6" s="16">
        <v>12</v>
      </c>
      <c r="L6" s="16">
        <v>11</v>
      </c>
      <c r="M6" s="81">
        <v>19.925999999999998</v>
      </c>
      <c r="N6" s="96">
        <v>19.925999999999998</v>
      </c>
      <c r="O6" s="64">
        <v>2530</v>
      </c>
      <c r="P6" s="65">
        <f>Table2245789101123456789101112131415161718192021222324252627282930313233343536373839404142434445[[#This Row],[PEMBULATAN]]*O6</f>
        <v>50412.78</v>
      </c>
    </row>
    <row r="7" spans="1:16" ht="26.25" customHeight="1" x14ac:dyDescent="0.2">
      <c r="A7" s="14"/>
      <c r="B7" s="75"/>
      <c r="C7" s="73" t="s">
        <v>4731</v>
      </c>
      <c r="D7" s="78" t="s">
        <v>127</v>
      </c>
      <c r="E7" s="13">
        <v>44558</v>
      </c>
      <c r="F7" s="76" t="s">
        <v>705</v>
      </c>
      <c r="G7" s="13">
        <v>44563</v>
      </c>
      <c r="H7" s="77" t="s">
        <v>4635</v>
      </c>
      <c r="I7" s="16">
        <v>106</v>
      </c>
      <c r="J7" s="16">
        <v>50</v>
      </c>
      <c r="K7" s="16">
        <v>34</v>
      </c>
      <c r="L7" s="16">
        <v>19</v>
      </c>
      <c r="M7" s="81">
        <v>45.05</v>
      </c>
      <c r="N7" s="96">
        <v>45.05</v>
      </c>
      <c r="O7" s="64">
        <v>2530</v>
      </c>
      <c r="P7" s="65">
        <f>Table2245789101123456789101112131415161718192021222324252627282930313233343536373839404142434445[[#This Row],[PEMBULATAN]]*O7</f>
        <v>113976.5</v>
      </c>
    </row>
    <row r="8" spans="1:16" ht="26.25" customHeight="1" x14ac:dyDescent="0.2">
      <c r="A8" s="14"/>
      <c r="B8" s="75"/>
      <c r="C8" s="73" t="s">
        <v>4732</v>
      </c>
      <c r="D8" s="78" t="s">
        <v>127</v>
      </c>
      <c r="E8" s="13">
        <v>44558</v>
      </c>
      <c r="F8" s="76" t="s">
        <v>705</v>
      </c>
      <c r="G8" s="13">
        <v>44563</v>
      </c>
      <c r="H8" s="77" t="s">
        <v>4635</v>
      </c>
      <c r="I8" s="16">
        <v>62</v>
      </c>
      <c r="J8" s="16">
        <v>65</v>
      </c>
      <c r="K8" s="16">
        <v>24</v>
      </c>
      <c r="L8" s="16">
        <v>6</v>
      </c>
      <c r="M8" s="81">
        <v>24.18</v>
      </c>
      <c r="N8" s="96">
        <v>24.18</v>
      </c>
      <c r="O8" s="64">
        <v>2530</v>
      </c>
      <c r="P8" s="65">
        <f>Table2245789101123456789101112131415161718192021222324252627282930313233343536373839404142434445[[#This Row],[PEMBULATAN]]*O8</f>
        <v>61175.4</v>
      </c>
    </row>
    <row r="9" spans="1:16" ht="26.25" customHeight="1" x14ac:dyDescent="0.2">
      <c r="A9" s="14"/>
      <c r="B9" s="75"/>
      <c r="C9" s="73" t="s">
        <v>4733</v>
      </c>
      <c r="D9" s="78" t="s">
        <v>127</v>
      </c>
      <c r="E9" s="13">
        <v>44558</v>
      </c>
      <c r="F9" s="76" t="s">
        <v>705</v>
      </c>
      <c r="G9" s="13">
        <v>44563</v>
      </c>
      <c r="H9" s="77" t="s">
        <v>4635</v>
      </c>
      <c r="I9" s="16">
        <v>95</v>
      </c>
      <c r="J9" s="16">
        <v>64</v>
      </c>
      <c r="K9" s="16">
        <v>32</v>
      </c>
      <c r="L9" s="16">
        <v>27</v>
      </c>
      <c r="M9" s="81">
        <v>48.64</v>
      </c>
      <c r="N9" s="96">
        <v>48.64</v>
      </c>
      <c r="O9" s="64">
        <v>2530</v>
      </c>
      <c r="P9" s="65">
        <f>Table2245789101123456789101112131415161718192021222324252627282930313233343536373839404142434445[[#This Row],[PEMBULATAN]]*O9</f>
        <v>123059.2</v>
      </c>
    </row>
    <row r="10" spans="1:16" ht="26.25" customHeight="1" x14ac:dyDescent="0.2">
      <c r="A10" s="14"/>
      <c r="B10" s="75"/>
      <c r="C10" s="73" t="s">
        <v>4734</v>
      </c>
      <c r="D10" s="78" t="s">
        <v>127</v>
      </c>
      <c r="E10" s="13">
        <v>44558</v>
      </c>
      <c r="F10" s="76" t="s">
        <v>705</v>
      </c>
      <c r="G10" s="13">
        <v>44563</v>
      </c>
      <c r="H10" s="77" t="s">
        <v>4635</v>
      </c>
      <c r="I10" s="16">
        <v>64</v>
      </c>
      <c r="J10" s="16">
        <v>60</v>
      </c>
      <c r="K10" s="16">
        <v>28</v>
      </c>
      <c r="L10" s="16">
        <v>5</v>
      </c>
      <c r="M10" s="81">
        <v>26.88</v>
      </c>
      <c r="N10" s="96">
        <v>26.88</v>
      </c>
      <c r="O10" s="64">
        <v>2530</v>
      </c>
      <c r="P10" s="65">
        <f>Table2245789101123456789101112131415161718192021222324252627282930313233343536373839404142434445[[#This Row],[PEMBULATAN]]*O10</f>
        <v>68006.399999999994</v>
      </c>
    </row>
    <row r="11" spans="1:16" ht="26.25" customHeight="1" x14ac:dyDescent="0.2">
      <c r="A11" s="14"/>
      <c r="B11" s="75"/>
      <c r="C11" s="73" t="s">
        <v>4735</v>
      </c>
      <c r="D11" s="78" t="s">
        <v>127</v>
      </c>
      <c r="E11" s="13">
        <v>44558</v>
      </c>
      <c r="F11" s="76" t="s">
        <v>705</v>
      </c>
      <c r="G11" s="13">
        <v>44563</v>
      </c>
      <c r="H11" s="77" t="s">
        <v>4635</v>
      </c>
      <c r="I11" s="16">
        <v>50</v>
      </c>
      <c r="J11" s="16">
        <v>45</v>
      </c>
      <c r="K11" s="16">
        <v>25</v>
      </c>
      <c r="L11" s="16">
        <v>6</v>
      </c>
      <c r="M11" s="81">
        <v>14.0625</v>
      </c>
      <c r="N11" s="96">
        <v>14.0625</v>
      </c>
      <c r="O11" s="64">
        <v>2530</v>
      </c>
      <c r="P11" s="65">
        <f>Table2245789101123456789101112131415161718192021222324252627282930313233343536373839404142434445[[#This Row],[PEMBULATAN]]*O11</f>
        <v>35578.125</v>
      </c>
    </row>
    <row r="12" spans="1:16" ht="26.25" customHeight="1" x14ac:dyDescent="0.2">
      <c r="A12" s="14"/>
      <c r="B12" s="75"/>
      <c r="C12" s="73" t="s">
        <v>4736</v>
      </c>
      <c r="D12" s="78" t="s">
        <v>127</v>
      </c>
      <c r="E12" s="13">
        <v>44558</v>
      </c>
      <c r="F12" s="76" t="s">
        <v>705</v>
      </c>
      <c r="G12" s="13">
        <v>44563</v>
      </c>
      <c r="H12" s="77" t="s">
        <v>4635</v>
      </c>
      <c r="I12" s="16">
        <v>130</v>
      </c>
      <c r="J12" s="16">
        <v>16</v>
      </c>
      <c r="K12" s="16">
        <v>15</v>
      </c>
      <c r="L12" s="16">
        <v>6</v>
      </c>
      <c r="M12" s="81">
        <v>7.8</v>
      </c>
      <c r="N12" s="96">
        <v>7.8</v>
      </c>
      <c r="O12" s="64">
        <v>2530</v>
      </c>
      <c r="P12" s="65">
        <f>Table2245789101123456789101112131415161718192021222324252627282930313233343536373839404142434445[[#This Row],[PEMBULATAN]]*O12</f>
        <v>19734</v>
      </c>
    </row>
    <row r="13" spans="1:16" ht="26.25" customHeight="1" x14ac:dyDescent="0.2">
      <c r="A13" s="14"/>
      <c r="B13" s="75"/>
      <c r="C13" s="73" t="s">
        <v>4737</v>
      </c>
      <c r="D13" s="78" t="s">
        <v>127</v>
      </c>
      <c r="E13" s="13">
        <v>44558</v>
      </c>
      <c r="F13" s="76" t="s">
        <v>705</v>
      </c>
      <c r="G13" s="13">
        <v>44563</v>
      </c>
      <c r="H13" s="77" t="s">
        <v>4635</v>
      </c>
      <c r="I13" s="16">
        <v>125</v>
      </c>
      <c r="J13" s="16">
        <v>7</v>
      </c>
      <c r="K13" s="16">
        <v>7</v>
      </c>
      <c r="L13" s="16">
        <v>1</v>
      </c>
      <c r="M13" s="81">
        <v>1.53125</v>
      </c>
      <c r="N13" s="96">
        <v>1.53125</v>
      </c>
      <c r="O13" s="64">
        <v>2530</v>
      </c>
      <c r="P13" s="65">
        <f>Table2245789101123456789101112131415161718192021222324252627282930313233343536373839404142434445[[#This Row],[PEMBULATAN]]*O13</f>
        <v>3874.0625</v>
      </c>
    </row>
    <row r="14" spans="1:16" ht="26.25" customHeight="1" x14ac:dyDescent="0.2">
      <c r="A14" s="14"/>
      <c r="B14" s="75"/>
      <c r="C14" s="73" t="s">
        <v>4738</v>
      </c>
      <c r="D14" s="78" t="s">
        <v>127</v>
      </c>
      <c r="E14" s="13">
        <v>44558</v>
      </c>
      <c r="F14" s="76" t="s">
        <v>705</v>
      </c>
      <c r="G14" s="13">
        <v>44563</v>
      </c>
      <c r="H14" s="77" t="s">
        <v>4635</v>
      </c>
      <c r="I14" s="16">
        <v>70</v>
      </c>
      <c r="J14" s="16">
        <v>42</v>
      </c>
      <c r="K14" s="16">
        <v>16</v>
      </c>
      <c r="L14" s="16">
        <v>4</v>
      </c>
      <c r="M14" s="81">
        <v>11.76</v>
      </c>
      <c r="N14" s="96">
        <v>11.76</v>
      </c>
      <c r="O14" s="64">
        <v>2530</v>
      </c>
      <c r="P14" s="65">
        <f>Table2245789101123456789101112131415161718192021222324252627282930313233343536373839404142434445[[#This Row],[PEMBULATAN]]*O14</f>
        <v>29752.799999999999</v>
      </c>
    </row>
    <row r="15" spans="1:16" ht="26.25" customHeight="1" x14ac:dyDescent="0.2">
      <c r="A15" s="14"/>
      <c r="B15" s="75"/>
      <c r="C15" s="73" t="s">
        <v>4739</v>
      </c>
      <c r="D15" s="78" t="s">
        <v>127</v>
      </c>
      <c r="E15" s="13">
        <v>44558</v>
      </c>
      <c r="F15" s="76" t="s">
        <v>705</v>
      </c>
      <c r="G15" s="13">
        <v>44563</v>
      </c>
      <c r="H15" s="77" t="s">
        <v>4635</v>
      </c>
      <c r="I15" s="16">
        <v>85</v>
      </c>
      <c r="J15" s="16">
        <v>57</v>
      </c>
      <c r="K15" s="16">
        <v>25</v>
      </c>
      <c r="L15" s="16">
        <v>13</v>
      </c>
      <c r="M15" s="81">
        <v>30.28125</v>
      </c>
      <c r="N15" s="96">
        <v>30.28125</v>
      </c>
      <c r="O15" s="64">
        <v>2530</v>
      </c>
      <c r="P15" s="65">
        <f>Table2245789101123456789101112131415161718192021222324252627282930313233343536373839404142434445[[#This Row],[PEMBULATAN]]*O15</f>
        <v>76611.5625</v>
      </c>
    </row>
    <row r="16" spans="1:16" ht="26.25" customHeight="1" x14ac:dyDescent="0.2">
      <c r="A16" s="14"/>
      <c r="B16" s="75"/>
      <c r="C16" s="73" t="s">
        <v>4740</v>
      </c>
      <c r="D16" s="78" t="s">
        <v>127</v>
      </c>
      <c r="E16" s="13">
        <v>44558</v>
      </c>
      <c r="F16" s="76" t="s">
        <v>705</v>
      </c>
      <c r="G16" s="13">
        <v>44563</v>
      </c>
      <c r="H16" s="77" t="s">
        <v>4635</v>
      </c>
      <c r="I16" s="16">
        <v>64</v>
      </c>
      <c r="J16" s="16">
        <v>52</v>
      </c>
      <c r="K16" s="16">
        <v>22</v>
      </c>
      <c r="L16" s="16">
        <v>5</v>
      </c>
      <c r="M16" s="81">
        <v>18.303999999999998</v>
      </c>
      <c r="N16" s="96">
        <v>19</v>
      </c>
      <c r="O16" s="64">
        <v>2530</v>
      </c>
      <c r="P16" s="65">
        <f>Table2245789101123456789101112131415161718192021222324252627282930313233343536373839404142434445[[#This Row],[PEMBULATAN]]*O16</f>
        <v>48070</v>
      </c>
    </row>
    <row r="17" spans="1:16" ht="26.25" customHeight="1" x14ac:dyDescent="0.2">
      <c r="A17" s="14"/>
      <c r="B17" s="75"/>
      <c r="C17" s="73" t="s">
        <v>4741</v>
      </c>
      <c r="D17" s="78" t="s">
        <v>127</v>
      </c>
      <c r="E17" s="13">
        <v>44558</v>
      </c>
      <c r="F17" s="76" t="s">
        <v>705</v>
      </c>
      <c r="G17" s="13">
        <v>44563</v>
      </c>
      <c r="H17" s="77" t="s">
        <v>4635</v>
      </c>
      <c r="I17" s="16">
        <v>65</v>
      </c>
      <c r="J17" s="16">
        <v>65</v>
      </c>
      <c r="K17" s="16">
        <v>27</v>
      </c>
      <c r="L17" s="16">
        <v>14</v>
      </c>
      <c r="M17" s="81">
        <v>28.518750000000001</v>
      </c>
      <c r="N17" s="96">
        <v>28.518750000000001</v>
      </c>
      <c r="O17" s="64">
        <v>2530</v>
      </c>
      <c r="P17" s="65">
        <f>Table2245789101123456789101112131415161718192021222324252627282930313233343536373839404142434445[[#This Row],[PEMBULATAN]]*O17</f>
        <v>72152.4375</v>
      </c>
    </row>
    <row r="18" spans="1:16" ht="26.25" customHeight="1" x14ac:dyDescent="0.2">
      <c r="A18" s="14"/>
      <c r="B18" s="75"/>
      <c r="C18" s="73" t="s">
        <v>4742</v>
      </c>
      <c r="D18" s="78" t="s">
        <v>127</v>
      </c>
      <c r="E18" s="13">
        <v>44558</v>
      </c>
      <c r="F18" s="76" t="s">
        <v>705</v>
      </c>
      <c r="G18" s="13">
        <v>44563</v>
      </c>
      <c r="H18" s="77" t="s">
        <v>4635</v>
      </c>
      <c r="I18" s="16">
        <v>91</v>
      </c>
      <c r="J18" s="16">
        <v>62</v>
      </c>
      <c r="K18" s="16">
        <v>28</v>
      </c>
      <c r="L18" s="16">
        <v>20</v>
      </c>
      <c r="M18" s="81">
        <v>39.494</v>
      </c>
      <c r="N18" s="96">
        <v>40</v>
      </c>
      <c r="O18" s="64">
        <v>2530</v>
      </c>
      <c r="P18" s="65">
        <f>Table2245789101123456789101112131415161718192021222324252627282930313233343536373839404142434445[[#This Row],[PEMBULATAN]]*O18</f>
        <v>101200</v>
      </c>
    </row>
    <row r="19" spans="1:16" ht="26.25" customHeight="1" x14ac:dyDescent="0.2">
      <c r="A19" s="14"/>
      <c r="B19" s="75"/>
      <c r="C19" s="73" t="s">
        <v>4743</v>
      </c>
      <c r="D19" s="78" t="s">
        <v>127</v>
      </c>
      <c r="E19" s="13">
        <v>44558</v>
      </c>
      <c r="F19" s="76" t="s">
        <v>705</v>
      </c>
      <c r="G19" s="13">
        <v>44563</v>
      </c>
      <c r="H19" s="77" t="s">
        <v>4635</v>
      </c>
      <c r="I19" s="16">
        <v>96</v>
      </c>
      <c r="J19" s="16">
        <v>63</v>
      </c>
      <c r="K19" s="16">
        <v>30</v>
      </c>
      <c r="L19" s="16">
        <v>21</v>
      </c>
      <c r="M19" s="81">
        <v>45.36</v>
      </c>
      <c r="N19" s="96">
        <v>46</v>
      </c>
      <c r="O19" s="64">
        <v>2530</v>
      </c>
      <c r="P19" s="65">
        <f>Table2245789101123456789101112131415161718192021222324252627282930313233343536373839404142434445[[#This Row],[PEMBULATAN]]*O19</f>
        <v>116380</v>
      </c>
    </row>
    <row r="20" spans="1:16" ht="26.25" customHeight="1" x14ac:dyDescent="0.2">
      <c r="A20" s="14"/>
      <c r="B20" s="75"/>
      <c r="C20" s="73" t="s">
        <v>4744</v>
      </c>
      <c r="D20" s="78" t="s">
        <v>127</v>
      </c>
      <c r="E20" s="13">
        <v>44558</v>
      </c>
      <c r="F20" s="76" t="s">
        <v>705</v>
      </c>
      <c r="G20" s="13">
        <v>44563</v>
      </c>
      <c r="H20" s="77" t="s">
        <v>4635</v>
      </c>
      <c r="I20" s="16">
        <v>46</v>
      </c>
      <c r="J20" s="16">
        <v>44</v>
      </c>
      <c r="K20" s="16">
        <v>25</v>
      </c>
      <c r="L20" s="16">
        <v>5</v>
      </c>
      <c r="M20" s="81">
        <v>12.65</v>
      </c>
      <c r="N20" s="96">
        <v>12.65</v>
      </c>
      <c r="O20" s="64">
        <v>2530</v>
      </c>
      <c r="P20" s="65">
        <f>Table2245789101123456789101112131415161718192021222324252627282930313233343536373839404142434445[[#This Row],[PEMBULATAN]]*O20</f>
        <v>32004.5</v>
      </c>
    </row>
    <row r="21" spans="1:16" ht="26.25" customHeight="1" x14ac:dyDescent="0.2">
      <c r="A21" s="14"/>
      <c r="B21" s="75"/>
      <c r="C21" s="73" t="s">
        <v>4745</v>
      </c>
      <c r="D21" s="78" t="s">
        <v>127</v>
      </c>
      <c r="E21" s="13">
        <v>44558</v>
      </c>
      <c r="F21" s="76" t="s">
        <v>705</v>
      </c>
      <c r="G21" s="13">
        <v>44563</v>
      </c>
      <c r="H21" s="77" t="s">
        <v>4635</v>
      </c>
      <c r="I21" s="16">
        <v>63</v>
      </c>
      <c r="J21" s="16">
        <v>44</v>
      </c>
      <c r="K21" s="16">
        <v>23</v>
      </c>
      <c r="L21" s="16">
        <v>5</v>
      </c>
      <c r="M21" s="81">
        <v>15.939</v>
      </c>
      <c r="N21" s="96">
        <v>15.939</v>
      </c>
      <c r="O21" s="64">
        <v>2530</v>
      </c>
      <c r="P21" s="65">
        <f>Table2245789101123456789101112131415161718192021222324252627282930313233343536373839404142434445[[#This Row],[PEMBULATAN]]*O21</f>
        <v>40325.67</v>
      </c>
    </row>
    <row r="22" spans="1:16" ht="26.25" customHeight="1" x14ac:dyDescent="0.2">
      <c r="A22" s="14"/>
      <c r="B22" s="75"/>
      <c r="C22" s="73" t="s">
        <v>4746</v>
      </c>
      <c r="D22" s="78" t="s">
        <v>127</v>
      </c>
      <c r="E22" s="13">
        <v>44558</v>
      </c>
      <c r="F22" s="76" t="s">
        <v>705</v>
      </c>
      <c r="G22" s="13">
        <v>44563</v>
      </c>
      <c r="H22" s="77" t="s">
        <v>4635</v>
      </c>
      <c r="I22" s="16">
        <v>48</v>
      </c>
      <c r="J22" s="16">
        <v>48</v>
      </c>
      <c r="K22" s="16">
        <v>12</v>
      </c>
      <c r="L22" s="16">
        <v>4</v>
      </c>
      <c r="M22" s="81">
        <v>6.9119999999999999</v>
      </c>
      <c r="N22" s="96">
        <v>6.9119999999999999</v>
      </c>
      <c r="O22" s="64">
        <v>2530</v>
      </c>
      <c r="P22" s="65">
        <f>Table2245789101123456789101112131415161718192021222324252627282930313233343536373839404142434445[[#This Row],[PEMBULATAN]]*O22</f>
        <v>17487.36</v>
      </c>
    </row>
    <row r="23" spans="1:16" ht="26.25" customHeight="1" x14ac:dyDescent="0.2">
      <c r="A23" s="14"/>
      <c r="B23" s="75"/>
      <c r="C23" s="73" t="s">
        <v>4747</v>
      </c>
      <c r="D23" s="78" t="s">
        <v>127</v>
      </c>
      <c r="E23" s="13">
        <v>44558</v>
      </c>
      <c r="F23" s="76" t="s">
        <v>705</v>
      </c>
      <c r="G23" s="13">
        <v>44563</v>
      </c>
      <c r="H23" s="77" t="s">
        <v>4635</v>
      </c>
      <c r="I23" s="16">
        <v>140</v>
      </c>
      <c r="J23" s="16">
        <v>33</v>
      </c>
      <c r="K23" s="16">
        <v>15</v>
      </c>
      <c r="L23" s="16">
        <v>5</v>
      </c>
      <c r="M23" s="81">
        <v>17.324999999999999</v>
      </c>
      <c r="N23" s="96">
        <v>18</v>
      </c>
      <c r="O23" s="64">
        <v>2530</v>
      </c>
      <c r="P23" s="65">
        <f>Table2245789101123456789101112131415161718192021222324252627282930313233343536373839404142434445[[#This Row],[PEMBULATAN]]*O23</f>
        <v>45540</v>
      </c>
    </row>
    <row r="24" spans="1:16" ht="26.25" customHeight="1" x14ac:dyDescent="0.2">
      <c r="A24" s="14"/>
      <c r="B24" s="75"/>
      <c r="C24" s="73" t="s">
        <v>4748</v>
      </c>
      <c r="D24" s="78" t="s">
        <v>127</v>
      </c>
      <c r="E24" s="13">
        <v>44558</v>
      </c>
      <c r="F24" s="76" t="s">
        <v>705</v>
      </c>
      <c r="G24" s="13">
        <v>44563</v>
      </c>
      <c r="H24" s="77" t="s">
        <v>4635</v>
      </c>
      <c r="I24" s="16">
        <v>41</v>
      </c>
      <c r="J24" s="16">
        <v>29</v>
      </c>
      <c r="K24" s="16">
        <v>25</v>
      </c>
      <c r="L24" s="16">
        <v>6</v>
      </c>
      <c r="M24" s="81">
        <v>7.4312500000000004</v>
      </c>
      <c r="N24" s="96">
        <v>8</v>
      </c>
      <c r="O24" s="64">
        <v>2530</v>
      </c>
      <c r="P24" s="65">
        <f>Table2245789101123456789101112131415161718192021222324252627282930313233343536373839404142434445[[#This Row],[PEMBULATAN]]*O24</f>
        <v>20240</v>
      </c>
    </row>
    <row r="25" spans="1:16" ht="26.25" customHeight="1" x14ac:dyDescent="0.2">
      <c r="A25" s="14"/>
      <c r="B25" s="75"/>
      <c r="C25" s="73" t="s">
        <v>4749</v>
      </c>
      <c r="D25" s="78" t="s">
        <v>127</v>
      </c>
      <c r="E25" s="13">
        <v>44558</v>
      </c>
      <c r="F25" s="76" t="s">
        <v>705</v>
      </c>
      <c r="G25" s="13">
        <v>44563</v>
      </c>
      <c r="H25" s="77" t="s">
        <v>4635</v>
      </c>
      <c r="I25" s="16">
        <v>41</v>
      </c>
      <c r="J25" s="16">
        <v>29</v>
      </c>
      <c r="K25" s="16">
        <v>25</v>
      </c>
      <c r="L25" s="16">
        <v>5</v>
      </c>
      <c r="M25" s="81">
        <v>7.4312500000000004</v>
      </c>
      <c r="N25" s="96">
        <v>8</v>
      </c>
      <c r="O25" s="64">
        <v>2530</v>
      </c>
      <c r="P25" s="65">
        <f>Table2245789101123456789101112131415161718192021222324252627282930313233343536373839404142434445[[#This Row],[PEMBULATAN]]*O25</f>
        <v>20240</v>
      </c>
    </row>
    <row r="26" spans="1:16" ht="26.25" customHeight="1" x14ac:dyDescent="0.2">
      <c r="A26" s="14"/>
      <c r="B26" s="75"/>
      <c r="C26" s="73" t="s">
        <v>4750</v>
      </c>
      <c r="D26" s="78" t="s">
        <v>127</v>
      </c>
      <c r="E26" s="13">
        <v>44558</v>
      </c>
      <c r="F26" s="76" t="s">
        <v>705</v>
      </c>
      <c r="G26" s="13">
        <v>44563</v>
      </c>
      <c r="H26" s="77" t="s">
        <v>4635</v>
      </c>
      <c r="I26" s="16">
        <v>47</v>
      </c>
      <c r="J26" s="16">
        <v>17</v>
      </c>
      <c r="K26" s="16">
        <v>6</v>
      </c>
      <c r="L26" s="16">
        <v>6</v>
      </c>
      <c r="M26" s="81">
        <v>1.1984999999999999</v>
      </c>
      <c r="N26" s="96">
        <v>6</v>
      </c>
      <c r="O26" s="64">
        <v>2530</v>
      </c>
      <c r="P26" s="65">
        <f>Table2245789101123456789101112131415161718192021222324252627282930313233343536373839404142434445[[#This Row],[PEMBULATAN]]*O26</f>
        <v>15180</v>
      </c>
    </row>
    <row r="27" spans="1:16" ht="26.25" customHeight="1" x14ac:dyDescent="0.2">
      <c r="A27" s="14"/>
      <c r="B27" s="75"/>
      <c r="C27" s="73" t="s">
        <v>4751</v>
      </c>
      <c r="D27" s="78" t="s">
        <v>127</v>
      </c>
      <c r="E27" s="13">
        <v>44558</v>
      </c>
      <c r="F27" s="76" t="s">
        <v>705</v>
      </c>
      <c r="G27" s="13">
        <v>44563</v>
      </c>
      <c r="H27" s="77" t="s">
        <v>4635</v>
      </c>
      <c r="I27" s="16">
        <v>140</v>
      </c>
      <c r="J27" s="16">
        <v>33</v>
      </c>
      <c r="K27" s="16">
        <v>16</v>
      </c>
      <c r="L27" s="16">
        <v>5</v>
      </c>
      <c r="M27" s="81">
        <v>18.48</v>
      </c>
      <c r="N27" s="96">
        <v>19</v>
      </c>
      <c r="O27" s="64">
        <v>2530</v>
      </c>
      <c r="P27" s="65">
        <f>Table2245789101123456789101112131415161718192021222324252627282930313233343536373839404142434445[[#This Row],[PEMBULATAN]]*O27</f>
        <v>48070</v>
      </c>
    </row>
    <row r="28" spans="1:16" ht="26.25" customHeight="1" x14ac:dyDescent="0.2">
      <c r="A28" s="14"/>
      <c r="B28" s="75"/>
      <c r="C28" s="73" t="s">
        <v>4752</v>
      </c>
      <c r="D28" s="78" t="s">
        <v>127</v>
      </c>
      <c r="E28" s="13">
        <v>44558</v>
      </c>
      <c r="F28" s="76" t="s">
        <v>705</v>
      </c>
      <c r="G28" s="13">
        <v>44563</v>
      </c>
      <c r="H28" s="77" t="s">
        <v>4635</v>
      </c>
      <c r="I28" s="16">
        <v>50</v>
      </c>
      <c r="J28" s="16">
        <v>38</v>
      </c>
      <c r="K28" s="16">
        <v>25</v>
      </c>
      <c r="L28" s="16">
        <v>4</v>
      </c>
      <c r="M28" s="81">
        <v>11.875</v>
      </c>
      <c r="N28" s="96">
        <v>11.875</v>
      </c>
      <c r="O28" s="64">
        <v>2530</v>
      </c>
      <c r="P28" s="65">
        <f>Table2245789101123456789101112131415161718192021222324252627282930313233343536373839404142434445[[#This Row],[PEMBULATAN]]*O28</f>
        <v>30043.75</v>
      </c>
    </row>
    <row r="29" spans="1:16" ht="26.25" customHeight="1" x14ac:dyDescent="0.2">
      <c r="A29" s="14"/>
      <c r="B29" s="75"/>
      <c r="C29" s="73" t="s">
        <v>4753</v>
      </c>
      <c r="D29" s="78" t="s">
        <v>127</v>
      </c>
      <c r="E29" s="13">
        <v>44558</v>
      </c>
      <c r="F29" s="76" t="s">
        <v>705</v>
      </c>
      <c r="G29" s="13">
        <v>44563</v>
      </c>
      <c r="H29" s="77" t="s">
        <v>4635</v>
      </c>
      <c r="I29" s="16">
        <v>56</v>
      </c>
      <c r="J29" s="16">
        <v>36</v>
      </c>
      <c r="K29" s="16">
        <v>23</v>
      </c>
      <c r="L29" s="16">
        <v>4</v>
      </c>
      <c r="M29" s="81">
        <v>11.592000000000001</v>
      </c>
      <c r="N29" s="96">
        <v>11.592000000000001</v>
      </c>
      <c r="O29" s="64">
        <v>2530</v>
      </c>
      <c r="P29" s="65">
        <f>Table2245789101123456789101112131415161718192021222324252627282930313233343536373839404142434445[[#This Row],[PEMBULATAN]]*O29</f>
        <v>29327.760000000002</v>
      </c>
    </row>
    <row r="30" spans="1:16" ht="26.25" customHeight="1" x14ac:dyDescent="0.2">
      <c r="A30" s="14"/>
      <c r="B30" s="75"/>
      <c r="C30" s="73" t="s">
        <v>4754</v>
      </c>
      <c r="D30" s="78" t="s">
        <v>127</v>
      </c>
      <c r="E30" s="13">
        <v>44558</v>
      </c>
      <c r="F30" s="76" t="s">
        <v>705</v>
      </c>
      <c r="G30" s="13">
        <v>44563</v>
      </c>
      <c r="H30" s="77" t="s">
        <v>4635</v>
      </c>
      <c r="I30" s="16">
        <v>73</v>
      </c>
      <c r="J30" s="16">
        <v>53</v>
      </c>
      <c r="K30" s="16">
        <v>29</v>
      </c>
      <c r="L30" s="16">
        <v>17</v>
      </c>
      <c r="M30" s="81">
        <v>28.050249999999998</v>
      </c>
      <c r="N30" s="96">
        <v>28.050249999999998</v>
      </c>
      <c r="O30" s="64">
        <v>2530</v>
      </c>
      <c r="P30" s="65">
        <f>Table2245789101123456789101112131415161718192021222324252627282930313233343536373839404142434445[[#This Row],[PEMBULATAN]]*O30</f>
        <v>70967.132499999992</v>
      </c>
    </row>
    <row r="31" spans="1:16" ht="26.25" customHeight="1" x14ac:dyDescent="0.2">
      <c r="A31" s="14"/>
      <c r="B31" s="75"/>
      <c r="C31" s="73" t="s">
        <v>4755</v>
      </c>
      <c r="D31" s="78" t="s">
        <v>127</v>
      </c>
      <c r="E31" s="13">
        <v>44558</v>
      </c>
      <c r="F31" s="76" t="s">
        <v>705</v>
      </c>
      <c r="G31" s="13">
        <v>44563</v>
      </c>
      <c r="H31" s="77" t="s">
        <v>4635</v>
      </c>
      <c r="I31" s="16">
        <v>33</v>
      </c>
      <c r="J31" s="16">
        <v>33</v>
      </c>
      <c r="K31" s="16">
        <v>13</v>
      </c>
      <c r="L31" s="16">
        <v>4</v>
      </c>
      <c r="M31" s="81">
        <v>3.53925</v>
      </c>
      <c r="N31" s="96">
        <v>4</v>
      </c>
      <c r="O31" s="64">
        <v>2530</v>
      </c>
      <c r="P31" s="65">
        <f>Table2245789101123456789101112131415161718192021222324252627282930313233343536373839404142434445[[#This Row],[PEMBULATAN]]*O31</f>
        <v>10120</v>
      </c>
    </row>
    <row r="32" spans="1:16" ht="26.25" customHeight="1" x14ac:dyDescent="0.2">
      <c r="A32" s="14"/>
      <c r="B32" s="75"/>
      <c r="C32" s="73" t="s">
        <v>4756</v>
      </c>
      <c r="D32" s="78" t="s">
        <v>127</v>
      </c>
      <c r="E32" s="13">
        <v>44558</v>
      </c>
      <c r="F32" s="76" t="s">
        <v>705</v>
      </c>
      <c r="G32" s="13">
        <v>44563</v>
      </c>
      <c r="H32" s="77" t="s">
        <v>4635</v>
      </c>
      <c r="I32" s="16">
        <v>84</v>
      </c>
      <c r="J32" s="16">
        <v>76</v>
      </c>
      <c r="K32" s="16">
        <v>7</v>
      </c>
      <c r="L32" s="16">
        <v>10</v>
      </c>
      <c r="M32" s="81">
        <v>11.172000000000001</v>
      </c>
      <c r="N32" s="96">
        <v>11.172000000000001</v>
      </c>
      <c r="O32" s="64">
        <v>2530</v>
      </c>
      <c r="P32" s="65">
        <f>Table2245789101123456789101112131415161718192021222324252627282930313233343536373839404142434445[[#This Row],[PEMBULATAN]]*O32</f>
        <v>28265.16</v>
      </c>
    </row>
    <row r="33" spans="1:16" ht="26.25" customHeight="1" x14ac:dyDescent="0.2">
      <c r="A33" s="14"/>
      <c r="B33" s="75"/>
      <c r="C33" s="73" t="s">
        <v>4757</v>
      </c>
      <c r="D33" s="78" t="s">
        <v>127</v>
      </c>
      <c r="E33" s="13">
        <v>44558</v>
      </c>
      <c r="F33" s="76" t="s">
        <v>705</v>
      </c>
      <c r="G33" s="13">
        <v>44563</v>
      </c>
      <c r="H33" s="77" t="s">
        <v>4635</v>
      </c>
      <c r="I33" s="16">
        <v>64</v>
      </c>
      <c r="J33" s="16">
        <v>36</v>
      </c>
      <c r="K33" s="16">
        <v>27</v>
      </c>
      <c r="L33" s="16">
        <v>6</v>
      </c>
      <c r="M33" s="81">
        <v>15.552</v>
      </c>
      <c r="N33" s="96">
        <v>15.552</v>
      </c>
      <c r="O33" s="64">
        <v>2530</v>
      </c>
      <c r="P33" s="65">
        <f>Table2245789101123456789101112131415161718192021222324252627282930313233343536373839404142434445[[#This Row],[PEMBULATAN]]*O33</f>
        <v>39346.559999999998</v>
      </c>
    </row>
    <row r="34" spans="1:16" ht="26.25" customHeight="1" x14ac:dyDescent="0.2">
      <c r="A34" s="14"/>
      <c r="B34" s="75"/>
      <c r="C34" s="73" t="s">
        <v>4758</v>
      </c>
      <c r="D34" s="78" t="s">
        <v>127</v>
      </c>
      <c r="E34" s="13">
        <v>44558</v>
      </c>
      <c r="F34" s="76" t="s">
        <v>705</v>
      </c>
      <c r="G34" s="13">
        <v>44563</v>
      </c>
      <c r="H34" s="77" t="s">
        <v>4635</v>
      </c>
      <c r="I34" s="16">
        <v>49</v>
      </c>
      <c r="J34" s="16">
        <v>25</v>
      </c>
      <c r="K34" s="16">
        <v>15</v>
      </c>
      <c r="L34" s="16">
        <v>1</v>
      </c>
      <c r="M34" s="81">
        <v>4.59375</v>
      </c>
      <c r="N34" s="96">
        <v>4.59375</v>
      </c>
      <c r="O34" s="64">
        <v>2530</v>
      </c>
      <c r="P34" s="65">
        <f>Table2245789101123456789101112131415161718192021222324252627282930313233343536373839404142434445[[#This Row],[PEMBULATAN]]*O34</f>
        <v>11622.1875</v>
      </c>
    </row>
    <row r="35" spans="1:16" ht="26.25" customHeight="1" x14ac:dyDescent="0.2">
      <c r="A35" s="14"/>
      <c r="B35" s="75"/>
      <c r="C35" s="73" t="s">
        <v>4759</v>
      </c>
      <c r="D35" s="78" t="s">
        <v>127</v>
      </c>
      <c r="E35" s="13">
        <v>44558</v>
      </c>
      <c r="F35" s="76" t="s">
        <v>705</v>
      </c>
      <c r="G35" s="13">
        <v>44563</v>
      </c>
      <c r="H35" s="77" t="s">
        <v>4635</v>
      </c>
      <c r="I35" s="16">
        <v>74</v>
      </c>
      <c r="J35" s="16">
        <v>52</v>
      </c>
      <c r="K35" s="16">
        <v>28</v>
      </c>
      <c r="L35" s="16">
        <v>6</v>
      </c>
      <c r="M35" s="81">
        <v>26.936</v>
      </c>
      <c r="N35" s="96">
        <v>26.936</v>
      </c>
      <c r="O35" s="64">
        <v>2530</v>
      </c>
      <c r="P35" s="65">
        <f>Table2245789101123456789101112131415161718192021222324252627282930313233343536373839404142434445[[#This Row],[PEMBULATAN]]*O35</f>
        <v>68148.08</v>
      </c>
    </row>
    <row r="36" spans="1:16" ht="26.25" customHeight="1" x14ac:dyDescent="0.2">
      <c r="A36" s="14"/>
      <c r="B36" s="75"/>
      <c r="C36" s="73" t="s">
        <v>4760</v>
      </c>
      <c r="D36" s="78" t="s">
        <v>127</v>
      </c>
      <c r="E36" s="13">
        <v>44558</v>
      </c>
      <c r="F36" s="76" t="s">
        <v>705</v>
      </c>
      <c r="G36" s="13">
        <v>44563</v>
      </c>
      <c r="H36" s="77" t="s">
        <v>4635</v>
      </c>
      <c r="I36" s="16">
        <v>48</v>
      </c>
      <c r="J36" s="16">
        <v>44</v>
      </c>
      <c r="K36" s="16">
        <v>18</v>
      </c>
      <c r="L36" s="16">
        <v>3</v>
      </c>
      <c r="M36" s="81">
        <v>9.5039999999999996</v>
      </c>
      <c r="N36" s="96">
        <v>11</v>
      </c>
      <c r="O36" s="64">
        <v>2530</v>
      </c>
      <c r="P36" s="65">
        <f>Table2245789101123456789101112131415161718192021222324252627282930313233343536373839404142434445[[#This Row],[PEMBULATAN]]*O36</f>
        <v>27830</v>
      </c>
    </row>
    <row r="37" spans="1:16" ht="26.25" customHeight="1" x14ac:dyDescent="0.2">
      <c r="A37" s="14"/>
      <c r="B37" s="75"/>
      <c r="C37" s="73" t="s">
        <v>4761</v>
      </c>
      <c r="D37" s="78" t="s">
        <v>127</v>
      </c>
      <c r="E37" s="13">
        <v>44558</v>
      </c>
      <c r="F37" s="76" t="s">
        <v>705</v>
      </c>
      <c r="G37" s="13">
        <v>44563</v>
      </c>
      <c r="H37" s="77" t="s">
        <v>4635</v>
      </c>
      <c r="I37" s="16">
        <v>65</v>
      </c>
      <c r="J37" s="16">
        <v>58</v>
      </c>
      <c r="K37" s="16">
        <v>21</v>
      </c>
      <c r="L37" s="16">
        <v>6</v>
      </c>
      <c r="M37" s="81">
        <v>19.7925</v>
      </c>
      <c r="N37" s="96">
        <v>19.7925</v>
      </c>
      <c r="O37" s="64">
        <v>2530</v>
      </c>
      <c r="P37" s="65">
        <f>Table2245789101123456789101112131415161718192021222324252627282930313233343536373839404142434445[[#This Row],[PEMBULATAN]]*O37</f>
        <v>50075.025000000001</v>
      </c>
    </row>
    <row r="38" spans="1:16" ht="26.25" customHeight="1" x14ac:dyDescent="0.2">
      <c r="A38" s="14"/>
      <c r="B38" s="75"/>
      <c r="C38" s="73" t="s">
        <v>4762</v>
      </c>
      <c r="D38" s="78" t="s">
        <v>127</v>
      </c>
      <c r="E38" s="13">
        <v>44558</v>
      </c>
      <c r="F38" s="76" t="s">
        <v>705</v>
      </c>
      <c r="G38" s="13">
        <v>44563</v>
      </c>
      <c r="H38" s="77" t="s">
        <v>4635</v>
      </c>
      <c r="I38" s="16">
        <v>35</v>
      </c>
      <c r="J38" s="16">
        <v>30</v>
      </c>
      <c r="K38" s="16">
        <v>28</v>
      </c>
      <c r="L38" s="16">
        <v>5</v>
      </c>
      <c r="M38" s="81">
        <v>7.35</v>
      </c>
      <c r="N38" s="96">
        <v>8</v>
      </c>
      <c r="O38" s="64">
        <v>2530</v>
      </c>
      <c r="P38" s="65">
        <f>Table2245789101123456789101112131415161718192021222324252627282930313233343536373839404142434445[[#This Row],[PEMBULATAN]]*O38</f>
        <v>20240</v>
      </c>
    </row>
    <row r="39" spans="1:16" ht="26.25" customHeight="1" x14ac:dyDescent="0.2">
      <c r="A39" s="14"/>
      <c r="B39" s="75"/>
      <c r="C39" s="73" t="s">
        <v>4763</v>
      </c>
      <c r="D39" s="78" t="s">
        <v>127</v>
      </c>
      <c r="E39" s="13">
        <v>44558</v>
      </c>
      <c r="F39" s="76" t="s">
        <v>705</v>
      </c>
      <c r="G39" s="13">
        <v>44563</v>
      </c>
      <c r="H39" s="77" t="s">
        <v>4635</v>
      </c>
      <c r="I39" s="16">
        <v>59</v>
      </c>
      <c r="J39" s="16">
        <v>42</v>
      </c>
      <c r="K39" s="16">
        <v>19</v>
      </c>
      <c r="L39" s="16">
        <v>7</v>
      </c>
      <c r="M39" s="81">
        <v>11.7705</v>
      </c>
      <c r="N39" s="96">
        <v>11.7705</v>
      </c>
      <c r="O39" s="64">
        <v>2530</v>
      </c>
      <c r="P39" s="65">
        <f>Table2245789101123456789101112131415161718192021222324252627282930313233343536373839404142434445[[#This Row],[PEMBULATAN]]*O39</f>
        <v>29779.365000000002</v>
      </c>
    </row>
    <row r="40" spans="1:16" ht="26.25" customHeight="1" x14ac:dyDescent="0.2">
      <c r="A40" s="14"/>
      <c r="B40" s="75"/>
      <c r="C40" s="73" t="s">
        <v>4764</v>
      </c>
      <c r="D40" s="78" t="s">
        <v>127</v>
      </c>
      <c r="E40" s="13">
        <v>44558</v>
      </c>
      <c r="F40" s="76" t="s">
        <v>705</v>
      </c>
      <c r="G40" s="13">
        <v>44563</v>
      </c>
      <c r="H40" s="77" t="s">
        <v>4635</v>
      </c>
      <c r="I40" s="16">
        <v>66</v>
      </c>
      <c r="J40" s="16">
        <v>61</v>
      </c>
      <c r="K40" s="16">
        <v>25</v>
      </c>
      <c r="L40" s="16">
        <v>12</v>
      </c>
      <c r="M40" s="81">
        <v>25.162500000000001</v>
      </c>
      <c r="N40" s="96">
        <v>25.162500000000001</v>
      </c>
      <c r="O40" s="64">
        <v>2530</v>
      </c>
      <c r="P40" s="65">
        <f>Table2245789101123456789101112131415161718192021222324252627282930313233343536373839404142434445[[#This Row],[PEMBULATAN]]*O40</f>
        <v>63661.125</v>
      </c>
    </row>
    <row r="41" spans="1:16" ht="26.25" customHeight="1" x14ac:dyDescent="0.2">
      <c r="A41" s="14"/>
      <c r="B41" s="75"/>
      <c r="C41" s="73" t="s">
        <v>4765</v>
      </c>
      <c r="D41" s="78" t="s">
        <v>127</v>
      </c>
      <c r="E41" s="13">
        <v>44558</v>
      </c>
      <c r="F41" s="76" t="s">
        <v>705</v>
      </c>
      <c r="G41" s="13">
        <v>44563</v>
      </c>
      <c r="H41" s="77" t="s">
        <v>4635</v>
      </c>
      <c r="I41" s="16">
        <v>112</v>
      </c>
      <c r="J41" s="16">
        <v>26</v>
      </c>
      <c r="K41" s="16">
        <v>26</v>
      </c>
      <c r="L41" s="16">
        <v>14</v>
      </c>
      <c r="M41" s="81">
        <v>18.928000000000001</v>
      </c>
      <c r="N41" s="96">
        <v>18.928000000000001</v>
      </c>
      <c r="O41" s="64">
        <v>2530</v>
      </c>
      <c r="P41" s="65">
        <f>Table2245789101123456789101112131415161718192021222324252627282930313233343536373839404142434445[[#This Row],[PEMBULATAN]]*O41</f>
        <v>47887.840000000004</v>
      </c>
    </row>
    <row r="42" spans="1:16" ht="26.25" customHeight="1" x14ac:dyDescent="0.2">
      <c r="A42" s="14"/>
      <c r="B42" s="75"/>
      <c r="C42" s="73" t="s">
        <v>4766</v>
      </c>
      <c r="D42" s="78" t="s">
        <v>127</v>
      </c>
      <c r="E42" s="13">
        <v>44558</v>
      </c>
      <c r="F42" s="76" t="s">
        <v>705</v>
      </c>
      <c r="G42" s="13">
        <v>44563</v>
      </c>
      <c r="H42" s="77" t="s">
        <v>4635</v>
      </c>
      <c r="I42" s="16">
        <v>80</v>
      </c>
      <c r="J42" s="16">
        <v>72</v>
      </c>
      <c r="K42" s="16">
        <v>38</v>
      </c>
      <c r="L42" s="16">
        <v>31</v>
      </c>
      <c r="M42" s="81">
        <v>54.72</v>
      </c>
      <c r="N42" s="96">
        <v>54.72</v>
      </c>
      <c r="O42" s="64">
        <v>2530</v>
      </c>
      <c r="P42" s="65">
        <f>Table2245789101123456789101112131415161718192021222324252627282930313233343536373839404142434445[[#This Row],[PEMBULATAN]]*O42</f>
        <v>138441.60000000001</v>
      </c>
    </row>
    <row r="43" spans="1:16" ht="26.25" customHeight="1" x14ac:dyDescent="0.2">
      <c r="A43" s="14"/>
      <c r="B43" s="75"/>
      <c r="C43" s="73" t="s">
        <v>4767</v>
      </c>
      <c r="D43" s="78" t="s">
        <v>127</v>
      </c>
      <c r="E43" s="13">
        <v>44558</v>
      </c>
      <c r="F43" s="76" t="s">
        <v>705</v>
      </c>
      <c r="G43" s="13">
        <v>44563</v>
      </c>
      <c r="H43" s="77" t="s">
        <v>4635</v>
      </c>
      <c r="I43" s="16">
        <v>65</v>
      </c>
      <c r="J43" s="16">
        <v>65</v>
      </c>
      <c r="K43" s="16">
        <v>10</v>
      </c>
      <c r="L43" s="16">
        <v>6</v>
      </c>
      <c r="M43" s="81">
        <v>10.5625</v>
      </c>
      <c r="N43" s="96">
        <v>10.5625</v>
      </c>
      <c r="O43" s="64">
        <v>2530</v>
      </c>
      <c r="P43" s="65">
        <f>Table2245789101123456789101112131415161718192021222324252627282930313233343536373839404142434445[[#This Row],[PEMBULATAN]]*O43</f>
        <v>26723.125</v>
      </c>
    </row>
    <row r="44" spans="1:16" ht="26.25" customHeight="1" x14ac:dyDescent="0.2">
      <c r="A44" s="14"/>
      <c r="B44" s="75"/>
      <c r="C44" s="73" t="s">
        <v>4768</v>
      </c>
      <c r="D44" s="78" t="s">
        <v>127</v>
      </c>
      <c r="E44" s="13">
        <v>44558</v>
      </c>
      <c r="F44" s="76" t="s">
        <v>705</v>
      </c>
      <c r="G44" s="13">
        <v>44563</v>
      </c>
      <c r="H44" s="77" t="s">
        <v>4635</v>
      </c>
      <c r="I44" s="16">
        <v>87</v>
      </c>
      <c r="J44" s="16">
        <v>57</v>
      </c>
      <c r="K44" s="16">
        <v>18</v>
      </c>
      <c r="L44" s="16">
        <v>11</v>
      </c>
      <c r="M44" s="81">
        <v>22.3155</v>
      </c>
      <c r="N44" s="96">
        <v>23</v>
      </c>
      <c r="O44" s="64">
        <v>2530</v>
      </c>
      <c r="P44" s="65">
        <f>Table2245789101123456789101112131415161718192021222324252627282930313233343536373839404142434445[[#This Row],[PEMBULATAN]]*O44</f>
        <v>58190</v>
      </c>
    </row>
    <row r="45" spans="1:16" ht="26.25" customHeight="1" x14ac:dyDescent="0.2">
      <c r="A45" s="14"/>
      <c r="B45" s="75"/>
      <c r="C45" s="73" t="s">
        <v>4769</v>
      </c>
      <c r="D45" s="78" t="s">
        <v>127</v>
      </c>
      <c r="E45" s="13">
        <v>44558</v>
      </c>
      <c r="F45" s="76" t="s">
        <v>705</v>
      </c>
      <c r="G45" s="13">
        <v>44563</v>
      </c>
      <c r="H45" s="77" t="s">
        <v>4635</v>
      </c>
      <c r="I45" s="16">
        <v>104</v>
      </c>
      <c r="J45" s="16">
        <v>52</v>
      </c>
      <c r="K45" s="16">
        <v>48</v>
      </c>
      <c r="L45" s="16">
        <v>23</v>
      </c>
      <c r="M45" s="81">
        <v>64.896000000000001</v>
      </c>
      <c r="N45" s="96">
        <v>64.896000000000001</v>
      </c>
      <c r="O45" s="64">
        <v>2530</v>
      </c>
      <c r="P45" s="65">
        <f>Table2245789101123456789101112131415161718192021222324252627282930313233343536373839404142434445[[#This Row],[PEMBULATAN]]*O45</f>
        <v>164186.88</v>
      </c>
    </row>
    <row r="46" spans="1:16" ht="26.25" customHeight="1" x14ac:dyDescent="0.2">
      <c r="A46" s="14"/>
      <c r="B46" s="75"/>
      <c r="C46" s="73" t="s">
        <v>4770</v>
      </c>
      <c r="D46" s="78" t="s">
        <v>127</v>
      </c>
      <c r="E46" s="13">
        <v>44558</v>
      </c>
      <c r="F46" s="76" t="s">
        <v>705</v>
      </c>
      <c r="G46" s="13">
        <v>44563</v>
      </c>
      <c r="H46" s="77" t="s">
        <v>4635</v>
      </c>
      <c r="I46" s="16">
        <v>95</v>
      </c>
      <c r="J46" s="16">
        <v>57</v>
      </c>
      <c r="K46" s="16">
        <v>48</v>
      </c>
      <c r="L46" s="16">
        <v>14</v>
      </c>
      <c r="M46" s="81">
        <v>64.98</v>
      </c>
      <c r="N46" s="96">
        <v>64.98</v>
      </c>
      <c r="O46" s="64">
        <v>2530</v>
      </c>
      <c r="P46" s="65">
        <f>Table2245789101123456789101112131415161718192021222324252627282930313233343536373839404142434445[[#This Row],[PEMBULATAN]]*O46</f>
        <v>164399.40000000002</v>
      </c>
    </row>
    <row r="47" spans="1:16" ht="26.25" customHeight="1" x14ac:dyDescent="0.2">
      <c r="A47" s="14"/>
      <c r="B47" s="75"/>
      <c r="C47" s="73" t="s">
        <v>4771</v>
      </c>
      <c r="D47" s="78" t="s">
        <v>127</v>
      </c>
      <c r="E47" s="13">
        <v>44558</v>
      </c>
      <c r="F47" s="76" t="s">
        <v>705</v>
      </c>
      <c r="G47" s="13">
        <v>44563</v>
      </c>
      <c r="H47" s="77" t="s">
        <v>4635</v>
      </c>
      <c r="I47" s="16">
        <v>48</v>
      </c>
      <c r="J47" s="16">
        <v>42</v>
      </c>
      <c r="K47" s="16">
        <v>27</v>
      </c>
      <c r="L47" s="16">
        <v>7</v>
      </c>
      <c r="M47" s="81">
        <v>13.608000000000001</v>
      </c>
      <c r="N47" s="96">
        <v>13.608000000000001</v>
      </c>
      <c r="O47" s="64">
        <v>2530</v>
      </c>
      <c r="P47" s="65">
        <f>Table2245789101123456789101112131415161718192021222324252627282930313233343536373839404142434445[[#This Row],[PEMBULATAN]]*O47</f>
        <v>34428.239999999998</v>
      </c>
    </row>
    <row r="48" spans="1:16" ht="26.25" customHeight="1" x14ac:dyDescent="0.2">
      <c r="A48" s="14"/>
      <c r="B48" s="75"/>
      <c r="C48" s="73" t="s">
        <v>4772</v>
      </c>
      <c r="D48" s="78" t="s">
        <v>127</v>
      </c>
      <c r="E48" s="13">
        <v>44558</v>
      </c>
      <c r="F48" s="76" t="s">
        <v>705</v>
      </c>
      <c r="G48" s="13">
        <v>44563</v>
      </c>
      <c r="H48" s="77" t="s">
        <v>4635</v>
      </c>
      <c r="I48" s="16">
        <v>78</v>
      </c>
      <c r="J48" s="16">
        <v>67</v>
      </c>
      <c r="K48" s="16">
        <v>24</v>
      </c>
      <c r="L48" s="16">
        <v>14</v>
      </c>
      <c r="M48" s="81">
        <v>31.356000000000002</v>
      </c>
      <c r="N48" s="96">
        <v>32</v>
      </c>
      <c r="O48" s="64">
        <v>2530</v>
      </c>
      <c r="P48" s="65">
        <f>Table2245789101123456789101112131415161718192021222324252627282930313233343536373839404142434445[[#This Row],[PEMBULATAN]]*O48</f>
        <v>80960</v>
      </c>
    </row>
    <row r="49" spans="1:16" ht="26.25" customHeight="1" x14ac:dyDescent="0.2">
      <c r="A49" s="14"/>
      <c r="B49" s="75"/>
      <c r="C49" s="73" t="s">
        <v>4773</v>
      </c>
      <c r="D49" s="78" t="s">
        <v>127</v>
      </c>
      <c r="E49" s="13">
        <v>44558</v>
      </c>
      <c r="F49" s="76" t="s">
        <v>705</v>
      </c>
      <c r="G49" s="13">
        <v>44563</v>
      </c>
      <c r="H49" s="77" t="s">
        <v>4635</v>
      </c>
      <c r="I49" s="16">
        <v>77</v>
      </c>
      <c r="J49" s="16">
        <v>54</v>
      </c>
      <c r="K49" s="16">
        <v>28</v>
      </c>
      <c r="L49" s="16">
        <v>12</v>
      </c>
      <c r="M49" s="81">
        <v>29.106000000000002</v>
      </c>
      <c r="N49" s="96">
        <v>29.106000000000002</v>
      </c>
      <c r="O49" s="64">
        <v>2530</v>
      </c>
      <c r="P49" s="65">
        <f>Table2245789101123456789101112131415161718192021222324252627282930313233343536373839404142434445[[#This Row],[PEMBULATAN]]*O49</f>
        <v>73638.180000000008</v>
      </c>
    </row>
    <row r="50" spans="1:16" ht="26.25" customHeight="1" x14ac:dyDescent="0.2">
      <c r="A50" s="14"/>
      <c r="B50" s="75"/>
      <c r="C50" s="73" t="s">
        <v>4774</v>
      </c>
      <c r="D50" s="78" t="s">
        <v>127</v>
      </c>
      <c r="E50" s="13">
        <v>44558</v>
      </c>
      <c r="F50" s="76" t="s">
        <v>705</v>
      </c>
      <c r="G50" s="13">
        <v>44563</v>
      </c>
      <c r="H50" s="77" t="s">
        <v>4635</v>
      </c>
      <c r="I50" s="16">
        <v>95</v>
      </c>
      <c r="J50" s="16">
        <v>55</v>
      </c>
      <c r="K50" s="16">
        <v>42</v>
      </c>
      <c r="L50" s="16">
        <v>16</v>
      </c>
      <c r="M50" s="81">
        <v>54.862499999999997</v>
      </c>
      <c r="N50" s="96">
        <v>54.862499999999997</v>
      </c>
      <c r="O50" s="64">
        <v>2530</v>
      </c>
      <c r="P50" s="65">
        <f>Table2245789101123456789101112131415161718192021222324252627282930313233343536373839404142434445[[#This Row],[PEMBULATAN]]*O50</f>
        <v>138802.125</v>
      </c>
    </row>
    <row r="51" spans="1:16" ht="26.25" customHeight="1" x14ac:dyDescent="0.2">
      <c r="A51" s="14"/>
      <c r="B51" s="75"/>
      <c r="C51" s="73" t="s">
        <v>4775</v>
      </c>
      <c r="D51" s="78" t="s">
        <v>127</v>
      </c>
      <c r="E51" s="13">
        <v>44558</v>
      </c>
      <c r="F51" s="76" t="s">
        <v>705</v>
      </c>
      <c r="G51" s="13">
        <v>44563</v>
      </c>
      <c r="H51" s="77" t="s">
        <v>4635</v>
      </c>
      <c r="I51" s="16">
        <v>66</v>
      </c>
      <c r="J51" s="16">
        <v>58</v>
      </c>
      <c r="K51" s="16">
        <v>22</v>
      </c>
      <c r="L51" s="16">
        <v>8</v>
      </c>
      <c r="M51" s="81">
        <v>21.053999999999998</v>
      </c>
      <c r="N51" s="96">
        <v>21.053999999999998</v>
      </c>
      <c r="O51" s="64">
        <v>2530</v>
      </c>
      <c r="P51" s="65">
        <f>Table2245789101123456789101112131415161718192021222324252627282930313233343536373839404142434445[[#This Row],[PEMBULATAN]]*O51</f>
        <v>53266.619999999995</v>
      </c>
    </row>
    <row r="52" spans="1:16" ht="26.25" customHeight="1" x14ac:dyDescent="0.2">
      <c r="A52" s="14"/>
      <c r="B52" s="75"/>
      <c r="C52" s="73" t="s">
        <v>4776</v>
      </c>
      <c r="D52" s="78" t="s">
        <v>127</v>
      </c>
      <c r="E52" s="13">
        <v>44558</v>
      </c>
      <c r="F52" s="76" t="s">
        <v>705</v>
      </c>
      <c r="G52" s="13">
        <v>44563</v>
      </c>
      <c r="H52" s="77" t="s">
        <v>4635</v>
      </c>
      <c r="I52" s="16">
        <v>100</v>
      </c>
      <c r="J52" s="16">
        <v>48</v>
      </c>
      <c r="K52" s="16">
        <v>32</v>
      </c>
      <c r="L52" s="16">
        <v>24</v>
      </c>
      <c r="M52" s="81">
        <v>38.4</v>
      </c>
      <c r="N52" s="96">
        <v>39</v>
      </c>
      <c r="O52" s="64">
        <v>2530</v>
      </c>
      <c r="P52" s="65">
        <f>Table2245789101123456789101112131415161718192021222324252627282930313233343536373839404142434445[[#This Row],[PEMBULATAN]]*O52</f>
        <v>98670</v>
      </c>
    </row>
    <row r="53" spans="1:16" ht="26.25" customHeight="1" x14ac:dyDescent="0.2">
      <c r="A53" s="14"/>
      <c r="B53" s="75"/>
      <c r="C53" s="73" t="s">
        <v>4777</v>
      </c>
      <c r="D53" s="78" t="s">
        <v>127</v>
      </c>
      <c r="E53" s="13">
        <v>44558</v>
      </c>
      <c r="F53" s="76" t="s">
        <v>705</v>
      </c>
      <c r="G53" s="13">
        <v>44563</v>
      </c>
      <c r="H53" s="77" t="s">
        <v>4635</v>
      </c>
      <c r="I53" s="16">
        <v>62</v>
      </c>
      <c r="J53" s="16">
        <v>43</v>
      </c>
      <c r="K53" s="16">
        <v>19</v>
      </c>
      <c r="L53" s="16">
        <v>6</v>
      </c>
      <c r="M53" s="81">
        <v>12.663500000000001</v>
      </c>
      <c r="N53" s="96">
        <v>12.663500000000001</v>
      </c>
      <c r="O53" s="64">
        <v>2530</v>
      </c>
      <c r="P53" s="65">
        <f>Table2245789101123456789101112131415161718192021222324252627282930313233343536373839404142434445[[#This Row],[PEMBULATAN]]*O53</f>
        <v>32038.655000000002</v>
      </c>
    </row>
    <row r="54" spans="1:16" ht="26.25" customHeight="1" x14ac:dyDescent="0.2">
      <c r="A54" s="14"/>
      <c r="B54" s="75"/>
      <c r="C54" s="73" t="s">
        <v>4778</v>
      </c>
      <c r="D54" s="78" t="s">
        <v>127</v>
      </c>
      <c r="E54" s="13">
        <v>44558</v>
      </c>
      <c r="F54" s="76" t="s">
        <v>705</v>
      </c>
      <c r="G54" s="13">
        <v>44563</v>
      </c>
      <c r="H54" s="77" t="s">
        <v>4635</v>
      </c>
      <c r="I54" s="16">
        <v>56</v>
      </c>
      <c r="J54" s="16">
        <v>40</v>
      </c>
      <c r="K54" s="16">
        <v>18</v>
      </c>
      <c r="L54" s="16">
        <v>5</v>
      </c>
      <c r="M54" s="81">
        <v>10.08</v>
      </c>
      <c r="N54" s="96">
        <v>10.08</v>
      </c>
      <c r="O54" s="64">
        <v>2530</v>
      </c>
      <c r="P54" s="65">
        <f>Table2245789101123456789101112131415161718192021222324252627282930313233343536373839404142434445[[#This Row],[PEMBULATAN]]*O54</f>
        <v>25502.400000000001</v>
      </c>
    </row>
    <row r="55" spans="1:16" ht="26.25" customHeight="1" x14ac:dyDescent="0.2">
      <c r="A55" s="14"/>
      <c r="B55" s="75"/>
      <c r="C55" s="73" t="s">
        <v>4779</v>
      </c>
      <c r="D55" s="78" t="s">
        <v>127</v>
      </c>
      <c r="E55" s="13">
        <v>44558</v>
      </c>
      <c r="F55" s="76" t="s">
        <v>705</v>
      </c>
      <c r="G55" s="13">
        <v>44563</v>
      </c>
      <c r="H55" s="77" t="s">
        <v>4635</v>
      </c>
      <c r="I55" s="16">
        <v>70</v>
      </c>
      <c r="J55" s="16">
        <v>68</v>
      </c>
      <c r="K55" s="16">
        <v>22</v>
      </c>
      <c r="L55" s="16">
        <v>7</v>
      </c>
      <c r="M55" s="81">
        <v>26.18</v>
      </c>
      <c r="N55" s="96">
        <v>26.18</v>
      </c>
      <c r="O55" s="64">
        <v>2530</v>
      </c>
      <c r="P55" s="65">
        <f>Table2245789101123456789101112131415161718192021222324252627282930313233343536373839404142434445[[#This Row],[PEMBULATAN]]*O55</f>
        <v>66235.399999999994</v>
      </c>
    </row>
    <row r="56" spans="1:16" ht="26.25" customHeight="1" x14ac:dyDescent="0.2">
      <c r="A56" s="14"/>
      <c r="B56" s="75"/>
      <c r="C56" s="73" t="s">
        <v>4780</v>
      </c>
      <c r="D56" s="78" t="s">
        <v>127</v>
      </c>
      <c r="E56" s="13">
        <v>44558</v>
      </c>
      <c r="F56" s="76" t="s">
        <v>705</v>
      </c>
      <c r="G56" s="13">
        <v>44563</v>
      </c>
      <c r="H56" s="77" t="s">
        <v>4635</v>
      </c>
      <c r="I56" s="16">
        <v>38</v>
      </c>
      <c r="J56" s="16">
        <v>29</v>
      </c>
      <c r="K56" s="16">
        <v>29</v>
      </c>
      <c r="L56" s="16">
        <v>16</v>
      </c>
      <c r="M56" s="81">
        <v>7.9894999999999996</v>
      </c>
      <c r="N56" s="96">
        <v>16</v>
      </c>
      <c r="O56" s="64">
        <v>2530</v>
      </c>
      <c r="P56" s="65">
        <f>Table2245789101123456789101112131415161718192021222324252627282930313233343536373839404142434445[[#This Row],[PEMBULATAN]]*O56</f>
        <v>40480</v>
      </c>
    </row>
    <row r="57" spans="1:16" ht="26.25" customHeight="1" x14ac:dyDescent="0.2">
      <c r="A57" s="14"/>
      <c r="B57" s="75"/>
      <c r="C57" s="73" t="s">
        <v>4781</v>
      </c>
      <c r="D57" s="78" t="s">
        <v>127</v>
      </c>
      <c r="E57" s="13">
        <v>44558</v>
      </c>
      <c r="F57" s="76" t="s">
        <v>705</v>
      </c>
      <c r="G57" s="13">
        <v>44563</v>
      </c>
      <c r="H57" s="77" t="s">
        <v>4635</v>
      </c>
      <c r="I57" s="16">
        <v>66</v>
      </c>
      <c r="J57" s="16">
        <v>56</v>
      </c>
      <c r="K57" s="16">
        <v>26</v>
      </c>
      <c r="L57" s="16">
        <v>5</v>
      </c>
      <c r="M57" s="81">
        <v>24.024000000000001</v>
      </c>
      <c r="N57" s="96">
        <v>24.024000000000001</v>
      </c>
      <c r="O57" s="64">
        <v>2530</v>
      </c>
      <c r="P57" s="65">
        <f>Table2245789101123456789101112131415161718192021222324252627282930313233343536373839404142434445[[#This Row],[PEMBULATAN]]*O57</f>
        <v>60780.72</v>
      </c>
    </row>
    <row r="58" spans="1:16" ht="26.25" customHeight="1" x14ac:dyDescent="0.2">
      <c r="A58" s="14"/>
      <c r="B58" s="98"/>
      <c r="C58" s="73" t="s">
        <v>4782</v>
      </c>
      <c r="D58" s="78" t="s">
        <v>127</v>
      </c>
      <c r="E58" s="13">
        <v>44558</v>
      </c>
      <c r="F58" s="76" t="s">
        <v>705</v>
      </c>
      <c r="G58" s="13">
        <v>44563</v>
      </c>
      <c r="H58" s="77" t="s">
        <v>4635</v>
      </c>
      <c r="I58" s="16">
        <v>85</v>
      </c>
      <c r="J58" s="16">
        <v>45</v>
      </c>
      <c r="K58" s="16">
        <v>25</v>
      </c>
      <c r="L58" s="16">
        <v>14</v>
      </c>
      <c r="M58" s="81">
        <v>23.90625</v>
      </c>
      <c r="N58" s="96">
        <v>23.90625</v>
      </c>
      <c r="O58" s="64">
        <v>2530</v>
      </c>
      <c r="P58" s="65">
        <f>Table2245789101123456789101112131415161718192021222324252627282930313233343536373839404142434445[[#This Row],[PEMBULATAN]]*O58</f>
        <v>60482.8125</v>
      </c>
    </row>
    <row r="59" spans="1:16" ht="26.25" customHeight="1" x14ac:dyDescent="0.2">
      <c r="A59" s="14"/>
      <c r="B59" s="75" t="s">
        <v>4783</v>
      </c>
      <c r="C59" s="73" t="s">
        <v>4784</v>
      </c>
      <c r="D59" s="78" t="s">
        <v>127</v>
      </c>
      <c r="E59" s="13">
        <v>44558</v>
      </c>
      <c r="F59" s="76" t="s">
        <v>705</v>
      </c>
      <c r="G59" s="13">
        <v>44563</v>
      </c>
      <c r="H59" s="77" t="s">
        <v>4635</v>
      </c>
      <c r="I59" s="16">
        <v>37</v>
      </c>
      <c r="J59" s="16">
        <v>29</v>
      </c>
      <c r="K59" s="16">
        <v>16</v>
      </c>
      <c r="L59" s="16">
        <v>5</v>
      </c>
      <c r="M59" s="81">
        <v>4.2919999999999998</v>
      </c>
      <c r="N59" s="96">
        <v>5</v>
      </c>
      <c r="O59" s="64">
        <v>2530</v>
      </c>
      <c r="P59" s="65">
        <f>Table2245789101123456789101112131415161718192021222324252627282930313233343536373839404142434445[[#This Row],[PEMBULATAN]]*O59</f>
        <v>12650</v>
      </c>
    </row>
    <row r="60" spans="1:16" ht="26.25" customHeight="1" x14ac:dyDescent="0.2">
      <c r="A60" s="14"/>
      <c r="B60" s="75"/>
      <c r="C60" s="73" t="s">
        <v>4785</v>
      </c>
      <c r="D60" s="78" t="s">
        <v>127</v>
      </c>
      <c r="E60" s="13">
        <v>44558</v>
      </c>
      <c r="F60" s="76" t="s">
        <v>705</v>
      </c>
      <c r="G60" s="13">
        <v>44563</v>
      </c>
      <c r="H60" s="77" t="s">
        <v>4635</v>
      </c>
      <c r="I60" s="16">
        <v>54</v>
      </c>
      <c r="J60" s="16">
        <v>45</v>
      </c>
      <c r="K60" s="16">
        <v>21</v>
      </c>
      <c r="L60" s="16">
        <v>7</v>
      </c>
      <c r="M60" s="81">
        <v>12.7575</v>
      </c>
      <c r="N60" s="96">
        <v>12.7575</v>
      </c>
      <c r="O60" s="64">
        <v>2530</v>
      </c>
      <c r="P60" s="65">
        <f>Table2245789101123456789101112131415161718192021222324252627282930313233343536373839404142434445[[#This Row],[PEMBULATAN]]*O60</f>
        <v>32276.475000000002</v>
      </c>
    </row>
    <row r="61" spans="1:16" ht="22.5" customHeight="1" x14ac:dyDescent="0.2">
      <c r="A61" s="123" t="s">
        <v>30</v>
      </c>
      <c r="B61" s="124"/>
      <c r="C61" s="124"/>
      <c r="D61" s="124"/>
      <c r="E61" s="124"/>
      <c r="F61" s="124"/>
      <c r="G61" s="124"/>
      <c r="H61" s="124"/>
      <c r="I61" s="124"/>
      <c r="J61" s="124"/>
      <c r="K61" s="124"/>
      <c r="L61" s="125"/>
      <c r="M61" s="79">
        <f>SUBTOTAL(109,Table2245789101123456789101112131415161718192021222324252627282930313233343536373839404142434445[KG VOLUME])</f>
        <v>1211.0137500000003</v>
      </c>
      <c r="N61" s="68">
        <f>SUM(N3:N60)</f>
        <v>1233.7435000000003</v>
      </c>
      <c r="O61" s="126">
        <f>SUM(P3:P60)</f>
        <v>3121371.0550000006</v>
      </c>
      <c r="P61" s="127"/>
    </row>
    <row r="62" spans="1:16" ht="18" customHeight="1" x14ac:dyDescent="0.2">
      <c r="A62" s="86"/>
      <c r="B62" s="56" t="s">
        <v>42</v>
      </c>
      <c r="C62" s="55"/>
      <c r="D62" s="57" t="s">
        <v>43</v>
      </c>
      <c r="E62" s="86"/>
      <c r="F62" s="86"/>
      <c r="G62" s="86"/>
      <c r="H62" s="86"/>
      <c r="I62" s="86"/>
      <c r="J62" s="86"/>
      <c r="K62" s="86"/>
      <c r="L62" s="86"/>
      <c r="M62" s="87"/>
      <c r="N62" s="88" t="s">
        <v>51</v>
      </c>
      <c r="O62" s="89"/>
      <c r="P62" s="89">
        <f>O61*10%</f>
        <v>312137.10550000006</v>
      </c>
    </row>
    <row r="63" spans="1:16" ht="18" customHeight="1" thickBot="1" x14ac:dyDescent="0.25">
      <c r="A63" s="86"/>
      <c r="B63" s="56"/>
      <c r="C63" s="55"/>
      <c r="D63" s="57"/>
      <c r="E63" s="86"/>
      <c r="F63" s="86"/>
      <c r="G63" s="86"/>
      <c r="H63" s="86"/>
      <c r="I63" s="86"/>
      <c r="J63" s="86"/>
      <c r="K63" s="86"/>
      <c r="L63" s="86"/>
      <c r="M63" s="87"/>
      <c r="N63" s="90" t="s">
        <v>52</v>
      </c>
      <c r="O63" s="91"/>
      <c r="P63" s="91">
        <f>O61-P62</f>
        <v>2809233.9495000006</v>
      </c>
    </row>
    <row r="64" spans="1:16" ht="18" customHeight="1" x14ac:dyDescent="0.2">
      <c r="A64" s="11"/>
      <c r="H64" s="63"/>
      <c r="N64" s="62" t="s">
        <v>31</v>
      </c>
      <c r="P64" s="69">
        <f>P63*1%</f>
        <v>28092.339495000007</v>
      </c>
    </row>
    <row r="65" spans="1:16" ht="18" customHeight="1" thickBot="1" x14ac:dyDescent="0.25">
      <c r="A65" s="11"/>
      <c r="H65" s="63"/>
      <c r="N65" s="62" t="s">
        <v>53</v>
      </c>
      <c r="P65" s="71">
        <f>P63*2%</f>
        <v>56184.678990000015</v>
      </c>
    </row>
    <row r="66" spans="1:16" ht="18" customHeight="1" x14ac:dyDescent="0.2">
      <c r="A66" s="11"/>
      <c r="H66" s="63"/>
      <c r="N66" s="66" t="s">
        <v>32</v>
      </c>
      <c r="O66" s="67"/>
      <c r="P66" s="70">
        <f>P63+P64-P65</f>
        <v>2781141.6100050006</v>
      </c>
    </row>
    <row r="68" spans="1:16" x14ac:dyDescent="0.2">
      <c r="A68" s="11"/>
      <c r="H68" s="63"/>
      <c r="P68" s="71"/>
    </row>
    <row r="69" spans="1:16" x14ac:dyDescent="0.2">
      <c r="A69" s="11"/>
      <c r="H69" s="63"/>
      <c r="O69" s="58"/>
      <c r="P69" s="71"/>
    </row>
    <row r="70" spans="1:16" s="3" customFormat="1" x14ac:dyDescent="0.25">
      <c r="A70" s="11"/>
      <c r="B70" s="2"/>
      <c r="C70" s="2"/>
      <c r="E70" s="12"/>
      <c r="H70" s="63"/>
      <c r="N70" s="15"/>
      <c r="O70" s="15"/>
      <c r="P70" s="15"/>
    </row>
    <row r="71" spans="1:16" s="3" customFormat="1" x14ac:dyDescent="0.25">
      <c r="A71" s="11"/>
      <c r="B71" s="2"/>
      <c r="C71" s="2"/>
      <c r="E71" s="12"/>
      <c r="H71" s="63"/>
      <c r="N71" s="15"/>
      <c r="O71" s="15"/>
      <c r="P71" s="15"/>
    </row>
    <row r="72" spans="1:16" s="3" customFormat="1" x14ac:dyDescent="0.25">
      <c r="A72" s="11"/>
      <c r="B72" s="2"/>
      <c r="C72" s="2"/>
      <c r="E72" s="12"/>
      <c r="H72" s="63"/>
      <c r="N72" s="15"/>
      <c r="O72" s="15"/>
      <c r="P72" s="15"/>
    </row>
    <row r="73" spans="1:16" s="3" customFormat="1" x14ac:dyDescent="0.25">
      <c r="A73" s="11"/>
      <c r="B73" s="2"/>
      <c r="C73" s="2"/>
      <c r="E73" s="12"/>
      <c r="H73" s="63"/>
      <c r="N73" s="15"/>
      <c r="O73" s="15"/>
      <c r="P73" s="15"/>
    </row>
    <row r="74" spans="1:16" s="3" customFormat="1" x14ac:dyDescent="0.25">
      <c r="A74" s="11"/>
      <c r="B74" s="2"/>
      <c r="C74" s="2"/>
      <c r="E74" s="12"/>
      <c r="H74" s="63"/>
      <c r="N74" s="15"/>
      <c r="O74" s="15"/>
      <c r="P74" s="15"/>
    </row>
    <row r="75" spans="1:16" s="3" customFormat="1" x14ac:dyDescent="0.25">
      <c r="A75" s="11"/>
      <c r="B75" s="2"/>
      <c r="C75" s="2"/>
      <c r="E75" s="12"/>
      <c r="H75" s="63"/>
      <c r="N75" s="15"/>
      <c r="O75" s="15"/>
      <c r="P75" s="15"/>
    </row>
    <row r="76" spans="1:16" s="3" customFormat="1" x14ac:dyDescent="0.25">
      <c r="A76" s="11"/>
      <c r="B76" s="2"/>
      <c r="C76" s="2"/>
      <c r="E76" s="12"/>
      <c r="H76" s="63"/>
      <c r="N76" s="15"/>
      <c r="O76" s="15"/>
      <c r="P76" s="15"/>
    </row>
    <row r="77" spans="1:16" s="3" customFormat="1" x14ac:dyDescent="0.25">
      <c r="A77" s="11"/>
      <c r="B77" s="2"/>
      <c r="C77" s="2"/>
      <c r="E77" s="12"/>
      <c r="H77" s="63"/>
      <c r="N77" s="15"/>
      <c r="O77" s="15"/>
      <c r="P77" s="15"/>
    </row>
    <row r="78" spans="1:16" s="3" customFormat="1" x14ac:dyDescent="0.25">
      <c r="A78" s="11"/>
      <c r="B78" s="2"/>
      <c r="C78" s="2"/>
      <c r="E78" s="12"/>
      <c r="H78" s="63"/>
      <c r="N78" s="15"/>
      <c r="O78" s="15"/>
      <c r="P78" s="15"/>
    </row>
    <row r="79" spans="1:16" s="3" customFormat="1" x14ac:dyDescent="0.25">
      <c r="A79" s="11"/>
      <c r="B79" s="2"/>
      <c r="C79" s="2"/>
      <c r="E79" s="12"/>
      <c r="H79" s="63"/>
      <c r="N79" s="15"/>
      <c r="O79" s="15"/>
      <c r="P79" s="15"/>
    </row>
    <row r="80" spans="1:16" s="3" customFormat="1" x14ac:dyDescent="0.25">
      <c r="A80" s="11"/>
      <c r="B80" s="2"/>
      <c r="C80" s="2"/>
      <c r="E80" s="12"/>
      <c r="H80" s="63"/>
      <c r="N80" s="15"/>
      <c r="O80" s="15"/>
      <c r="P80" s="15"/>
    </row>
    <row r="81" spans="1:16" s="3" customFormat="1" x14ac:dyDescent="0.25">
      <c r="A81" s="11"/>
      <c r="B81" s="2"/>
      <c r="C81" s="2"/>
      <c r="E81" s="12"/>
      <c r="H81" s="63"/>
      <c r="N81" s="15"/>
      <c r="O81" s="15"/>
      <c r="P81" s="15"/>
    </row>
  </sheetData>
  <mergeCells count="2">
    <mergeCell ref="A61:L61"/>
    <mergeCell ref="O61:P61"/>
  </mergeCells>
  <conditionalFormatting sqref="B3:B60">
    <cfRule type="duplicateValues" dxfId="223" priority="73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tabColor rgb="FF92D050"/>
  </sheetPr>
  <dimension ref="A1:P183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N162" sqref="N3:N162"/>
    </sheetView>
  </sheetViews>
  <sheetFormatPr defaultRowHeight="15" x14ac:dyDescent="0.2"/>
  <cols>
    <col min="1" max="1" width="8" style="4" customWidth="1"/>
    <col min="2" max="2" width="19.5703125" style="2" customWidth="1"/>
    <col min="3" max="3" width="14.5703125" style="2" customWidth="1"/>
    <col min="4" max="4" width="10.42578125" style="3" customWidth="1"/>
    <col min="5" max="5" width="8" style="12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5" customWidth="1"/>
    <col min="15" max="15" width="8.140625" style="15" customWidth="1"/>
    <col min="16" max="16" width="12.28515625" style="15" customWidth="1"/>
    <col min="17" max="16384" width="9.140625" style="4"/>
  </cols>
  <sheetData>
    <row r="1" spans="1:16" x14ac:dyDescent="0.2">
      <c r="H1" s="5"/>
    </row>
    <row r="2" spans="1:16" ht="25.5" x14ac:dyDescent="0.2">
      <c r="A2" s="59" t="s">
        <v>44</v>
      </c>
      <c r="B2" s="7" t="s">
        <v>7</v>
      </c>
      <c r="C2" s="7" t="s">
        <v>0</v>
      </c>
      <c r="D2" s="7" t="s">
        <v>1</v>
      </c>
      <c r="E2" s="60" t="s">
        <v>4</v>
      </c>
      <c r="F2" s="7" t="s">
        <v>3</v>
      </c>
      <c r="G2" s="7" t="s">
        <v>5</v>
      </c>
      <c r="H2" s="60" t="s">
        <v>2</v>
      </c>
      <c r="I2" s="7" t="s">
        <v>39</v>
      </c>
      <c r="J2" s="7" t="s">
        <v>40</v>
      </c>
      <c r="K2" s="7" t="s">
        <v>41</v>
      </c>
      <c r="L2" s="61" t="s">
        <v>45</v>
      </c>
      <c r="M2" s="61" t="s">
        <v>46</v>
      </c>
      <c r="N2" s="61" t="s">
        <v>6</v>
      </c>
      <c r="O2" s="61" t="s">
        <v>47</v>
      </c>
      <c r="P2" s="61" t="s">
        <v>48</v>
      </c>
    </row>
    <row r="3" spans="1:16" ht="26.25" customHeight="1" x14ac:dyDescent="0.2">
      <c r="A3" s="83">
        <v>402747</v>
      </c>
      <c r="B3" s="74" t="s">
        <v>4786</v>
      </c>
      <c r="C3" s="9" t="s">
        <v>4787</v>
      </c>
      <c r="D3" s="76" t="s">
        <v>127</v>
      </c>
      <c r="E3" s="13">
        <v>44558</v>
      </c>
      <c r="F3" s="76" t="s">
        <v>705</v>
      </c>
      <c r="G3" s="13">
        <v>44563</v>
      </c>
      <c r="H3" s="10" t="s">
        <v>4635</v>
      </c>
      <c r="I3" s="1">
        <v>90</v>
      </c>
      <c r="J3" s="1">
        <v>61</v>
      </c>
      <c r="K3" s="1">
        <v>25</v>
      </c>
      <c r="L3" s="1">
        <v>14</v>
      </c>
      <c r="M3" s="80">
        <v>34.3125</v>
      </c>
      <c r="N3" s="8">
        <v>35</v>
      </c>
      <c r="O3" s="64">
        <v>2530</v>
      </c>
      <c r="P3" s="65">
        <f>Table224578910112345678910111213141516171819202122232425262728293031323334353637383940414243444546[[#This Row],[PEMBULATAN]]*O3</f>
        <v>88550</v>
      </c>
    </row>
    <row r="4" spans="1:16" ht="26.25" customHeight="1" x14ac:dyDescent="0.2">
      <c r="A4" s="14"/>
      <c r="B4" s="75"/>
      <c r="C4" s="73" t="s">
        <v>4788</v>
      </c>
      <c r="D4" s="78" t="s">
        <v>127</v>
      </c>
      <c r="E4" s="13">
        <v>44558</v>
      </c>
      <c r="F4" s="76" t="s">
        <v>705</v>
      </c>
      <c r="G4" s="13">
        <v>44563</v>
      </c>
      <c r="H4" s="77" t="s">
        <v>4635</v>
      </c>
      <c r="I4" s="16">
        <v>85</v>
      </c>
      <c r="J4" s="16">
        <v>60</v>
      </c>
      <c r="K4" s="16">
        <v>23</v>
      </c>
      <c r="L4" s="16">
        <v>22</v>
      </c>
      <c r="M4" s="81">
        <v>29.324999999999999</v>
      </c>
      <c r="N4" s="72">
        <v>30</v>
      </c>
      <c r="O4" s="64">
        <v>2530</v>
      </c>
      <c r="P4" s="65">
        <f>Table224578910112345678910111213141516171819202122232425262728293031323334353637383940414243444546[[#This Row],[PEMBULATAN]]*O4</f>
        <v>75900</v>
      </c>
    </row>
    <row r="5" spans="1:16" ht="26.25" customHeight="1" x14ac:dyDescent="0.2">
      <c r="A5" s="14"/>
      <c r="B5" s="75"/>
      <c r="C5" s="73" t="s">
        <v>4789</v>
      </c>
      <c r="D5" s="78" t="s">
        <v>127</v>
      </c>
      <c r="E5" s="13">
        <v>44558</v>
      </c>
      <c r="F5" s="76" t="s">
        <v>705</v>
      </c>
      <c r="G5" s="13">
        <v>44563</v>
      </c>
      <c r="H5" s="77" t="s">
        <v>4635</v>
      </c>
      <c r="I5" s="16">
        <v>85</v>
      </c>
      <c r="J5" s="16">
        <v>53</v>
      </c>
      <c r="K5" s="16">
        <v>23</v>
      </c>
      <c r="L5" s="16">
        <v>13</v>
      </c>
      <c r="M5" s="81">
        <v>25.903749999999999</v>
      </c>
      <c r="N5" s="96">
        <v>25.903749999999999</v>
      </c>
      <c r="O5" s="64">
        <v>2530</v>
      </c>
      <c r="P5" s="65">
        <f>Table224578910112345678910111213141516171819202122232425262728293031323334353637383940414243444546[[#This Row],[PEMBULATAN]]*O5</f>
        <v>65536.487500000003</v>
      </c>
    </row>
    <row r="6" spans="1:16" ht="26.25" customHeight="1" x14ac:dyDescent="0.2">
      <c r="A6" s="14"/>
      <c r="B6" s="75"/>
      <c r="C6" s="73" t="s">
        <v>4790</v>
      </c>
      <c r="D6" s="78" t="s">
        <v>127</v>
      </c>
      <c r="E6" s="13">
        <v>44558</v>
      </c>
      <c r="F6" s="76" t="s">
        <v>705</v>
      </c>
      <c r="G6" s="13">
        <v>44563</v>
      </c>
      <c r="H6" s="77" t="s">
        <v>4635</v>
      </c>
      <c r="I6" s="16">
        <v>77</v>
      </c>
      <c r="J6" s="16">
        <v>53</v>
      </c>
      <c r="K6" s="16">
        <v>32</v>
      </c>
      <c r="L6" s="16">
        <v>18</v>
      </c>
      <c r="M6" s="81">
        <v>32.648000000000003</v>
      </c>
      <c r="N6" s="96">
        <v>32.648000000000003</v>
      </c>
      <c r="O6" s="64">
        <v>2530</v>
      </c>
      <c r="P6" s="65">
        <f>Table224578910112345678910111213141516171819202122232425262728293031323334353637383940414243444546[[#This Row],[PEMBULATAN]]*O6</f>
        <v>82599.44</v>
      </c>
    </row>
    <row r="7" spans="1:16" ht="26.25" customHeight="1" x14ac:dyDescent="0.2">
      <c r="A7" s="14"/>
      <c r="B7" s="75"/>
      <c r="C7" s="73" t="s">
        <v>4791</v>
      </c>
      <c r="D7" s="78" t="s">
        <v>127</v>
      </c>
      <c r="E7" s="13">
        <v>44558</v>
      </c>
      <c r="F7" s="76" t="s">
        <v>705</v>
      </c>
      <c r="G7" s="13">
        <v>44563</v>
      </c>
      <c r="H7" s="77" t="s">
        <v>4635</v>
      </c>
      <c r="I7" s="16">
        <v>97</v>
      </c>
      <c r="J7" s="16">
        <v>61</v>
      </c>
      <c r="K7" s="16">
        <v>17</v>
      </c>
      <c r="L7" s="16">
        <v>20</v>
      </c>
      <c r="M7" s="81">
        <v>25.14725</v>
      </c>
      <c r="N7" s="96">
        <v>25.14725</v>
      </c>
      <c r="O7" s="64">
        <v>2530</v>
      </c>
      <c r="P7" s="65">
        <f>Table224578910112345678910111213141516171819202122232425262728293031323334353637383940414243444546[[#This Row],[PEMBULATAN]]*O7</f>
        <v>63622.542499999996</v>
      </c>
    </row>
    <row r="8" spans="1:16" ht="26.25" customHeight="1" x14ac:dyDescent="0.2">
      <c r="A8" s="14"/>
      <c r="B8" s="75"/>
      <c r="C8" s="73" t="s">
        <v>4792</v>
      </c>
      <c r="D8" s="78" t="s">
        <v>127</v>
      </c>
      <c r="E8" s="13">
        <v>44558</v>
      </c>
      <c r="F8" s="76" t="s">
        <v>705</v>
      </c>
      <c r="G8" s="13">
        <v>44563</v>
      </c>
      <c r="H8" s="77" t="s">
        <v>4635</v>
      </c>
      <c r="I8" s="16">
        <v>83</v>
      </c>
      <c r="J8" s="16">
        <v>50</v>
      </c>
      <c r="K8" s="16">
        <v>31</v>
      </c>
      <c r="L8" s="16">
        <v>21</v>
      </c>
      <c r="M8" s="81">
        <v>32.162500000000001</v>
      </c>
      <c r="N8" s="96">
        <v>32.162500000000001</v>
      </c>
      <c r="O8" s="64">
        <v>2530</v>
      </c>
      <c r="P8" s="65">
        <f>Table224578910112345678910111213141516171819202122232425262728293031323334353637383940414243444546[[#This Row],[PEMBULATAN]]*O8</f>
        <v>81371.125</v>
      </c>
    </row>
    <row r="9" spans="1:16" ht="26.25" customHeight="1" x14ac:dyDescent="0.2">
      <c r="A9" s="14"/>
      <c r="B9" s="75"/>
      <c r="C9" s="73" t="s">
        <v>4793</v>
      </c>
      <c r="D9" s="78" t="s">
        <v>127</v>
      </c>
      <c r="E9" s="13">
        <v>44558</v>
      </c>
      <c r="F9" s="76" t="s">
        <v>705</v>
      </c>
      <c r="G9" s="13">
        <v>44563</v>
      </c>
      <c r="H9" s="77" t="s">
        <v>4635</v>
      </c>
      <c r="I9" s="16">
        <v>82</v>
      </c>
      <c r="J9" s="16">
        <v>62</v>
      </c>
      <c r="K9" s="16">
        <v>20</v>
      </c>
      <c r="L9" s="16">
        <v>10</v>
      </c>
      <c r="M9" s="81">
        <v>25.42</v>
      </c>
      <c r="N9" s="96">
        <v>26</v>
      </c>
      <c r="O9" s="64">
        <v>2530</v>
      </c>
      <c r="P9" s="65">
        <f>Table224578910112345678910111213141516171819202122232425262728293031323334353637383940414243444546[[#This Row],[PEMBULATAN]]*O9</f>
        <v>65780</v>
      </c>
    </row>
    <row r="10" spans="1:16" ht="26.25" customHeight="1" x14ac:dyDescent="0.2">
      <c r="A10" s="14"/>
      <c r="B10" s="75"/>
      <c r="C10" s="73" t="s">
        <v>4794</v>
      </c>
      <c r="D10" s="78" t="s">
        <v>127</v>
      </c>
      <c r="E10" s="13">
        <v>44558</v>
      </c>
      <c r="F10" s="76" t="s">
        <v>705</v>
      </c>
      <c r="G10" s="13">
        <v>44563</v>
      </c>
      <c r="H10" s="77" t="s">
        <v>4635</v>
      </c>
      <c r="I10" s="16">
        <v>53</v>
      </c>
      <c r="J10" s="16">
        <v>40</v>
      </c>
      <c r="K10" s="16">
        <v>12</v>
      </c>
      <c r="L10" s="16">
        <v>2</v>
      </c>
      <c r="M10" s="81">
        <v>6.36</v>
      </c>
      <c r="N10" s="96">
        <v>7</v>
      </c>
      <c r="O10" s="64">
        <v>2530</v>
      </c>
      <c r="P10" s="65">
        <f>Table224578910112345678910111213141516171819202122232425262728293031323334353637383940414243444546[[#This Row],[PEMBULATAN]]*O10</f>
        <v>17710</v>
      </c>
    </row>
    <row r="11" spans="1:16" ht="26.25" customHeight="1" x14ac:dyDescent="0.2">
      <c r="A11" s="14"/>
      <c r="B11" s="75"/>
      <c r="C11" s="73" t="s">
        <v>4795</v>
      </c>
      <c r="D11" s="78" t="s">
        <v>127</v>
      </c>
      <c r="E11" s="13">
        <v>44558</v>
      </c>
      <c r="F11" s="76" t="s">
        <v>705</v>
      </c>
      <c r="G11" s="13">
        <v>44563</v>
      </c>
      <c r="H11" s="77" t="s">
        <v>4635</v>
      </c>
      <c r="I11" s="16">
        <v>102</v>
      </c>
      <c r="J11" s="16">
        <v>57</v>
      </c>
      <c r="K11" s="16">
        <v>23</v>
      </c>
      <c r="L11" s="16">
        <v>12</v>
      </c>
      <c r="M11" s="81">
        <v>33.430500000000002</v>
      </c>
      <c r="N11" s="96">
        <v>34</v>
      </c>
      <c r="O11" s="64">
        <v>2530</v>
      </c>
      <c r="P11" s="65">
        <f>Table224578910112345678910111213141516171819202122232425262728293031323334353637383940414243444546[[#This Row],[PEMBULATAN]]*O11</f>
        <v>86020</v>
      </c>
    </row>
    <row r="12" spans="1:16" ht="26.25" customHeight="1" x14ac:dyDescent="0.2">
      <c r="A12" s="14"/>
      <c r="B12" s="75"/>
      <c r="C12" s="73" t="s">
        <v>4796</v>
      </c>
      <c r="D12" s="78" t="s">
        <v>127</v>
      </c>
      <c r="E12" s="13">
        <v>44558</v>
      </c>
      <c r="F12" s="76" t="s">
        <v>705</v>
      </c>
      <c r="G12" s="13">
        <v>44563</v>
      </c>
      <c r="H12" s="77" t="s">
        <v>4635</v>
      </c>
      <c r="I12" s="16">
        <v>82</v>
      </c>
      <c r="J12" s="16">
        <v>60</v>
      </c>
      <c r="K12" s="16">
        <v>20</v>
      </c>
      <c r="L12" s="16">
        <v>8</v>
      </c>
      <c r="M12" s="81">
        <v>24.6</v>
      </c>
      <c r="N12" s="96">
        <v>24.6</v>
      </c>
      <c r="O12" s="64">
        <v>2530</v>
      </c>
      <c r="P12" s="65">
        <f>Table224578910112345678910111213141516171819202122232425262728293031323334353637383940414243444546[[#This Row],[PEMBULATAN]]*O12</f>
        <v>62238</v>
      </c>
    </row>
    <row r="13" spans="1:16" ht="26.25" customHeight="1" x14ac:dyDescent="0.2">
      <c r="A13" s="14"/>
      <c r="B13" s="75"/>
      <c r="C13" s="73" t="s">
        <v>4797</v>
      </c>
      <c r="D13" s="78" t="s">
        <v>127</v>
      </c>
      <c r="E13" s="13">
        <v>44558</v>
      </c>
      <c r="F13" s="76" t="s">
        <v>705</v>
      </c>
      <c r="G13" s="13">
        <v>44563</v>
      </c>
      <c r="H13" s="77" t="s">
        <v>4635</v>
      </c>
      <c r="I13" s="16">
        <v>36</v>
      </c>
      <c r="J13" s="16">
        <v>35</v>
      </c>
      <c r="K13" s="16">
        <v>36</v>
      </c>
      <c r="L13" s="16">
        <v>6</v>
      </c>
      <c r="M13" s="81">
        <v>11.34</v>
      </c>
      <c r="N13" s="96">
        <v>12</v>
      </c>
      <c r="O13" s="64">
        <v>2530</v>
      </c>
      <c r="P13" s="65">
        <f>Table224578910112345678910111213141516171819202122232425262728293031323334353637383940414243444546[[#This Row],[PEMBULATAN]]*O13</f>
        <v>30360</v>
      </c>
    </row>
    <row r="14" spans="1:16" ht="26.25" customHeight="1" x14ac:dyDescent="0.2">
      <c r="A14" s="14"/>
      <c r="B14" s="75"/>
      <c r="C14" s="73" t="s">
        <v>4798</v>
      </c>
      <c r="D14" s="78" t="s">
        <v>127</v>
      </c>
      <c r="E14" s="13">
        <v>44558</v>
      </c>
      <c r="F14" s="76" t="s">
        <v>705</v>
      </c>
      <c r="G14" s="13">
        <v>44563</v>
      </c>
      <c r="H14" s="77" t="s">
        <v>4635</v>
      </c>
      <c r="I14" s="16">
        <v>55</v>
      </c>
      <c r="J14" s="16">
        <v>53</v>
      </c>
      <c r="K14" s="16">
        <v>28</v>
      </c>
      <c r="L14" s="16">
        <v>13</v>
      </c>
      <c r="M14" s="81">
        <v>20.405000000000001</v>
      </c>
      <c r="N14" s="96">
        <v>21</v>
      </c>
      <c r="O14" s="64">
        <v>2530</v>
      </c>
      <c r="P14" s="65">
        <f>Table224578910112345678910111213141516171819202122232425262728293031323334353637383940414243444546[[#This Row],[PEMBULATAN]]*O14</f>
        <v>53130</v>
      </c>
    </row>
    <row r="15" spans="1:16" ht="26.25" customHeight="1" x14ac:dyDescent="0.2">
      <c r="A15" s="14"/>
      <c r="B15" s="75"/>
      <c r="C15" s="73" t="s">
        <v>4799</v>
      </c>
      <c r="D15" s="78" t="s">
        <v>127</v>
      </c>
      <c r="E15" s="13">
        <v>44558</v>
      </c>
      <c r="F15" s="76" t="s">
        <v>705</v>
      </c>
      <c r="G15" s="13">
        <v>44563</v>
      </c>
      <c r="H15" s="77" t="s">
        <v>4635</v>
      </c>
      <c r="I15" s="16">
        <v>105</v>
      </c>
      <c r="J15" s="16">
        <v>59</v>
      </c>
      <c r="K15" s="16">
        <v>32</v>
      </c>
      <c r="L15" s="16">
        <v>22</v>
      </c>
      <c r="M15" s="81">
        <v>49.56</v>
      </c>
      <c r="N15" s="96">
        <v>49.56</v>
      </c>
      <c r="O15" s="64">
        <v>2530</v>
      </c>
      <c r="P15" s="65">
        <f>Table224578910112345678910111213141516171819202122232425262728293031323334353637383940414243444546[[#This Row],[PEMBULATAN]]*O15</f>
        <v>125386.8</v>
      </c>
    </row>
    <row r="16" spans="1:16" ht="26.25" customHeight="1" x14ac:dyDescent="0.2">
      <c r="A16" s="14"/>
      <c r="B16" s="75"/>
      <c r="C16" s="73" t="s">
        <v>4800</v>
      </c>
      <c r="D16" s="78" t="s">
        <v>127</v>
      </c>
      <c r="E16" s="13">
        <v>44558</v>
      </c>
      <c r="F16" s="76" t="s">
        <v>705</v>
      </c>
      <c r="G16" s="13">
        <v>44563</v>
      </c>
      <c r="H16" s="77" t="s">
        <v>4635</v>
      </c>
      <c r="I16" s="16">
        <v>100</v>
      </c>
      <c r="J16" s="16">
        <v>56</v>
      </c>
      <c r="K16" s="16">
        <v>21</v>
      </c>
      <c r="L16" s="16">
        <v>25</v>
      </c>
      <c r="M16" s="81">
        <v>29.4</v>
      </c>
      <c r="N16" s="96">
        <v>30</v>
      </c>
      <c r="O16" s="64">
        <v>2530</v>
      </c>
      <c r="P16" s="65">
        <f>Table224578910112345678910111213141516171819202122232425262728293031323334353637383940414243444546[[#This Row],[PEMBULATAN]]*O16</f>
        <v>75900</v>
      </c>
    </row>
    <row r="17" spans="1:16" ht="26.25" customHeight="1" x14ac:dyDescent="0.2">
      <c r="A17" s="14"/>
      <c r="B17" s="75"/>
      <c r="C17" s="73" t="s">
        <v>4801</v>
      </c>
      <c r="D17" s="78" t="s">
        <v>127</v>
      </c>
      <c r="E17" s="13">
        <v>44558</v>
      </c>
      <c r="F17" s="76" t="s">
        <v>705</v>
      </c>
      <c r="G17" s="13">
        <v>44563</v>
      </c>
      <c r="H17" s="77" t="s">
        <v>4635</v>
      </c>
      <c r="I17" s="16">
        <v>100</v>
      </c>
      <c r="J17" s="16">
        <v>55</v>
      </c>
      <c r="K17" s="16">
        <v>24</v>
      </c>
      <c r="L17" s="16">
        <v>28</v>
      </c>
      <c r="M17" s="81">
        <v>33</v>
      </c>
      <c r="N17" s="96">
        <v>33</v>
      </c>
      <c r="O17" s="64">
        <v>2530</v>
      </c>
      <c r="P17" s="65">
        <f>Table224578910112345678910111213141516171819202122232425262728293031323334353637383940414243444546[[#This Row],[PEMBULATAN]]*O17</f>
        <v>83490</v>
      </c>
    </row>
    <row r="18" spans="1:16" ht="26.25" customHeight="1" x14ac:dyDescent="0.2">
      <c r="A18" s="14"/>
      <c r="B18" s="75"/>
      <c r="C18" s="73" t="s">
        <v>4802</v>
      </c>
      <c r="D18" s="78" t="s">
        <v>127</v>
      </c>
      <c r="E18" s="13">
        <v>44558</v>
      </c>
      <c r="F18" s="76" t="s">
        <v>705</v>
      </c>
      <c r="G18" s="13">
        <v>44563</v>
      </c>
      <c r="H18" s="77" t="s">
        <v>4635</v>
      </c>
      <c r="I18" s="16">
        <v>77</v>
      </c>
      <c r="J18" s="16">
        <v>60</v>
      </c>
      <c r="K18" s="16">
        <v>22</v>
      </c>
      <c r="L18" s="16">
        <v>16</v>
      </c>
      <c r="M18" s="81">
        <v>25.41</v>
      </c>
      <c r="N18" s="96">
        <v>26</v>
      </c>
      <c r="O18" s="64">
        <v>2530</v>
      </c>
      <c r="P18" s="65">
        <f>Table224578910112345678910111213141516171819202122232425262728293031323334353637383940414243444546[[#This Row],[PEMBULATAN]]*O18</f>
        <v>65780</v>
      </c>
    </row>
    <row r="19" spans="1:16" ht="26.25" customHeight="1" x14ac:dyDescent="0.2">
      <c r="A19" s="14"/>
      <c r="B19" s="75"/>
      <c r="C19" s="73" t="s">
        <v>4803</v>
      </c>
      <c r="D19" s="78" t="s">
        <v>127</v>
      </c>
      <c r="E19" s="13">
        <v>44558</v>
      </c>
      <c r="F19" s="76" t="s">
        <v>705</v>
      </c>
      <c r="G19" s="13">
        <v>44563</v>
      </c>
      <c r="H19" s="77" t="s">
        <v>4635</v>
      </c>
      <c r="I19" s="16">
        <v>92</v>
      </c>
      <c r="J19" s="16">
        <v>55</v>
      </c>
      <c r="K19" s="16">
        <v>17</v>
      </c>
      <c r="L19" s="16">
        <v>14</v>
      </c>
      <c r="M19" s="81">
        <v>21.504999999999999</v>
      </c>
      <c r="N19" s="96">
        <v>21.504999999999999</v>
      </c>
      <c r="O19" s="64">
        <v>2530</v>
      </c>
      <c r="P19" s="65">
        <f>Table224578910112345678910111213141516171819202122232425262728293031323334353637383940414243444546[[#This Row],[PEMBULATAN]]*O19</f>
        <v>54407.649999999994</v>
      </c>
    </row>
    <row r="20" spans="1:16" ht="26.25" customHeight="1" x14ac:dyDescent="0.2">
      <c r="A20" s="14"/>
      <c r="B20" s="75"/>
      <c r="C20" s="73" t="s">
        <v>4804</v>
      </c>
      <c r="D20" s="78" t="s">
        <v>127</v>
      </c>
      <c r="E20" s="13">
        <v>44558</v>
      </c>
      <c r="F20" s="76" t="s">
        <v>705</v>
      </c>
      <c r="G20" s="13">
        <v>44563</v>
      </c>
      <c r="H20" s="77" t="s">
        <v>4635</v>
      </c>
      <c r="I20" s="16">
        <v>98</v>
      </c>
      <c r="J20" s="16">
        <v>65</v>
      </c>
      <c r="K20" s="16">
        <v>27</v>
      </c>
      <c r="L20" s="16">
        <v>23</v>
      </c>
      <c r="M20" s="81">
        <v>42.997500000000002</v>
      </c>
      <c r="N20" s="96">
        <v>42.997500000000002</v>
      </c>
      <c r="O20" s="64">
        <v>2530</v>
      </c>
      <c r="P20" s="65">
        <f>Table224578910112345678910111213141516171819202122232425262728293031323334353637383940414243444546[[#This Row],[PEMBULATAN]]*O20</f>
        <v>108783.675</v>
      </c>
    </row>
    <row r="21" spans="1:16" ht="26.25" customHeight="1" x14ac:dyDescent="0.2">
      <c r="A21" s="14"/>
      <c r="B21" s="75"/>
      <c r="C21" s="73" t="s">
        <v>4805</v>
      </c>
      <c r="D21" s="78" t="s">
        <v>127</v>
      </c>
      <c r="E21" s="13">
        <v>44558</v>
      </c>
      <c r="F21" s="76" t="s">
        <v>705</v>
      </c>
      <c r="G21" s="13">
        <v>44563</v>
      </c>
      <c r="H21" s="77" t="s">
        <v>4635</v>
      </c>
      <c r="I21" s="16">
        <v>86</v>
      </c>
      <c r="J21" s="16">
        <v>60</v>
      </c>
      <c r="K21" s="16">
        <v>21</v>
      </c>
      <c r="L21" s="16">
        <v>19</v>
      </c>
      <c r="M21" s="81">
        <v>27.09</v>
      </c>
      <c r="N21" s="96">
        <v>27.09</v>
      </c>
      <c r="O21" s="64">
        <v>2530</v>
      </c>
      <c r="P21" s="65">
        <f>Table224578910112345678910111213141516171819202122232425262728293031323334353637383940414243444546[[#This Row],[PEMBULATAN]]*O21</f>
        <v>68537.7</v>
      </c>
    </row>
    <row r="22" spans="1:16" ht="26.25" customHeight="1" x14ac:dyDescent="0.2">
      <c r="A22" s="14"/>
      <c r="B22" s="75"/>
      <c r="C22" s="73" t="s">
        <v>4806</v>
      </c>
      <c r="D22" s="78" t="s">
        <v>127</v>
      </c>
      <c r="E22" s="13">
        <v>44558</v>
      </c>
      <c r="F22" s="76" t="s">
        <v>705</v>
      </c>
      <c r="G22" s="13">
        <v>44563</v>
      </c>
      <c r="H22" s="77" t="s">
        <v>4635</v>
      </c>
      <c r="I22" s="16">
        <v>60</v>
      </c>
      <c r="J22" s="16">
        <v>35</v>
      </c>
      <c r="K22" s="16">
        <v>23</v>
      </c>
      <c r="L22" s="16">
        <v>7</v>
      </c>
      <c r="M22" s="81">
        <v>12.074999999999999</v>
      </c>
      <c r="N22" s="96">
        <v>12.074999999999999</v>
      </c>
      <c r="O22" s="64">
        <v>2530</v>
      </c>
      <c r="P22" s="65">
        <f>Table224578910112345678910111213141516171819202122232425262728293031323334353637383940414243444546[[#This Row],[PEMBULATAN]]*O22</f>
        <v>30549.75</v>
      </c>
    </row>
    <row r="23" spans="1:16" ht="26.25" customHeight="1" x14ac:dyDescent="0.2">
      <c r="A23" s="14"/>
      <c r="B23" s="75"/>
      <c r="C23" s="73" t="s">
        <v>4807</v>
      </c>
      <c r="D23" s="78" t="s">
        <v>127</v>
      </c>
      <c r="E23" s="13">
        <v>44558</v>
      </c>
      <c r="F23" s="76" t="s">
        <v>705</v>
      </c>
      <c r="G23" s="13">
        <v>44563</v>
      </c>
      <c r="H23" s="77" t="s">
        <v>4635</v>
      </c>
      <c r="I23" s="16">
        <v>70</v>
      </c>
      <c r="J23" s="16">
        <v>50</v>
      </c>
      <c r="K23" s="16">
        <v>18</v>
      </c>
      <c r="L23" s="16">
        <v>6</v>
      </c>
      <c r="M23" s="81">
        <v>15.75</v>
      </c>
      <c r="N23" s="96">
        <v>15.75</v>
      </c>
      <c r="O23" s="64">
        <v>2530</v>
      </c>
      <c r="P23" s="65">
        <f>Table224578910112345678910111213141516171819202122232425262728293031323334353637383940414243444546[[#This Row],[PEMBULATAN]]*O23</f>
        <v>39847.5</v>
      </c>
    </row>
    <row r="24" spans="1:16" ht="26.25" customHeight="1" x14ac:dyDescent="0.2">
      <c r="A24" s="14"/>
      <c r="B24" s="75"/>
      <c r="C24" s="73" t="s">
        <v>4808</v>
      </c>
      <c r="D24" s="78" t="s">
        <v>127</v>
      </c>
      <c r="E24" s="13">
        <v>44558</v>
      </c>
      <c r="F24" s="76" t="s">
        <v>705</v>
      </c>
      <c r="G24" s="13">
        <v>44563</v>
      </c>
      <c r="H24" s="77" t="s">
        <v>4635</v>
      </c>
      <c r="I24" s="16">
        <v>44</v>
      </c>
      <c r="J24" s="16">
        <v>28</v>
      </c>
      <c r="K24" s="16">
        <v>28</v>
      </c>
      <c r="L24" s="16">
        <v>6</v>
      </c>
      <c r="M24" s="81">
        <v>8.6240000000000006</v>
      </c>
      <c r="N24" s="96">
        <v>8.6240000000000006</v>
      </c>
      <c r="O24" s="64">
        <v>2530</v>
      </c>
      <c r="P24" s="65">
        <f>Table224578910112345678910111213141516171819202122232425262728293031323334353637383940414243444546[[#This Row],[PEMBULATAN]]*O24</f>
        <v>21818.720000000001</v>
      </c>
    </row>
    <row r="25" spans="1:16" ht="26.25" customHeight="1" x14ac:dyDescent="0.2">
      <c r="A25" s="14"/>
      <c r="B25" s="75"/>
      <c r="C25" s="73" t="s">
        <v>4809</v>
      </c>
      <c r="D25" s="78" t="s">
        <v>127</v>
      </c>
      <c r="E25" s="13">
        <v>44558</v>
      </c>
      <c r="F25" s="76" t="s">
        <v>705</v>
      </c>
      <c r="G25" s="13">
        <v>44563</v>
      </c>
      <c r="H25" s="77" t="s">
        <v>4635</v>
      </c>
      <c r="I25" s="16">
        <v>100</v>
      </c>
      <c r="J25" s="16">
        <v>50</v>
      </c>
      <c r="K25" s="16">
        <v>4</v>
      </c>
      <c r="L25" s="16">
        <v>1</v>
      </c>
      <c r="M25" s="81">
        <v>5</v>
      </c>
      <c r="N25" s="96">
        <v>5</v>
      </c>
      <c r="O25" s="64">
        <v>2530</v>
      </c>
      <c r="P25" s="65">
        <f>Table224578910112345678910111213141516171819202122232425262728293031323334353637383940414243444546[[#This Row],[PEMBULATAN]]*O25</f>
        <v>12650</v>
      </c>
    </row>
    <row r="26" spans="1:16" ht="26.25" customHeight="1" x14ac:dyDescent="0.2">
      <c r="A26" s="14"/>
      <c r="B26" s="75"/>
      <c r="C26" s="73" t="s">
        <v>4810</v>
      </c>
      <c r="D26" s="78" t="s">
        <v>127</v>
      </c>
      <c r="E26" s="13">
        <v>44558</v>
      </c>
      <c r="F26" s="76" t="s">
        <v>705</v>
      </c>
      <c r="G26" s="13">
        <v>44563</v>
      </c>
      <c r="H26" s="77" t="s">
        <v>4635</v>
      </c>
      <c r="I26" s="16">
        <v>89</v>
      </c>
      <c r="J26" s="16">
        <v>56</v>
      </c>
      <c r="K26" s="16">
        <v>32</v>
      </c>
      <c r="L26" s="16">
        <v>11</v>
      </c>
      <c r="M26" s="81">
        <v>39.872</v>
      </c>
      <c r="N26" s="96">
        <v>39.872</v>
      </c>
      <c r="O26" s="64">
        <v>2530</v>
      </c>
      <c r="P26" s="65">
        <f>Table224578910112345678910111213141516171819202122232425262728293031323334353637383940414243444546[[#This Row],[PEMBULATAN]]*O26</f>
        <v>100876.16</v>
      </c>
    </row>
    <row r="27" spans="1:16" ht="26.25" customHeight="1" x14ac:dyDescent="0.2">
      <c r="A27" s="14"/>
      <c r="B27" s="75"/>
      <c r="C27" s="73" t="s">
        <v>4811</v>
      </c>
      <c r="D27" s="78" t="s">
        <v>127</v>
      </c>
      <c r="E27" s="13">
        <v>44558</v>
      </c>
      <c r="F27" s="76" t="s">
        <v>705</v>
      </c>
      <c r="G27" s="13">
        <v>44563</v>
      </c>
      <c r="H27" s="77" t="s">
        <v>4635</v>
      </c>
      <c r="I27" s="16">
        <v>85</v>
      </c>
      <c r="J27" s="16">
        <v>65</v>
      </c>
      <c r="K27" s="16">
        <v>21</v>
      </c>
      <c r="L27" s="16">
        <v>10</v>
      </c>
      <c r="M27" s="81">
        <v>29.006250000000001</v>
      </c>
      <c r="N27" s="96">
        <v>29.006250000000001</v>
      </c>
      <c r="O27" s="64">
        <v>2530</v>
      </c>
      <c r="P27" s="65">
        <f>Table224578910112345678910111213141516171819202122232425262728293031323334353637383940414243444546[[#This Row],[PEMBULATAN]]*O27</f>
        <v>73385.8125</v>
      </c>
    </row>
    <row r="28" spans="1:16" ht="26.25" customHeight="1" x14ac:dyDescent="0.2">
      <c r="A28" s="14"/>
      <c r="B28" s="75"/>
      <c r="C28" s="73" t="s">
        <v>4812</v>
      </c>
      <c r="D28" s="78" t="s">
        <v>127</v>
      </c>
      <c r="E28" s="13">
        <v>44558</v>
      </c>
      <c r="F28" s="76" t="s">
        <v>705</v>
      </c>
      <c r="G28" s="13">
        <v>44563</v>
      </c>
      <c r="H28" s="77" t="s">
        <v>4635</v>
      </c>
      <c r="I28" s="16">
        <v>80</v>
      </c>
      <c r="J28" s="16">
        <v>63</v>
      </c>
      <c r="K28" s="16">
        <v>26</v>
      </c>
      <c r="L28" s="16">
        <v>32</v>
      </c>
      <c r="M28" s="81">
        <v>32.76</v>
      </c>
      <c r="N28" s="96">
        <v>32.76</v>
      </c>
      <c r="O28" s="64">
        <v>2530</v>
      </c>
      <c r="P28" s="65">
        <f>Table224578910112345678910111213141516171819202122232425262728293031323334353637383940414243444546[[#This Row],[PEMBULATAN]]*O28</f>
        <v>82882.799999999988</v>
      </c>
    </row>
    <row r="29" spans="1:16" ht="26.25" customHeight="1" x14ac:dyDescent="0.2">
      <c r="A29" s="14"/>
      <c r="B29" s="75"/>
      <c r="C29" s="73" t="s">
        <v>4813</v>
      </c>
      <c r="D29" s="78" t="s">
        <v>127</v>
      </c>
      <c r="E29" s="13">
        <v>44558</v>
      </c>
      <c r="F29" s="76" t="s">
        <v>705</v>
      </c>
      <c r="G29" s="13">
        <v>44563</v>
      </c>
      <c r="H29" s="77" t="s">
        <v>4635</v>
      </c>
      <c r="I29" s="16">
        <v>93</v>
      </c>
      <c r="J29" s="16">
        <v>58</v>
      </c>
      <c r="K29" s="16">
        <v>28</v>
      </c>
      <c r="L29" s="16">
        <v>19</v>
      </c>
      <c r="M29" s="81">
        <v>37.758000000000003</v>
      </c>
      <c r="N29" s="96">
        <v>37.758000000000003</v>
      </c>
      <c r="O29" s="64">
        <v>2530</v>
      </c>
      <c r="P29" s="65">
        <f>Table224578910112345678910111213141516171819202122232425262728293031323334353637383940414243444546[[#This Row],[PEMBULATAN]]*O29</f>
        <v>95527.74</v>
      </c>
    </row>
    <row r="30" spans="1:16" ht="26.25" customHeight="1" x14ac:dyDescent="0.2">
      <c r="A30" s="14"/>
      <c r="B30" s="75"/>
      <c r="C30" s="73" t="s">
        <v>4814</v>
      </c>
      <c r="D30" s="78" t="s">
        <v>127</v>
      </c>
      <c r="E30" s="13">
        <v>44558</v>
      </c>
      <c r="F30" s="76" t="s">
        <v>705</v>
      </c>
      <c r="G30" s="13">
        <v>44563</v>
      </c>
      <c r="H30" s="77" t="s">
        <v>4635</v>
      </c>
      <c r="I30" s="16">
        <v>37</v>
      </c>
      <c r="J30" s="16">
        <v>37</v>
      </c>
      <c r="K30" s="16">
        <v>18</v>
      </c>
      <c r="L30" s="16">
        <v>4</v>
      </c>
      <c r="M30" s="81">
        <v>6.1604999999999999</v>
      </c>
      <c r="N30" s="96">
        <v>6.1604999999999999</v>
      </c>
      <c r="O30" s="64">
        <v>2530</v>
      </c>
      <c r="P30" s="65">
        <f>Table224578910112345678910111213141516171819202122232425262728293031323334353637383940414243444546[[#This Row],[PEMBULATAN]]*O30</f>
        <v>15586.065000000001</v>
      </c>
    </row>
    <row r="31" spans="1:16" ht="26.25" customHeight="1" x14ac:dyDescent="0.2">
      <c r="A31" s="14"/>
      <c r="B31" s="75"/>
      <c r="C31" s="73" t="s">
        <v>4815</v>
      </c>
      <c r="D31" s="78" t="s">
        <v>127</v>
      </c>
      <c r="E31" s="13">
        <v>44558</v>
      </c>
      <c r="F31" s="76" t="s">
        <v>705</v>
      </c>
      <c r="G31" s="13">
        <v>44563</v>
      </c>
      <c r="H31" s="77" t="s">
        <v>4635</v>
      </c>
      <c r="I31" s="16">
        <v>37</v>
      </c>
      <c r="J31" s="16">
        <v>28</v>
      </c>
      <c r="K31" s="16">
        <v>28</v>
      </c>
      <c r="L31" s="16">
        <v>4</v>
      </c>
      <c r="M31" s="81">
        <v>7.2519999999999998</v>
      </c>
      <c r="N31" s="96">
        <v>7.2519999999999998</v>
      </c>
      <c r="O31" s="64">
        <v>2530</v>
      </c>
      <c r="P31" s="65">
        <f>Table224578910112345678910111213141516171819202122232425262728293031323334353637383940414243444546[[#This Row],[PEMBULATAN]]*O31</f>
        <v>18347.559999999998</v>
      </c>
    </row>
    <row r="32" spans="1:16" ht="26.25" customHeight="1" x14ac:dyDescent="0.2">
      <c r="A32" s="14"/>
      <c r="B32" s="75"/>
      <c r="C32" s="73" t="s">
        <v>4816</v>
      </c>
      <c r="D32" s="78" t="s">
        <v>127</v>
      </c>
      <c r="E32" s="13">
        <v>44558</v>
      </c>
      <c r="F32" s="76" t="s">
        <v>705</v>
      </c>
      <c r="G32" s="13">
        <v>44563</v>
      </c>
      <c r="H32" s="77" t="s">
        <v>4635</v>
      </c>
      <c r="I32" s="16">
        <v>29</v>
      </c>
      <c r="J32" s="16">
        <v>20</v>
      </c>
      <c r="K32" s="16">
        <v>20</v>
      </c>
      <c r="L32" s="16">
        <v>4</v>
      </c>
      <c r="M32" s="81">
        <v>2.9</v>
      </c>
      <c r="N32" s="96">
        <v>4</v>
      </c>
      <c r="O32" s="64">
        <v>2530</v>
      </c>
      <c r="P32" s="65">
        <f>Table224578910112345678910111213141516171819202122232425262728293031323334353637383940414243444546[[#This Row],[PEMBULATAN]]*O32</f>
        <v>10120</v>
      </c>
    </row>
    <row r="33" spans="1:16" ht="26.25" customHeight="1" x14ac:dyDescent="0.2">
      <c r="A33" s="14"/>
      <c r="B33" s="75"/>
      <c r="C33" s="73" t="s">
        <v>4817</v>
      </c>
      <c r="D33" s="78" t="s">
        <v>127</v>
      </c>
      <c r="E33" s="13">
        <v>44558</v>
      </c>
      <c r="F33" s="76" t="s">
        <v>705</v>
      </c>
      <c r="G33" s="13">
        <v>44563</v>
      </c>
      <c r="H33" s="77" t="s">
        <v>4635</v>
      </c>
      <c r="I33" s="16">
        <v>43</v>
      </c>
      <c r="J33" s="16">
        <v>33</v>
      </c>
      <c r="K33" s="16">
        <v>22</v>
      </c>
      <c r="L33" s="16">
        <v>7</v>
      </c>
      <c r="M33" s="81">
        <v>7.8045</v>
      </c>
      <c r="N33" s="96">
        <v>7.8045</v>
      </c>
      <c r="O33" s="64">
        <v>2530</v>
      </c>
      <c r="P33" s="65">
        <f>Table224578910112345678910111213141516171819202122232425262728293031323334353637383940414243444546[[#This Row],[PEMBULATAN]]*O33</f>
        <v>19745.384999999998</v>
      </c>
    </row>
    <row r="34" spans="1:16" ht="26.25" customHeight="1" x14ac:dyDescent="0.2">
      <c r="A34" s="14"/>
      <c r="B34" s="75"/>
      <c r="C34" s="73" t="s">
        <v>4818</v>
      </c>
      <c r="D34" s="78" t="s">
        <v>127</v>
      </c>
      <c r="E34" s="13">
        <v>44558</v>
      </c>
      <c r="F34" s="76" t="s">
        <v>705</v>
      </c>
      <c r="G34" s="13">
        <v>44563</v>
      </c>
      <c r="H34" s="77" t="s">
        <v>4635</v>
      </c>
      <c r="I34" s="16">
        <v>117</v>
      </c>
      <c r="J34" s="16">
        <v>8</v>
      </c>
      <c r="K34" s="16">
        <v>8</v>
      </c>
      <c r="L34" s="16">
        <v>1</v>
      </c>
      <c r="M34" s="81">
        <v>1.8720000000000001</v>
      </c>
      <c r="N34" s="96">
        <v>1.8720000000000001</v>
      </c>
      <c r="O34" s="64">
        <v>2530</v>
      </c>
      <c r="P34" s="65">
        <f>Table224578910112345678910111213141516171819202122232425262728293031323334353637383940414243444546[[#This Row],[PEMBULATAN]]*O34</f>
        <v>4736.16</v>
      </c>
    </row>
    <row r="35" spans="1:16" ht="26.25" customHeight="1" x14ac:dyDescent="0.2">
      <c r="A35" s="14"/>
      <c r="B35" s="75"/>
      <c r="C35" s="73" t="s">
        <v>4819</v>
      </c>
      <c r="D35" s="78" t="s">
        <v>127</v>
      </c>
      <c r="E35" s="13">
        <v>44558</v>
      </c>
      <c r="F35" s="76" t="s">
        <v>705</v>
      </c>
      <c r="G35" s="13">
        <v>44563</v>
      </c>
      <c r="H35" s="77" t="s">
        <v>4635</v>
      </c>
      <c r="I35" s="16">
        <v>77</v>
      </c>
      <c r="J35" s="16">
        <v>54</v>
      </c>
      <c r="K35" s="16">
        <v>32</v>
      </c>
      <c r="L35" s="16">
        <v>17</v>
      </c>
      <c r="M35" s="81">
        <v>33.264000000000003</v>
      </c>
      <c r="N35" s="96">
        <v>33.264000000000003</v>
      </c>
      <c r="O35" s="64">
        <v>2530</v>
      </c>
      <c r="P35" s="65">
        <f>Table224578910112345678910111213141516171819202122232425262728293031323334353637383940414243444546[[#This Row],[PEMBULATAN]]*O35</f>
        <v>84157.920000000013</v>
      </c>
    </row>
    <row r="36" spans="1:16" ht="26.25" customHeight="1" x14ac:dyDescent="0.2">
      <c r="A36" s="14"/>
      <c r="B36" s="75"/>
      <c r="C36" s="73" t="s">
        <v>4820</v>
      </c>
      <c r="D36" s="78" t="s">
        <v>127</v>
      </c>
      <c r="E36" s="13">
        <v>44558</v>
      </c>
      <c r="F36" s="76" t="s">
        <v>705</v>
      </c>
      <c r="G36" s="13">
        <v>44563</v>
      </c>
      <c r="H36" s="77" t="s">
        <v>4635</v>
      </c>
      <c r="I36" s="16">
        <v>91</v>
      </c>
      <c r="J36" s="16">
        <v>56</v>
      </c>
      <c r="K36" s="16">
        <v>28</v>
      </c>
      <c r="L36" s="16">
        <v>11</v>
      </c>
      <c r="M36" s="81">
        <v>35.671999999999997</v>
      </c>
      <c r="N36" s="96">
        <v>35.671999999999997</v>
      </c>
      <c r="O36" s="64">
        <v>2530</v>
      </c>
      <c r="P36" s="65">
        <f>Table224578910112345678910111213141516171819202122232425262728293031323334353637383940414243444546[[#This Row],[PEMBULATAN]]*O36</f>
        <v>90250.159999999989</v>
      </c>
    </row>
    <row r="37" spans="1:16" ht="26.25" customHeight="1" x14ac:dyDescent="0.2">
      <c r="A37" s="14"/>
      <c r="B37" s="75"/>
      <c r="C37" s="73" t="s">
        <v>4821</v>
      </c>
      <c r="D37" s="78" t="s">
        <v>127</v>
      </c>
      <c r="E37" s="13">
        <v>44558</v>
      </c>
      <c r="F37" s="76" t="s">
        <v>705</v>
      </c>
      <c r="G37" s="13">
        <v>44563</v>
      </c>
      <c r="H37" s="77" t="s">
        <v>4635</v>
      </c>
      <c r="I37" s="16">
        <v>100</v>
      </c>
      <c r="J37" s="16">
        <v>62</v>
      </c>
      <c r="K37" s="16">
        <v>20</v>
      </c>
      <c r="L37" s="16">
        <v>4</v>
      </c>
      <c r="M37" s="81">
        <v>31</v>
      </c>
      <c r="N37" s="96">
        <v>31</v>
      </c>
      <c r="O37" s="64">
        <v>2530</v>
      </c>
      <c r="P37" s="65">
        <f>Table224578910112345678910111213141516171819202122232425262728293031323334353637383940414243444546[[#This Row],[PEMBULATAN]]*O37</f>
        <v>78430</v>
      </c>
    </row>
    <row r="38" spans="1:16" ht="26.25" customHeight="1" x14ac:dyDescent="0.2">
      <c r="A38" s="14"/>
      <c r="B38" s="75"/>
      <c r="C38" s="73" t="s">
        <v>4822</v>
      </c>
      <c r="D38" s="78" t="s">
        <v>127</v>
      </c>
      <c r="E38" s="13">
        <v>44558</v>
      </c>
      <c r="F38" s="76" t="s">
        <v>705</v>
      </c>
      <c r="G38" s="13">
        <v>44563</v>
      </c>
      <c r="H38" s="77" t="s">
        <v>4635</v>
      </c>
      <c r="I38" s="16">
        <v>70</v>
      </c>
      <c r="J38" s="16">
        <v>65</v>
      </c>
      <c r="K38" s="16">
        <v>18</v>
      </c>
      <c r="L38" s="16">
        <v>7</v>
      </c>
      <c r="M38" s="81">
        <v>20.475000000000001</v>
      </c>
      <c r="N38" s="96">
        <v>21</v>
      </c>
      <c r="O38" s="64">
        <v>2530</v>
      </c>
      <c r="P38" s="65">
        <f>Table224578910112345678910111213141516171819202122232425262728293031323334353637383940414243444546[[#This Row],[PEMBULATAN]]*O38</f>
        <v>53130</v>
      </c>
    </row>
    <row r="39" spans="1:16" ht="26.25" customHeight="1" x14ac:dyDescent="0.2">
      <c r="A39" s="14"/>
      <c r="B39" s="75"/>
      <c r="C39" s="73" t="s">
        <v>4823</v>
      </c>
      <c r="D39" s="78" t="s">
        <v>127</v>
      </c>
      <c r="E39" s="13">
        <v>44558</v>
      </c>
      <c r="F39" s="76" t="s">
        <v>705</v>
      </c>
      <c r="G39" s="13">
        <v>44563</v>
      </c>
      <c r="H39" s="77" t="s">
        <v>4635</v>
      </c>
      <c r="I39" s="16">
        <v>73</v>
      </c>
      <c r="J39" s="16">
        <v>59</v>
      </c>
      <c r="K39" s="16">
        <v>19</v>
      </c>
      <c r="L39" s="16">
        <v>10</v>
      </c>
      <c r="M39" s="81">
        <v>20.45825</v>
      </c>
      <c r="N39" s="96">
        <v>21</v>
      </c>
      <c r="O39" s="64">
        <v>2530</v>
      </c>
      <c r="P39" s="65">
        <f>Table224578910112345678910111213141516171819202122232425262728293031323334353637383940414243444546[[#This Row],[PEMBULATAN]]*O39</f>
        <v>53130</v>
      </c>
    </row>
    <row r="40" spans="1:16" ht="26.25" customHeight="1" x14ac:dyDescent="0.2">
      <c r="A40" s="14"/>
      <c r="B40" s="75"/>
      <c r="C40" s="73" t="s">
        <v>4824</v>
      </c>
      <c r="D40" s="78" t="s">
        <v>127</v>
      </c>
      <c r="E40" s="13">
        <v>44558</v>
      </c>
      <c r="F40" s="76" t="s">
        <v>705</v>
      </c>
      <c r="G40" s="13">
        <v>44563</v>
      </c>
      <c r="H40" s="77" t="s">
        <v>4635</v>
      </c>
      <c r="I40" s="16">
        <v>89</v>
      </c>
      <c r="J40" s="16">
        <v>62</v>
      </c>
      <c r="K40" s="16">
        <v>15</v>
      </c>
      <c r="L40" s="16">
        <v>6</v>
      </c>
      <c r="M40" s="81">
        <v>20.692499999999999</v>
      </c>
      <c r="N40" s="96">
        <v>20.692499999999999</v>
      </c>
      <c r="O40" s="64">
        <v>2530</v>
      </c>
      <c r="P40" s="65">
        <f>Table224578910112345678910111213141516171819202122232425262728293031323334353637383940414243444546[[#This Row],[PEMBULATAN]]*O40</f>
        <v>52352.024999999994</v>
      </c>
    </row>
    <row r="41" spans="1:16" ht="26.25" customHeight="1" x14ac:dyDescent="0.2">
      <c r="A41" s="14"/>
      <c r="B41" s="75"/>
      <c r="C41" s="73" t="s">
        <v>4825</v>
      </c>
      <c r="D41" s="78" t="s">
        <v>127</v>
      </c>
      <c r="E41" s="13">
        <v>44558</v>
      </c>
      <c r="F41" s="76" t="s">
        <v>705</v>
      </c>
      <c r="G41" s="13">
        <v>44563</v>
      </c>
      <c r="H41" s="77" t="s">
        <v>4635</v>
      </c>
      <c r="I41" s="16">
        <v>85</v>
      </c>
      <c r="J41" s="16">
        <v>60</v>
      </c>
      <c r="K41" s="16">
        <v>15</v>
      </c>
      <c r="L41" s="16">
        <v>9</v>
      </c>
      <c r="M41" s="81">
        <v>19.125</v>
      </c>
      <c r="N41" s="96">
        <v>19.125</v>
      </c>
      <c r="O41" s="64">
        <v>2530</v>
      </c>
      <c r="P41" s="65">
        <f>Table224578910112345678910111213141516171819202122232425262728293031323334353637383940414243444546[[#This Row],[PEMBULATAN]]*O41</f>
        <v>48386.25</v>
      </c>
    </row>
    <row r="42" spans="1:16" ht="26.25" customHeight="1" x14ac:dyDescent="0.2">
      <c r="A42" s="14"/>
      <c r="B42" s="75"/>
      <c r="C42" s="73" t="s">
        <v>4826</v>
      </c>
      <c r="D42" s="78" t="s">
        <v>127</v>
      </c>
      <c r="E42" s="13">
        <v>44558</v>
      </c>
      <c r="F42" s="76" t="s">
        <v>705</v>
      </c>
      <c r="G42" s="13">
        <v>44563</v>
      </c>
      <c r="H42" s="77" t="s">
        <v>4635</v>
      </c>
      <c r="I42" s="16">
        <v>87</v>
      </c>
      <c r="J42" s="16">
        <v>62</v>
      </c>
      <c r="K42" s="16">
        <v>16</v>
      </c>
      <c r="L42" s="16">
        <v>12</v>
      </c>
      <c r="M42" s="81">
        <v>21.576000000000001</v>
      </c>
      <c r="N42" s="96">
        <v>21.576000000000001</v>
      </c>
      <c r="O42" s="64">
        <v>2530</v>
      </c>
      <c r="P42" s="65">
        <f>Table224578910112345678910111213141516171819202122232425262728293031323334353637383940414243444546[[#This Row],[PEMBULATAN]]*O42</f>
        <v>54587.28</v>
      </c>
    </row>
    <row r="43" spans="1:16" ht="26.25" customHeight="1" x14ac:dyDescent="0.2">
      <c r="A43" s="14"/>
      <c r="B43" s="75"/>
      <c r="C43" s="73" t="s">
        <v>4827</v>
      </c>
      <c r="D43" s="78" t="s">
        <v>127</v>
      </c>
      <c r="E43" s="13">
        <v>44558</v>
      </c>
      <c r="F43" s="76" t="s">
        <v>705</v>
      </c>
      <c r="G43" s="13">
        <v>44563</v>
      </c>
      <c r="H43" s="77" t="s">
        <v>4635</v>
      </c>
      <c r="I43" s="16">
        <v>85</v>
      </c>
      <c r="J43" s="16">
        <v>67</v>
      </c>
      <c r="K43" s="16">
        <v>21</v>
      </c>
      <c r="L43" s="16">
        <v>20</v>
      </c>
      <c r="M43" s="81">
        <v>29.89875</v>
      </c>
      <c r="N43" s="96">
        <v>29.89875</v>
      </c>
      <c r="O43" s="64">
        <v>2530</v>
      </c>
      <c r="P43" s="65">
        <f>Table224578910112345678910111213141516171819202122232425262728293031323334353637383940414243444546[[#This Row],[PEMBULATAN]]*O43</f>
        <v>75643.837499999994</v>
      </c>
    </row>
    <row r="44" spans="1:16" ht="26.25" customHeight="1" x14ac:dyDescent="0.2">
      <c r="A44" s="14"/>
      <c r="B44" s="75"/>
      <c r="C44" s="73" t="s">
        <v>4828</v>
      </c>
      <c r="D44" s="78" t="s">
        <v>127</v>
      </c>
      <c r="E44" s="13">
        <v>44558</v>
      </c>
      <c r="F44" s="76" t="s">
        <v>705</v>
      </c>
      <c r="G44" s="13">
        <v>44563</v>
      </c>
      <c r="H44" s="77" t="s">
        <v>4635</v>
      </c>
      <c r="I44" s="16">
        <v>77</v>
      </c>
      <c r="J44" s="16">
        <v>66</v>
      </c>
      <c r="K44" s="16">
        <v>17</v>
      </c>
      <c r="L44" s="16">
        <v>14</v>
      </c>
      <c r="M44" s="81">
        <v>21.598500000000001</v>
      </c>
      <c r="N44" s="96">
        <v>21.598500000000001</v>
      </c>
      <c r="O44" s="64">
        <v>2530</v>
      </c>
      <c r="P44" s="65">
        <f>Table224578910112345678910111213141516171819202122232425262728293031323334353637383940414243444546[[#This Row],[PEMBULATAN]]*O44</f>
        <v>54644.205000000002</v>
      </c>
    </row>
    <row r="45" spans="1:16" ht="26.25" customHeight="1" x14ac:dyDescent="0.2">
      <c r="A45" s="14"/>
      <c r="B45" s="75"/>
      <c r="C45" s="73" t="s">
        <v>4829</v>
      </c>
      <c r="D45" s="78" t="s">
        <v>127</v>
      </c>
      <c r="E45" s="13">
        <v>44558</v>
      </c>
      <c r="F45" s="76" t="s">
        <v>705</v>
      </c>
      <c r="G45" s="13">
        <v>44563</v>
      </c>
      <c r="H45" s="77" t="s">
        <v>4635</v>
      </c>
      <c r="I45" s="16">
        <v>74</v>
      </c>
      <c r="J45" s="16">
        <v>60</v>
      </c>
      <c r="K45" s="16">
        <v>30</v>
      </c>
      <c r="L45" s="16">
        <v>11</v>
      </c>
      <c r="M45" s="81">
        <v>33.299999999999997</v>
      </c>
      <c r="N45" s="96">
        <v>34</v>
      </c>
      <c r="O45" s="64">
        <v>2530</v>
      </c>
      <c r="P45" s="65">
        <f>Table224578910112345678910111213141516171819202122232425262728293031323334353637383940414243444546[[#This Row],[PEMBULATAN]]*O45</f>
        <v>86020</v>
      </c>
    </row>
    <row r="46" spans="1:16" ht="26.25" customHeight="1" x14ac:dyDescent="0.2">
      <c r="A46" s="14"/>
      <c r="B46" s="75"/>
      <c r="C46" s="73" t="s">
        <v>4830</v>
      </c>
      <c r="D46" s="78" t="s">
        <v>127</v>
      </c>
      <c r="E46" s="13">
        <v>44558</v>
      </c>
      <c r="F46" s="76" t="s">
        <v>705</v>
      </c>
      <c r="G46" s="13">
        <v>44563</v>
      </c>
      <c r="H46" s="77" t="s">
        <v>4635</v>
      </c>
      <c r="I46" s="16">
        <v>85</v>
      </c>
      <c r="J46" s="16">
        <v>53</v>
      </c>
      <c r="K46" s="16">
        <v>15</v>
      </c>
      <c r="L46" s="16">
        <v>5</v>
      </c>
      <c r="M46" s="81">
        <v>16.893750000000001</v>
      </c>
      <c r="N46" s="96">
        <v>16.893750000000001</v>
      </c>
      <c r="O46" s="64">
        <v>2530</v>
      </c>
      <c r="P46" s="65">
        <f>Table224578910112345678910111213141516171819202122232425262728293031323334353637383940414243444546[[#This Row],[PEMBULATAN]]*O46</f>
        <v>42741.1875</v>
      </c>
    </row>
    <row r="47" spans="1:16" ht="26.25" customHeight="1" x14ac:dyDescent="0.2">
      <c r="A47" s="14"/>
      <c r="B47" s="75"/>
      <c r="C47" s="73" t="s">
        <v>4831</v>
      </c>
      <c r="D47" s="78" t="s">
        <v>127</v>
      </c>
      <c r="E47" s="13">
        <v>44558</v>
      </c>
      <c r="F47" s="76" t="s">
        <v>705</v>
      </c>
      <c r="G47" s="13">
        <v>44563</v>
      </c>
      <c r="H47" s="77" t="s">
        <v>4635</v>
      </c>
      <c r="I47" s="16">
        <v>90</v>
      </c>
      <c r="J47" s="16">
        <v>56</v>
      </c>
      <c r="K47" s="16">
        <v>16</v>
      </c>
      <c r="L47" s="16">
        <v>10</v>
      </c>
      <c r="M47" s="81">
        <v>20.16</v>
      </c>
      <c r="N47" s="96">
        <v>20.16</v>
      </c>
      <c r="O47" s="64">
        <v>2530</v>
      </c>
      <c r="P47" s="65">
        <f>Table224578910112345678910111213141516171819202122232425262728293031323334353637383940414243444546[[#This Row],[PEMBULATAN]]*O47</f>
        <v>51004.800000000003</v>
      </c>
    </row>
    <row r="48" spans="1:16" ht="26.25" customHeight="1" x14ac:dyDescent="0.2">
      <c r="A48" s="14"/>
      <c r="B48" s="75"/>
      <c r="C48" s="73" t="s">
        <v>4832</v>
      </c>
      <c r="D48" s="78" t="s">
        <v>127</v>
      </c>
      <c r="E48" s="13">
        <v>44558</v>
      </c>
      <c r="F48" s="76" t="s">
        <v>705</v>
      </c>
      <c r="G48" s="13">
        <v>44563</v>
      </c>
      <c r="H48" s="77" t="s">
        <v>4635</v>
      </c>
      <c r="I48" s="16">
        <v>73</v>
      </c>
      <c r="J48" s="16">
        <v>60</v>
      </c>
      <c r="K48" s="16">
        <v>19</v>
      </c>
      <c r="L48" s="16">
        <v>12</v>
      </c>
      <c r="M48" s="81">
        <v>20.805</v>
      </c>
      <c r="N48" s="96">
        <v>20.805</v>
      </c>
      <c r="O48" s="64">
        <v>2530</v>
      </c>
      <c r="P48" s="65">
        <f>Table224578910112345678910111213141516171819202122232425262728293031323334353637383940414243444546[[#This Row],[PEMBULATAN]]*O48</f>
        <v>52636.65</v>
      </c>
    </row>
    <row r="49" spans="1:16" ht="26.25" customHeight="1" x14ac:dyDescent="0.2">
      <c r="A49" s="14"/>
      <c r="B49" s="75"/>
      <c r="C49" s="73" t="s">
        <v>4833</v>
      </c>
      <c r="D49" s="78" t="s">
        <v>127</v>
      </c>
      <c r="E49" s="13">
        <v>44558</v>
      </c>
      <c r="F49" s="76" t="s">
        <v>705</v>
      </c>
      <c r="G49" s="13">
        <v>44563</v>
      </c>
      <c r="H49" s="77" t="s">
        <v>4635</v>
      </c>
      <c r="I49" s="16">
        <v>103</v>
      </c>
      <c r="J49" s="16">
        <v>60</v>
      </c>
      <c r="K49" s="16">
        <v>25</v>
      </c>
      <c r="L49" s="16">
        <v>15</v>
      </c>
      <c r="M49" s="81">
        <v>38.625</v>
      </c>
      <c r="N49" s="96">
        <v>38.625</v>
      </c>
      <c r="O49" s="64">
        <v>2530</v>
      </c>
      <c r="P49" s="65">
        <f>Table224578910112345678910111213141516171819202122232425262728293031323334353637383940414243444546[[#This Row],[PEMBULATAN]]*O49</f>
        <v>97721.25</v>
      </c>
    </row>
    <row r="50" spans="1:16" ht="26.25" customHeight="1" x14ac:dyDescent="0.2">
      <c r="A50" s="14"/>
      <c r="B50" s="75"/>
      <c r="C50" s="73" t="s">
        <v>4834</v>
      </c>
      <c r="D50" s="78" t="s">
        <v>127</v>
      </c>
      <c r="E50" s="13">
        <v>44558</v>
      </c>
      <c r="F50" s="76" t="s">
        <v>705</v>
      </c>
      <c r="G50" s="13">
        <v>44563</v>
      </c>
      <c r="H50" s="77" t="s">
        <v>4635</v>
      </c>
      <c r="I50" s="16">
        <v>78</v>
      </c>
      <c r="J50" s="16">
        <v>60</v>
      </c>
      <c r="K50" s="16">
        <v>21</v>
      </c>
      <c r="L50" s="16">
        <v>12</v>
      </c>
      <c r="M50" s="81">
        <v>24.57</v>
      </c>
      <c r="N50" s="96">
        <v>24.57</v>
      </c>
      <c r="O50" s="64">
        <v>2530</v>
      </c>
      <c r="P50" s="65">
        <f>Table224578910112345678910111213141516171819202122232425262728293031323334353637383940414243444546[[#This Row],[PEMBULATAN]]*O50</f>
        <v>62162.1</v>
      </c>
    </row>
    <row r="51" spans="1:16" ht="26.25" customHeight="1" x14ac:dyDescent="0.2">
      <c r="A51" s="14"/>
      <c r="B51" s="75"/>
      <c r="C51" s="73" t="s">
        <v>4835</v>
      </c>
      <c r="D51" s="78" t="s">
        <v>127</v>
      </c>
      <c r="E51" s="13">
        <v>44558</v>
      </c>
      <c r="F51" s="76" t="s">
        <v>705</v>
      </c>
      <c r="G51" s="13">
        <v>44563</v>
      </c>
      <c r="H51" s="77" t="s">
        <v>4635</v>
      </c>
      <c r="I51" s="16">
        <v>105</v>
      </c>
      <c r="J51" s="16">
        <v>59</v>
      </c>
      <c r="K51" s="16">
        <v>19</v>
      </c>
      <c r="L51" s="16">
        <v>11</v>
      </c>
      <c r="M51" s="81">
        <v>29.42625</v>
      </c>
      <c r="N51" s="96">
        <v>30</v>
      </c>
      <c r="O51" s="64">
        <v>2530</v>
      </c>
      <c r="P51" s="65">
        <f>Table224578910112345678910111213141516171819202122232425262728293031323334353637383940414243444546[[#This Row],[PEMBULATAN]]*O51</f>
        <v>75900</v>
      </c>
    </row>
    <row r="52" spans="1:16" ht="26.25" customHeight="1" x14ac:dyDescent="0.2">
      <c r="A52" s="14"/>
      <c r="B52" s="75"/>
      <c r="C52" s="73" t="s">
        <v>4836</v>
      </c>
      <c r="D52" s="78" t="s">
        <v>127</v>
      </c>
      <c r="E52" s="13">
        <v>44558</v>
      </c>
      <c r="F52" s="76" t="s">
        <v>705</v>
      </c>
      <c r="G52" s="13">
        <v>44563</v>
      </c>
      <c r="H52" s="77" t="s">
        <v>4635</v>
      </c>
      <c r="I52" s="16">
        <v>92</v>
      </c>
      <c r="J52" s="16">
        <v>54</v>
      </c>
      <c r="K52" s="16">
        <v>16</v>
      </c>
      <c r="L52" s="16">
        <v>13</v>
      </c>
      <c r="M52" s="81">
        <v>19.872</v>
      </c>
      <c r="N52" s="96">
        <v>19.872</v>
      </c>
      <c r="O52" s="64">
        <v>2530</v>
      </c>
      <c r="P52" s="65">
        <f>Table224578910112345678910111213141516171819202122232425262728293031323334353637383940414243444546[[#This Row],[PEMBULATAN]]*O52</f>
        <v>50276.159999999996</v>
      </c>
    </row>
    <row r="53" spans="1:16" ht="26.25" customHeight="1" x14ac:dyDescent="0.2">
      <c r="A53" s="14"/>
      <c r="B53" s="75"/>
      <c r="C53" s="73" t="s">
        <v>4837</v>
      </c>
      <c r="D53" s="78" t="s">
        <v>127</v>
      </c>
      <c r="E53" s="13">
        <v>44558</v>
      </c>
      <c r="F53" s="76" t="s">
        <v>705</v>
      </c>
      <c r="G53" s="13">
        <v>44563</v>
      </c>
      <c r="H53" s="77" t="s">
        <v>4635</v>
      </c>
      <c r="I53" s="16">
        <v>50</v>
      </c>
      <c r="J53" s="16">
        <v>31</v>
      </c>
      <c r="K53" s="16">
        <v>23</v>
      </c>
      <c r="L53" s="16">
        <v>10</v>
      </c>
      <c r="M53" s="81">
        <v>8.9124999999999996</v>
      </c>
      <c r="N53" s="96">
        <v>10</v>
      </c>
      <c r="O53" s="64">
        <v>2530</v>
      </c>
      <c r="P53" s="65">
        <f>Table224578910112345678910111213141516171819202122232425262728293031323334353637383940414243444546[[#This Row],[PEMBULATAN]]*O53</f>
        <v>25300</v>
      </c>
    </row>
    <row r="54" spans="1:16" ht="26.25" customHeight="1" x14ac:dyDescent="0.2">
      <c r="A54" s="14"/>
      <c r="B54" s="75"/>
      <c r="C54" s="73" t="s">
        <v>4838</v>
      </c>
      <c r="D54" s="78" t="s">
        <v>127</v>
      </c>
      <c r="E54" s="13">
        <v>44558</v>
      </c>
      <c r="F54" s="76" t="s">
        <v>705</v>
      </c>
      <c r="G54" s="13">
        <v>44563</v>
      </c>
      <c r="H54" s="77" t="s">
        <v>4635</v>
      </c>
      <c r="I54" s="16">
        <v>83</v>
      </c>
      <c r="J54" s="16">
        <v>59</v>
      </c>
      <c r="K54" s="16">
        <v>21</v>
      </c>
      <c r="L54" s="16">
        <v>7</v>
      </c>
      <c r="M54" s="81">
        <v>25.709250000000001</v>
      </c>
      <c r="N54" s="96">
        <v>25.709250000000001</v>
      </c>
      <c r="O54" s="64">
        <v>2530</v>
      </c>
      <c r="P54" s="65">
        <f>Table224578910112345678910111213141516171819202122232425262728293031323334353637383940414243444546[[#This Row],[PEMBULATAN]]*O54</f>
        <v>65044.402500000004</v>
      </c>
    </row>
    <row r="55" spans="1:16" ht="26.25" customHeight="1" x14ac:dyDescent="0.2">
      <c r="A55" s="14"/>
      <c r="B55" s="75"/>
      <c r="C55" s="73" t="s">
        <v>4839</v>
      </c>
      <c r="D55" s="78" t="s">
        <v>127</v>
      </c>
      <c r="E55" s="13">
        <v>44558</v>
      </c>
      <c r="F55" s="76" t="s">
        <v>705</v>
      </c>
      <c r="G55" s="13">
        <v>44563</v>
      </c>
      <c r="H55" s="77" t="s">
        <v>4635</v>
      </c>
      <c r="I55" s="16">
        <v>82</v>
      </c>
      <c r="J55" s="16">
        <v>52</v>
      </c>
      <c r="K55" s="16">
        <v>22</v>
      </c>
      <c r="L55" s="16">
        <v>14</v>
      </c>
      <c r="M55" s="81">
        <v>23.452000000000002</v>
      </c>
      <c r="N55" s="96">
        <v>24</v>
      </c>
      <c r="O55" s="64">
        <v>2530</v>
      </c>
      <c r="P55" s="65">
        <f>Table224578910112345678910111213141516171819202122232425262728293031323334353637383940414243444546[[#This Row],[PEMBULATAN]]*O55</f>
        <v>60720</v>
      </c>
    </row>
    <row r="56" spans="1:16" ht="26.25" customHeight="1" x14ac:dyDescent="0.2">
      <c r="A56" s="14"/>
      <c r="B56" s="75"/>
      <c r="C56" s="73" t="s">
        <v>4840</v>
      </c>
      <c r="D56" s="78" t="s">
        <v>127</v>
      </c>
      <c r="E56" s="13">
        <v>44558</v>
      </c>
      <c r="F56" s="76" t="s">
        <v>705</v>
      </c>
      <c r="G56" s="13">
        <v>44563</v>
      </c>
      <c r="H56" s="77" t="s">
        <v>4635</v>
      </c>
      <c r="I56" s="16">
        <v>87</v>
      </c>
      <c r="J56" s="16">
        <v>53</v>
      </c>
      <c r="K56" s="16">
        <v>12</v>
      </c>
      <c r="L56" s="16">
        <v>12</v>
      </c>
      <c r="M56" s="81">
        <v>13.833</v>
      </c>
      <c r="N56" s="96">
        <v>13.833</v>
      </c>
      <c r="O56" s="64">
        <v>2530</v>
      </c>
      <c r="P56" s="65">
        <f>Table224578910112345678910111213141516171819202122232425262728293031323334353637383940414243444546[[#This Row],[PEMBULATAN]]*O56</f>
        <v>34997.49</v>
      </c>
    </row>
    <row r="57" spans="1:16" ht="26.25" customHeight="1" x14ac:dyDescent="0.2">
      <c r="A57" s="14"/>
      <c r="B57" s="75"/>
      <c r="C57" s="73" t="s">
        <v>4841</v>
      </c>
      <c r="D57" s="78" t="s">
        <v>127</v>
      </c>
      <c r="E57" s="13">
        <v>44558</v>
      </c>
      <c r="F57" s="76" t="s">
        <v>705</v>
      </c>
      <c r="G57" s="13">
        <v>44563</v>
      </c>
      <c r="H57" s="77" t="s">
        <v>4635</v>
      </c>
      <c r="I57" s="16">
        <v>103</v>
      </c>
      <c r="J57" s="16">
        <v>66</v>
      </c>
      <c r="K57" s="16">
        <v>20</v>
      </c>
      <c r="L57" s="16">
        <v>11</v>
      </c>
      <c r="M57" s="81">
        <v>33.99</v>
      </c>
      <c r="N57" s="96">
        <v>33.99</v>
      </c>
      <c r="O57" s="64">
        <v>2530</v>
      </c>
      <c r="P57" s="65">
        <f>Table224578910112345678910111213141516171819202122232425262728293031323334353637383940414243444546[[#This Row],[PEMBULATAN]]*O57</f>
        <v>85994.700000000012</v>
      </c>
    </row>
    <row r="58" spans="1:16" ht="26.25" customHeight="1" x14ac:dyDescent="0.2">
      <c r="A58" s="14"/>
      <c r="B58" s="75"/>
      <c r="C58" s="73" t="s">
        <v>4842</v>
      </c>
      <c r="D58" s="78" t="s">
        <v>127</v>
      </c>
      <c r="E58" s="13">
        <v>44558</v>
      </c>
      <c r="F58" s="76" t="s">
        <v>705</v>
      </c>
      <c r="G58" s="13">
        <v>44563</v>
      </c>
      <c r="H58" s="77" t="s">
        <v>4635</v>
      </c>
      <c r="I58" s="16">
        <v>105</v>
      </c>
      <c r="J58" s="16">
        <v>56</v>
      </c>
      <c r="K58" s="16">
        <v>30</v>
      </c>
      <c r="L58" s="16">
        <v>17</v>
      </c>
      <c r="M58" s="81">
        <v>44.1</v>
      </c>
      <c r="N58" s="96">
        <v>44.1</v>
      </c>
      <c r="O58" s="64">
        <v>2530</v>
      </c>
      <c r="P58" s="65">
        <f>Table224578910112345678910111213141516171819202122232425262728293031323334353637383940414243444546[[#This Row],[PEMBULATAN]]*O58</f>
        <v>111573</v>
      </c>
    </row>
    <row r="59" spans="1:16" ht="26.25" customHeight="1" x14ac:dyDescent="0.2">
      <c r="A59" s="14"/>
      <c r="B59" s="75"/>
      <c r="C59" s="73" t="s">
        <v>4843</v>
      </c>
      <c r="D59" s="78" t="s">
        <v>127</v>
      </c>
      <c r="E59" s="13">
        <v>44558</v>
      </c>
      <c r="F59" s="76" t="s">
        <v>705</v>
      </c>
      <c r="G59" s="13">
        <v>44563</v>
      </c>
      <c r="H59" s="77" t="s">
        <v>4635</v>
      </c>
      <c r="I59" s="16">
        <v>90</v>
      </c>
      <c r="J59" s="16">
        <v>62</v>
      </c>
      <c r="K59" s="16">
        <v>36</v>
      </c>
      <c r="L59" s="16">
        <v>14</v>
      </c>
      <c r="M59" s="81">
        <v>50.22</v>
      </c>
      <c r="N59" s="96">
        <v>50.22</v>
      </c>
      <c r="O59" s="64">
        <v>2530</v>
      </c>
      <c r="P59" s="65">
        <f>Table224578910112345678910111213141516171819202122232425262728293031323334353637383940414243444546[[#This Row],[PEMBULATAN]]*O59</f>
        <v>127056.59999999999</v>
      </c>
    </row>
    <row r="60" spans="1:16" ht="26.25" customHeight="1" x14ac:dyDescent="0.2">
      <c r="A60" s="14"/>
      <c r="B60" s="75"/>
      <c r="C60" s="73" t="s">
        <v>4844</v>
      </c>
      <c r="D60" s="78" t="s">
        <v>127</v>
      </c>
      <c r="E60" s="13">
        <v>44558</v>
      </c>
      <c r="F60" s="76" t="s">
        <v>705</v>
      </c>
      <c r="G60" s="13">
        <v>44563</v>
      </c>
      <c r="H60" s="77" t="s">
        <v>4635</v>
      </c>
      <c r="I60" s="16">
        <v>95</v>
      </c>
      <c r="J60" s="16">
        <v>63</v>
      </c>
      <c r="K60" s="16">
        <v>21</v>
      </c>
      <c r="L60" s="16">
        <v>11</v>
      </c>
      <c r="M60" s="81">
        <v>31.421250000000001</v>
      </c>
      <c r="N60" s="96">
        <v>32</v>
      </c>
      <c r="O60" s="64">
        <v>2530</v>
      </c>
      <c r="P60" s="65">
        <f>Table224578910112345678910111213141516171819202122232425262728293031323334353637383940414243444546[[#This Row],[PEMBULATAN]]*O60</f>
        <v>80960</v>
      </c>
    </row>
    <row r="61" spans="1:16" ht="26.25" customHeight="1" x14ac:dyDescent="0.2">
      <c r="A61" s="14"/>
      <c r="B61" s="75"/>
      <c r="C61" s="73" t="s">
        <v>4845</v>
      </c>
      <c r="D61" s="78" t="s">
        <v>127</v>
      </c>
      <c r="E61" s="13">
        <v>44558</v>
      </c>
      <c r="F61" s="76" t="s">
        <v>705</v>
      </c>
      <c r="G61" s="13">
        <v>44563</v>
      </c>
      <c r="H61" s="77" t="s">
        <v>4635</v>
      </c>
      <c r="I61" s="16">
        <v>108</v>
      </c>
      <c r="J61" s="16">
        <v>53</v>
      </c>
      <c r="K61" s="16">
        <v>35</v>
      </c>
      <c r="L61" s="16">
        <v>21</v>
      </c>
      <c r="M61" s="81">
        <v>50.085000000000001</v>
      </c>
      <c r="N61" s="96">
        <v>50.085000000000001</v>
      </c>
      <c r="O61" s="64">
        <v>2530</v>
      </c>
      <c r="P61" s="65">
        <f>Table224578910112345678910111213141516171819202122232425262728293031323334353637383940414243444546[[#This Row],[PEMBULATAN]]*O61</f>
        <v>126715.05</v>
      </c>
    </row>
    <row r="62" spans="1:16" ht="26.25" customHeight="1" x14ac:dyDescent="0.2">
      <c r="A62" s="14"/>
      <c r="B62" s="75"/>
      <c r="C62" s="73" t="s">
        <v>4846</v>
      </c>
      <c r="D62" s="78" t="s">
        <v>127</v>
      </c>
      <c r="E62" s="13">
        <v>44558</v>
      </c>
      <c r="F62" s="76" t="s">
        <v>705</v>
      </c>
      <c r="G62" s="13">
        <v>44563</v>
      </c>
      <c r="H62" s="77" t="s">
        <v>4635</v>
      </c>
      <c r="I62" s="16">
        <v>100</v>
      </c>
      <c r="J62" s="16">
        <v>70</v>
      </c>
      <c r="K62" s="16">
        <v>37</v>
      </c>
      <c r="L62" s="16">
        <v>20</v>
      </c>
      <c r="M62" s="81">
        <v>64.75</v>
      </c>
      <c r="N62" s="96">
        <v>64.75</v>
      </c>
      <c r="O62" s="64">
        <v>2530</v>
      </c>
      <c r="P62" s="65">
        <f>Table224578910112345678910111213141516171819202122232425262728293031323334353637383940414243444546[[#This Row],[PEMBULATAN]]*O62</f>
        <v>163817.5</v>
      </c>
    </row>
    <row r="63" spans="1:16" ht="26.25" customHeight="1" x14ac:dyDescent="0.2">
      <c r="A63" s="14"/>
      <c r="B63" s="75"/>
      <c r="C63" s="73" t="s">
        <v>4847</v>
      </c>
      <c r="D63" s="78" t="s">
        <v>127</v>
      </c>
      <c r="E63" s="13">
        <v>44558</v>
      </c>
      <c r="F63" s="76" t="s">
        <v>705</v>
      </c>
      <c r="G63" s="13">
        <v>44563</v>
      </c>
      <c r="H63" s="77" t="s">
        <v>4635</v>
      </c>
      <c r="I63" s="16">
        <v>55</v>
      </c>
      <c r="J63" s="16">
        <v>35</v>
      </c>
      <c r="K63" s="16">
        <v>35</v>
      </c>
      <c r="L63" s="16">
        <v>3</v>
      </c>
      <c r="M63" s="81">
        <v>16.84375</v>
      </c>
      <c r="N63" s="96">
        <v>16.84375</v>
      </c>
      <c r="O63" s="64">
        <v>2530</v>
      </c>
      <c r="P63" s="65">
        <f>Table224578910112345678910111213141516171819202122232425262728293031323334353637383940414243444546[[#This Row],[PEMBULATAN]]*O63</f>
        <v>42614.6875</v>
      </c>
    </row>
    <row r="64" spans="1:16" ht="26.25" customHeight="1" x14ac:dyDescent="0.2">
      <c r="A64" s="14"/>
      <c r="B64" s="75"/>
      <c r="C64" s="73" t="s">
        <v>4848</v>
      </c>
      <c r="D64" s="78" t="s">
        <v>127</v>
      </c>
      <c r="E64" s="13">
        <v>44558</v>
      </c>
      <c r="F64" s="76" t="s">
        <v>705</v>
      </c>
      <c r="G64" s="13">
        <v>44563</v>
      </c>
      <c r="H64" s="77" t="s">
        <v>4635</v>
      </c>
      <c r="I64" s="16">
        <v>61</v>
      </c>
      <c r="J64" s="16">
        <v>65</v>
      </c>
      <c r="K64" s="16">
        <v>15</v>
      </c>
      <c r="L64" s="16">
        <v>7</v>
      </c>
      <c r="M64" s="81">
        <v>14.86875</v>
      </c>
      <c r="N64" s="96">
        <v>14.86875</v>
      </c>
      <c r="O64" s="64">
        <v>2530</v>
      </c>
      <c r="P64" s="65">
        <f>Table224578910112345678910111213141516171819202122232425262728293031323334353637383940414243444546[[#This Row],[PEMBULATAN]]*O64</f>
        <v>37617.9375</v>
      </c>
    </row>
    <row r="65" spans="1:16" ht="26.25" customHeight="1" x14ac:dyDescent="0.2">
      <c r="A65" s="14"/>
      <c r="B65" s="75"/>
      <c r="C65" s="73" t="s">
        <v>4849</v>
      </c>
      <c r="D65" s="78" t="s">
        <v>127</v>
      </c>
      <c r="E65" s="13">
        <v>44558</v>
      </c>
      <c r="F65" s="76" t="s">
        <v>705</v>
      </c>
      <c r="G65" s="13">
        <v>44563</v>
      </c>
      <c r="H65" s="77" t="s">
        <v>4635</v>
      </c>
      <c r="I65" s="16">
        <v>88</v>
      </c>
      <c r="J65" s="16">
        <v>63</v>
      </c>
      <c r="K65" s="16">
        <v>23</v>
      </c>
      <c r="L65" s="16">
        <v>10</v>
      </c>
      <c r="M65" s="81">
        <v>31.878</v>
      </c>
      <c r="N65" s="96">
        <v>31.878</v>
      </c>
      <c r="O65" s="64">
        <v>2530</v>
      </c>
      <c r="P65" s="65">
        <f>Table224578910112345678910111213141516171819202122232425262728293031323334353637383940414243444546[[#This Row],[PEMBULATAN]]*O65</f>
        <v>80651.34</v>
      </c>
    </row>
    <row r="66" spans="1:16" ht="26.25" customHeight="1" x14ac:dyDescent="0.2">
      <c r="A66" s="14"/>
      <c r="B66" s="75"/>
      <c r="C66" s="73" t="s">
        <v>4850</v>
      </c>
      <c r="D66" s="78" t="s">
        <v>127</v>
      </c>
      <c r="E66" s="13">
        <v>44558</v>
      </c>
      <c r="F66" s="76" t="s">
        <v>705</v>
      </c>
      <c r="G66" s="13">
        <v>44563</v>
      </c>
      <c r="H66" s="77" t="s">
        <v>4635</v>
      </c>
      <c r="I66" s="16">
        <v>50</v>
      </c>
      <c r="J66" s="16">
        <v>30</v>
      </c>
      <c r="K66" s="16">
        <v>30</v>
      </c>
      <c r="L66" s="16">
        <v>4</v>
      </c>
      <c r="M66" s="81">
        <v>11.25</v>
      </c>
      <c r="N66" s="96">
        <v>11.25</v>
      </c>
      <c r="O66" s="64">
        <v>2530</v>
      </c>
      <c r="P66" s="65">
        <f>Table224578910112345678910111213141516171819202122232425262728293031323334353637383940414243444546[[#This Row],[PEMBULATAN]]*O66</f>
        <v>28462.5</v>
      </c>
    </row>
    <row r="67" spans="1:16" ht="26.25" customHeight="1" x14ac:dyDescent="0.2">
      <c r="A67" s="14"/>
      <c r="B67" s="75"/>
      <c r="C67" s="73" t="s">
        <v>4851</v>
      </c>
      <c r="D67" s="78" t="s">
        <v>127</v>
      </c>
      <c r="E67" s="13">
        <v>44558</v>
      </c>
      <c r="F67" s="76" t="s">
        <v>705</v>
      </c>
      <c r="G67" s="13">
        <v>44563</v>
      </c>
      <c r="H67" s="77" t="s">
        <v>4635</v>
      </c>
      <c r="I67" s="16">
        <v>48</v>
      </c>
      <c r="J67" s="16">
        <v>44</v>
      </c>
      <c r="K67" s="16">
        <v>44</v>
      </c>
      <c r="L67" s="16">
        <v>13</v>
      </c>
      <c r="M67" s="81">
        <v>23.231999999999999</v>
      </c>
      <c r="N67" s="96">
        <v>23.231999999999999</v>
      </c>
      <c r="O67" s="64">
        <v>2530</v>
      </c>
      <c r="P67" s="65">
        <f>Table224578910112345678910111213141516171819202122232425262728293031323334353637383940414243444546[[#This Row],[PEMBULATAN]]*O67</f>
        <v>58776.959999999999</v>
      </c>
    </row>
    <row r="68" spans="1:16" ht="26.25" customHeight="1" x14ac:dyDescent="0.2">
      <c r="A68" s="14"/>
      <c r="B68" s="75"/>
      <c r="C68" s="73" t="s">
        <v>4852</v>
      </c>
      <c r="D68" s="78" t="s">
        <v>127</v>
      </c>
      <c r="E68" s="13">
        <v>44558</v>
      </c>
      <c r="F68" s="76" t="s">
        <v>705</v>
      </c>
      <c r="G68" s="13">
        <v>44563</v>
      </c>
      <c r="H68" s="77" t="s">
        <v>4635</v>
      </c>
      <c r="I68" s="16">
        <v>50</v>
      </c>
      <c r="J68" s="16">
        <v>47</v>
      </c>
      <c r="K68" s="16">
        <v>21</v>
      </c>
      <c r="L68" s="16">
        <v>5</v>
      </c>
      <c r="M68" s="81">
        <v>12.3375</v>
      </c>
      <c r="N68" s="96">
        <v>13</v>
      </c>
      <c r="O68" s="64">
        <v>2530</v>
      </c>
      <c r="P68" s="65">
        <f>Table224578910112345678910111213141516171819202122232425262728293031323334353637383940414243444546[[#This Row],[PEMBULATAN]]*O68</f>
        <v>32890</v>
      </c>
    </row>
    <row r="69" spans="1:16" ht="26.25" customHeight="1" x14ac:dyDescent="0.2">
      <c r="A69" s="14"/>
      <c r="B69" s="75"/>
      <c r="C69" s="73" t="s">
        <v>4853</v>
      </c>
      <c r="D69" s="78" t="s">
        <v>127</v>
      </c>
      <c r="E69" s="13">
        <v>44558</v>
      </c>
      <c r="F69" s="76" t="s">
        <v>705</v>
      </c>
      <c r="G69" s="13">
        <v>44563</v>
      </c>
      <c r="H69" s="77" t="s">
        <v>4635</v>
      </c>
      <c r="I69" s="16">
        <v>55</v>
      </c>
      <c r="J69" s="16">
        <v>40</v>
      </c>
      <c r="K69" s="16">
        <v>18</v>
      </c>
      <c r="L69" s="16">
        <v>3</v>
      </c>
      <c r="M69" s="81">
        <v>9.9</v>
      </c>
      <c r="N69" s="96">
        <v>9.9</v>
      </c>
      <c r="O69" s="64">
        <v>2530</v>
      </c>
      <c r="P69" s="65">
        <f>Table224578910112345678910111213141516171819202122232425262728293031323334353637383940414243444546[[#This Row],[PEMBULATAN]]*O69</f>
        <v>25047</v>
      </c>
    </row>
    <row r="70" spans="1:16" ht="26.25" customHeight="1" x14ac:dyDescent="0.2">
      <c r="A70" s="14"/>
      <c r="B70" s="75"/>
      <c r="C70" s="73" t="s">
        <v>4854</v>
      </c>
      <c r="D70" s="78" t="s">
        <v>127</v>
      </c>
      <c r="E70" s="13">
        <v>44558</v>
      </c>
      <c r="F70" s="76" t="s">
        <v>705</v>
      </c>
      <c r="G70" s="13">
        <v>44563</v>
      </c>
      <c r="H70" s="77" t="s">
        <v>4635</v>
      </c>
      <c r="I70" s="16">
        <v>90</v>
      </c>
      <c r="J70" s="16">
        <v>68</v>
      </c>
      <c r="K70" s="16">
        <v>25</v>
      </c>
      <c r="L70" s="16">
        <v>14</v>
      </c>
      <c r="M70" s="81">
        <v>38.25</v>
      </c>
      <c r="N70" s="96">
        <v>38.25</v>
      </c>
      <c r="O70" s="64">
        <v>2530</v>
      </c>
      <c r="P70" s="65">
        <f>Table224578910112345678910111213141516171819202122232425262728293031323334353637383940414243444546[[#This Row],[PEMBULATAN]]*O70</f>
        <v>96772.5</v>
      </c>
    </row>
    <row r="71" spans="1:16" ht="26.25" customHeight="1" x14ac:dyDescent="0.2">
      <c r="A71" s="14"/>
      <c r="B71" s="75"/>
      <c r="C71" s="73" t="s">
        <v>4855</v>
      </c>
      <c r="D71" s="78" t="s">
        <v>127</v>
      </c>
      <c r="E71" s="13">
        <v>44558</v>
      </c>
      <c r="F71" s="76" t="s">
        <v>705</v>
      </c>
      <c r="G71" s="13">
        <v>44563</v>
      </c>
      <c r="H71" s="77" t="s">
        <v>4635</v>
      </c>
      <c r="I71" s="16">
        <v>59</v>
      </c>
      <c r="J71" s="16">
        <v>50</v>
      </c>
      <c r="K71" s="16">
        <v>31</v>
      </c>
      <c r="L71" s="16">
        <v>4</v>
      </c>
      <c r="M71" s="81">
        <v>22.862500000000001</v>
      </c>
      <c r="N71" s="96">
        <v>22.862500000000001</v>
      </c>
      <c r="O71" s="64">
        <v>2530</v>
      </c>
      <c r="P71" s="65">
        <f>Table224578910112345678910111213141516171819202122232425262728293031323334353637383940414243444546[[#This Row],[PEMBULATAN]]*O71</f>
        <v>57842.125</v>
      </c>
    </row>
    <row r="72" spans="1:16" ht="26.25" customHeight="1" x14ac:dyDescent="0.2">
      <c r="A72" s="14"/>
      <c r="B72" s="75"/>
      <c r="C72" s="73" t="s">
        <v>4856</v>
      </c>
      <c r="D72" s="78" t="s">
        <v>127</v>
      </c>
      <c r="E72" s="13">
        <v>44558</v>
      </c>
      <c r="F72" s="76" t="s">
        <v>705</v>
      </c>
      <c r="G72" s="13">
        <v>44563</v>
      </c>
      <c r="H72" s="77" t="s">
        <v>4635</v>
      </c>
      <c r="I72" s="16">
        <v>71</v>
      </c>
      <c r="J72" s="16">
        <v>58</v>
      </c>
      <c r="K72" s="16">
        <v>17</v>
      </c>
      <c r="L72" s="16">
        <v>13</v>
      </c>
      <c r="M72" s="81">
        <v>17.5015</v>
      </c>
      <c r="N72" s="96">
        <v>19</v>
      </c>
      <c r="O72" s="64">
        <v>2530</v>
      </c>
      <c r="P72" s="65">
        <f>Table224578910112345678910111213141516171819202122232425262728293031323334353637383940414243444546[[#This Row],[PEMBULATAN]]*O72</f>
        <v>48070</v>
      </c>
    </row>
    <row r="73" spans="1:16" ht="26.25" customHeight="1" x14ac:dyDescent="0.2">
      <c r="A73" s="14"/>
      <c r="B73" s="75"/>
      <c r="C73" s="73" t="s">
        <v>4857</v>
      </c>
      <c r="D73" s="78" t="s">
        <v>127</v>
      </c>
      <c r="E73" s="13">
        <v>44558</v>
      </c>
      <c r="F73" s="76" t="s">
        <v>705</v>
      </c>
      <c r="G73" s="13">
        <v>44563</v>
      </c>
      <c r="H73" s="77" t="s">
        <v>4635</v>
      </c>
      <c r="I73" s="16">
        <v>73</v>
      </c>
      <c r="J73" s="16">
        <v>60</v>
      </c>
      <c r="K73" s="16">
        <v>21</v>
      </c>
      <c r="L73" s="16">
        <v>17</v>
      </c>
      <c r="M73" s="81">
        <v>22.995000000000001</v>
      </c>
      <c r="N73" s="96">
        <v>22.995000000000001</v>
      </c>
      <c r="O73" s="64">
        <v>2530</v>
      </c>
      <c r="P73" s="65">
        <f>Table224578910112345678910111213141516171819202122232425262728293031323334353637383940414243444546[[#This Row],[PEMBULATAN]]*O73</f>
        <v>58177.350000000006</v>
      </c>
    </row>
    <row r="74" spans="1:16" ht="26.25" customHeight="1" x14ac:dyDescent="0.2">
      <c r="A74" s="14"/>
      <c r="B74" s="75"/>
      <c r="C74" s="73" t="s">
        <v>4858</v>
      </c>
      <c r="D74" s="78" t="s">
        <v>127</v>
      </c>
      <c r="E74" s="13">
        <v>44558</v>
      </c>
      <c r="F74" s="76" t="s">
        <v>705</v>
      </c>
      <c r="G74" s="13">
        <v>44563</v>
      </c>
      <c r="H74" s="77" t="s">
        <v>4635</v>
      </c>
      <c r="I74" s="16">
        <v>82</v>
      </c>
      <c r="J74" s="16">
        <v>37</v>
      </c>
      <c r="K74" s="16">
        <v>33</v>
      </c>
      <c r="L74" s="16">
        <v>24</v>
      </c>
      <c r="M74" s="81">
        <v>25.0305</v>
      </c>
      <c r="N74" s="96">
        <v>25.0305</v>
      </c>
      <c r="O74" s="64">
        <v>2530</v>
      </c>
      <c r="P74" s="65">
        <f>Table224578910112345678910111213141516171819202122232425262728293031323334353637383940414243444546[[#This Row],[PEMBULATAN]]*O74</f>
        <v>63327.165000000001</v>
      </c>
    </row>
    <row r="75" spans="1:16" ht="26.25" customHeight="1" x14ac:dyDescent="0.2">
      <c r="A75" s="14"/>
      <c r="B75" s="75"/>
      <c r="C75" s="73" t="s">
        <v>4859</v>
      </c>
      <c r="D75" s="78" t="s">
        <v>127</v>
      </c>
      <c r="E75" s="13">
        <v>44558</v>
      </c>
      <c r="F75" s="76" t="s">
        <v>705</v>
      </c>
      <c r="G75" s="13">
        <v>44563</v>
      </c>
      <c r="H75" s="77" t="s">
        <v>4635</v>
      </c>
      <c r="I75" s="16">
        <v>50</v>
      </c>
      <c r="J75" s="16">
        <v>40</v>
      </c>
      <c r="K75" s="16">
        <v>22</v>
      </c>
      <c r="L75" s="16">
        <v>4</v>
      </c>
      <c r="M75" s="81">
        <v>11</v>
      </c>
      <c r="N75" s="96">
        <v>11</v>
      </c>
      <c r="O75" s="64">
        <v>2530</v>
      </c>
      <c r="P75" s="65">
        <f>Table224578910112345678910111213141516171819202122232425262728293031323334353637383940414243444546[[#This Row],[PEMBULATAN]]*O75</f>
        <v>27830</v>
      </c>
    </row>
    <row r="76" spans="1:16" ht="26.25" customHeight="1" x14ac:dyDescent="0.2">
      <c r="A76" s="14"/>
      <c r="B76" s="75"/>
      <c r="C76" s="73" t="s">
        <v>4860</v>
      </c>
      <c r="D76" s="78" t="s">
        <v>127</v>
      </c>
      <c r="E76" s="13">
        <v>44558</v>
      </c>
      <c r="F76" s="76" t="s">
        <v>705</v>
      </c>
      <c r="G76" s="13">
        <v>44563</v>
      </c>
      <c r="H76" s="77" t="s">
        <v>4635</v>
      </c>
      <c r="I76" s="16">
        <v>87</v>
      </c>
      <c r="J76" s="16">
        <v>50</v>
      </c>
      <c r="K76" s="16">
        <v>23</v>
      </c>
      <c r="L76" s="16">
        <v>10</v>
      </c>
      <c r="M76" s="81">
        <v>25.012499999999999</v>
      </c>
      <c r="N76" s="96">
        <v>25.012499999999999</v>
      </c>
      <c r="O76" s="64">
        <v>2530</v>
      </c>
      <c r="P76" s="65">
        <f>Table224578910112345678910111213141516171819202122232425262728293031323334353637383940414243444546[[#This Row],[PEMBULATAN]]*O76</f>
        <v>63281.625</v>
      </c>
    </row>
    <row r="77" spans="1:16" ht="26.25" customHeight="1" x14ac:dyDescent="0.2">
      <c r="A77" s="14"/>
      <c r="B77" s="75"/>
      <c r="C77" s="73" t="s">
        <v>4861</v>
      </c>
      <c r="D77" s="78" t="s">
        <v>127</v>
      </c>
      <c r="E77" s="13">
        <v>44558</v>
      </c>
      <c r="F77" s="76" t="s">
        <v>705</v>
      </c>
      <c r="G77" s="13">
        <v>44563</v>
      </c>
      <c r="H77" s="77" t="s">
        <v>4635</v>
      </c>
      <c r="I77" s="16">
        <v>76</v>
      </c>
      <c r="J77" s="16">
        <v>64</v>
      </c>
      <c r="K77" s="16">
        <v>31</v>
      </c>
      <c r="L77" s="16">
        <v>14</v>
      </c>
      <c r="M77" s="81">
        <v>37.695999999999998</v>
      </c>
      <c r="N77" s="96">
        <v>37.695999999999998</v>
      </c>
      <c r="O77" s="64">
        <v>2530</v>
      </c>
      <c r="P77" s="65">
        <f>Table224578910112345678910111213141516171819202122232425262728293031323334353637383940414243444546[[#This Row],[PEMBULATAN]]*O77</f>
        <v>95370.87999999999</v>
      </c>
    </row>
    <row r="78" spans="1:16" ht="26.25" customHeight="1" x14ac:dyDescent="0.2">
      <c r="A78" s="14"/>
      <c r="B78" s="75"/>
      <c r="C78" s="73" t="s">
        <v>4862</v>
      </c>
      <c r="D78" s="78" t="s">
        <v>127</v>
      </c>
      <c r="E78" s="13">
        <v>44558</v>
      </c>
      <c r="F78" s="76" t="s">
        <v>705</v>
      </c>
      <c r="G78" s="13">
        <v>44563</v>
      </c>
      <c r="H78" s="77" t="s">
        <v>4635</v>
      </c>
      <c r="I78" s="16">
        <v>70</v>
      </c>
      <c r="J78" s="16">
        <v>55</v>
      </c>
      <c r="K78" s="16">
        <v>21</v>
      </c>
      <c r="L78" s="16">
        <v>13</v>
      </c>
      <c r="M78" s="81">
        <v>20.212499999999999</v>
      </c>
      <c r="N78" s="96">
        <v>20.212499999999999</v>
      </c>
      <c r="O78" s="64">
        <v>2530</v>
      </c>
      <c r="P78" s="65">
        <f>Table224578910112345678910111213141516171819202122232425262728293031323334353637383940414243444546[[#This Row],[PEMBULATAN]]*O78</f>
        <v>51137.625</v>
      </c>
    </row>
    <row r="79" spans="1:16" ht="26.25" customHeight="1" x14ac:dyDescent="0.2">
      <c r="A79" s="14"/>
      <c r="B79" s="75"/>
      <c r="C79" s="73" t="s">
        <v>4863</v>
      </c>
      <c r="D79" s="78" t="s">
        <v>127</v>
      </c>
      <c r="E79" s="13">
        <v>44558</v>
      </c>
      <c r="F79" s="76" t="s">
        <v>705</v>
      </c>
      <c r="G79" s="13">
        <v>44563</v>
      </c>
      <c r="H79" s="77" t="s">
        <v>4635</v>
      </c>
      <c r="I79" s="16">
        <v>75</v>
      </c>
      <c r="J79" s="16">
        <v>62</v>
      </c>
      <c r="K79" s="16">
        <v>26</v>
      </c>
      <c r="L79" s="16">
        <v>13</v>
      </c>
      <c r="M79" s="81">
        <v>30.225000000000001</v>
      </c>
      <c r="N79" s="96">
        <v>30.225000000000001</v>
      </c>
      <c r="O79" s="64">
        <v>2530</v>
      </c>
      <c r="P79" s="65">
        <f>Table224578910112345678910111213141516171819202122232425262728293031323334353637383940414243444546[[#This Row],[PEMBULATAN]]*O79</f>
        <v>76469.25</v>
      </c>
    </row>
    <row r="80" spans="1:16" ht="26.25" customHeight="1" x14ac:dyDescent="0.2">
      <c r="A80" s="14"/>
      <c r="B80" s="75"/>
      <c r="C80" s="73" t="s">
        <v>4864</v>
      </c>
      <c r="D80" s="78" t="s">
        <v>127</v>
      </c>
      <c r="E80" s="13">
        <v>44558</v>
      </c>
      <c r="F80" s="76" t="s">
        <v>705</v>
      </c>
      <c r="G80" s="13">
        <v>44563</v>
      </c>
      <c r="H80" s="77" t="s">
        <v>4635</v>
      </c>
      <c r="I80" s="16">
        <v>75</v>
      </c>
      <c r="J80" s="16">
        <v>64</v>
      </c>
      <c r="K80" s="16">
        <v>16</v>
      </c>
      <c r="L80" s="16">
        <v>8</v>
      </c>
      <c r="M80" s="81">
        <v>19.2</v>
      </c>
      <c r="N80" s="96">
        <v>19.2</v>
      </c>
      <c r="O80" s="64">
        <v>2530</v>
      </c>
      <c r="P80" s="65">
        <f>Table224578910112345678910111213141516171819202122232425262728293031323334353637383940414243444546[[#This Row],[PEMBULATAN]]*O80</f>
        <v>48576</v>
      </c>
    </row>
    <row r="81" spans="1:16" ht="26.25" customHeight="1" x14ac:dyDescent="0.2">
      <c r="A81" s="14"/>
      <c r="B81" s="75"/>
      <c r="C81" s="73" t="s">
        <v>4865</v>
      </c>
      <c r="D81" s="78" t="s">
        <v>127</v>
      </c>
      <c r="E81" s="13">
        <v>44558</v>
      </c>
      <c r="F81" s="76" t="s">
        <v>705</v>
      </c>
      <c r="G81" s="13">
        <v>44563</v>
      </c>
      <c r="H81" s="77" t="s">
        <v>4635</v>
      </c>
      <c r="I81" s="16">
        <v>65</v>
      </c>
      <c r="J81" s="16">
        <v>50</v>
      </c>
      <c r="K81" s="16">
        <v>32</v>
      </c>
      <c r="L81" s="16">
        <v>12</v>
      </c>
      <c r="M81" s="81">
        <v>26</v>
      </c>
      <c r="N81" s="96">
        <v>26</v>
      </c>
      <c r="O81" s="64">
        <v>2530</v>
      </c>
      <c r="P81" s="65">
        <f>Table224578910112345678910111213141516171819202122232425262728293031323334353637383940414243444546[[#This Row],[PEMBULATAN]]*O81</f>
        <v>65780</v>
      </c>
    </row>
    <row r="82" spans="1:16" ht="26.25" customHeight="1" x14ac:dyDescent="0.2">
      <c r="A82" s="14"/>
      <c r="B82" s="75"/>
      <c r="C82" s="73" t="s">
        <v>4866</v>
      </c>
      <c r="D82" s="78" t="s">
        <v>127</v>
      </c>
      <c r="E82" s="13">
        <v>44558</v>
      </c>
      <c r="F82" s="76" t="s">
        <v>705</v>
      </c>
      <c r="G82" s="13">
        <v>44563</v>
      </c>
      <c r="H82" s="77" t="s">
        <v>4635</v>
      </c>
      <c r="I82" s="16">
        <v>50</v>
      </c>
      <c r="J82" s="16">
        <v>47</v>
      </c>
      <c r="K82" s="16">
        <v>19</v>
      </c>
      <c r="L82" s="16">
        <v>4</v>
      </c>
      <c r="M82" s="81">
        <v>11.1625</v>
      </c>
      <c r="N82" s="96">
        <v>11.1625</v>
      </c>
      <c r="O82" s="64">
        <v>2530</v>
      </c>
      <c r="P82" s="65">
        <f>Table224578910112345678910111213141516171819202122232425262728293031323334353637383940414243444546[[#This Row],[PEMBULATAN]]*O82</f>
        <v>28241.125</v>
      </c>
    </row>
    <row r="83" spans="1:16" ht="26.25" customHeight="1" x14ac:dyDescent="0.2">
      <c r="A83" s="14"/>
      <c r="B83" s="75"/>
      <c r="C83" s="73" t="s">
        <v>4867</v>
      </c>
      <c r="D83" s="78" t="s">
        <v>127</v>
      </c>
      <c r="E83" s="13">
        <v>44558</v>
      </c>
      <c r="F83" s="76" t="s">
        <v>705</v>
      </c>
      <c r="G83" s="13">
        <v>44563</v>
      </c>
      <c r="H83" s="77" t="s">
        <v>4635</v>
      </c>
      <c r="I83" s="16">
        <v>62</v>
      </c>
      <c r="J83" s="16">
        <v>55</v>
      </c>
      <c r="K83" s="16">
        <v>16</v>
      </c>
      <c r="L83" s="16">
        <v>8</v>
      </c>
      <c r="M83" s="81">
        <v>13.64</v>
      </c>
      <c r="N83" s="96">
        <v>13.64</v>
      </c>
      <c r="O83" s="64">
        <v>2530</v>
      </c>
      <c r="P83" s="65">
        <f>Table224578910112345678910111213141516171819202122232425262728293031323334353637383940414243444546[[#This Row],[PEMBULATAN]]*O83</f>
        <v>34509.200000000004</v>
      </c>
    </row>
    <row r="84" spans="1:16" ht="26.25" customHeight="1" x14ac:dyDescent="0.2">
      <c r="A84" s="14"/>
      <c r="B84" s="75"/>
      <c r="C84" s="73" t="s">
        <v>4868</v>
      </c>
      <c r="D84" s="78" t="s">
        <v>127</v>
      </c>
      <c r="E84" s="13">
        <v>44558</v>
      </c>
      <c r="F84" s="76" t="s">
        <v>705</v>
      </c>
      <c r="G84" s="13">
        <v>44563</v>
      </c>
      <c r="H84" s="77" t="s">
        <v>4635</v>
      </c>
      <c r="I84" s="16">
        <v>75</v>
      </c>
      <c r="J84" s="16">
        <v>60</v>
      </c>
      <c r="K84" s="16">
        <v>17</v>
      </c>
      <c r="L84" s="16">
        <v>10</v>
      </c>
      <c r="M84" s="81">
        <v>19.125</v>
      </c>
      <c r="N84" s="96">
        <v>19.125</v>
      </c>
      <c r="O84" s="64">
        <v>2530</v>
      </c>
      <c r="P84" s="65">
        <f>Table224578910112345678910111213141516171819202122232425262728293031323334353637383940414243444546[[#This Row],[PEMBULATAN]]*O84</f>
        <v>48386.25</v>
      </c>
    </row>
    <row r="85" spans="1:16" ht="26.25" customHeight="1" x14ac:dyDescent="0.2">
      <c r="A85" s="14"/>
      <c r="B85" s="75"/>
      <c r="C85" s="73" t="s">
        <v>4869</v>
      </c>
      <c r="D85" s="78" t="s">
        <v>127</v>
      </c>
      <c r="E85" s="13">
        <v>44558</v>
      </c>
      <c r="F85" s="76" t="s">
        <v>705</v>
      </c>
      <c r="G85" s="13">
        <v>44563</v>
      </c>
      <c r="H85" s="77" t="s">
        <v>4635</v>
      </c>
      <c r="I85" s="16">
        <v>90</v>
      </c>
      <c r="J85" s="16">
        <v>63</v>
      </c>
      <c r="K85" s="16">
        <v>28</v>
      </c>
      <c r="L85" s="16">
        <v>13</v>
      </c>
      <c r="M85" s="81">
        <v>39.69</v>
      </c>
      <c r="N85" s="96">
        <v>39.69</v>
      </c>
      <c r="O85" s="64">
        <v>2530</v>
      </c>
      <c r="P85" s="65">
        <f>Table224578910112345678910111213141516171819202122232425262728293031323334353637383940414243444546[[#This Row],[PEMBULATAN]]*O85</f>
        <v>100415.7</v>
      </c>
    </row>
    <row r="86" spans="1:16" ht="26.25" customHeight="1" x14ac:dyDescent="0.2">
      <c r="A86" s="14"/>
      <c r="B86" s="75"/>
      <c r="C86" s="73" t="s">
        <v>4870</v>
      </c>
      <c r="D86" s="78" t="s">
        <v>127</v>
      </c>
      <c r="E86" s="13">
        <v>44558</v>
      </c>
      <c r="F86" s="76" t="s">
        <v>705</v>
      </c>
      <c r="G86" s="13">
        <v>44563</v>
      </c>
      <c r="H86" s="77" t="s">
        <v>4635</v>
      </c>
      <c r="I86" s="16">
        <v>83</v>
      </c>
      <c r="J86" s="16">
        <v>67</v>
      </c>
      <c r="K86" s="16">
        <v>25</v>
      </c>
      <c r="L86" s="16">
        <v>20</v>
      </c>
      <c r="M86" s="81">
        <v>34.756250000000001</v>
      </c>
      <c r="N86" s="96">
        <v>34.756250000000001</v>
      </c>
      <c r="O86" s="64">
        <v>2530</v>
      </c>
      <c r="P86" s="65">
        <f>Table224578910112345678910111213141516171819202122232425262728293031323334353637383940414243444546[[#This Row],[PEMBULATAN]]*O86</f>
        <v>87933.3125</v>
      </c>
    </row>
    <row r="87" spans="1:16" ht="26.25" customHeight="1" x14ac:dyDescent="0.2">
      <c r="A87" s="14"/>
      <c r="B87" s="75"/>
      <c r="C87" s="73" t="s">
        <v>4871</v>
      </c>
      <c r="D87" s="78" t="s">
        <v>127</v>
      </c>
      <c r="E87" s="13">
        <v>44558</v>
      </c>
      <c r="F87" s="76" t="s">
        <v>705</v>
      </c>
      <c r="G87" s="13">
        <v>44563</v>
      </c>
      <c r="H87" s="77" t="s">
        <v>4635</v>
      </c>
      <c r="I87" s="16">
        <v>70</v>
      </c>
      <c r="J87" s="16">
        <v>63</v>
      </c>
      <c r="K87" s="16">
        <v>18</v>
      </c>
      <c r="L87" s="16">
        <v>8</v>
      </c>
      <c r="M87" s="81">
        <v>19.844999999999999</v>
      </c>
      <c r="N87" s="96">
        <v>19.844999999999999</v>
      </c>
      <c r="O87" s="64">
        <v>2530</v>
      </c>
      <c r="P87" s="65">
        <f>Table224578910112345678910111213141516171819202122232425262728293031323334353637383940414243444546[[#This Row],[PEMBULATAN]]*O87</f>
        <v>50207.85</v>
      </c>
    </row>
    <row r="88" spans="1:16" ht="26.25" customHeight="1" x14ac:dyDescent="0.2">
      <c r="A88" s="14"/>
      <c r="B88" s="75"/>
      <c r="C88" s="73" t="s">
        <v>4872</v>
      </c>
      <c r="D88" s="78" t="s">
        <v>127</v>
      </c>
      <c r="E88" s="13">
        <v>44558</v>
      </c>
      <c r="F88" s="76" t="s">
        <v>705</v>
      </c>
      <c r="G88" s="13">
        <v>44563</v>
      </c>
      <c r="H88" s="77" t="s">
        <v>4635</v>
      </c>
      <c r="I88" s="16">
        <v>72</v>
      </c>
      <c r="J88" s="16">
        <v>63</v>
      </c>
      <c r="K88" s="16">
        <v>26</v>
      </c>
      <c r="L88" s="16">
        <v>9</v>
      </c>
      <c r="M88" s="81">
        <v>29.484000000000002</v>
      </c>
      <c r="N88" s="96">
        <v>30</v>
      </c>
      <c r="O88" s="64">
        <v>2530</v>
      </c>
      <c r="P88" s="65">
        <f>Table224578910112345678910111213141516171819202122232425262728293031323334353637383940414243444546[[#This Row],[PEMBULATAN]]*O88</f>
        <v>75900</v>
      </c>
    </row>
    <row r="89" spans="1:16" ht="26.25" customHeight="1" x14ac:dyDescent="0.2">
      <c r="A89" s="14"/>
      <c r="B89" s="75"/>
      <c r="C89" s="73" t="s">
        <v>4873</v>
      </c>
      <c r="D89" s="78" t="s">
        <v>127</v>
      </c>
      <c r="E89" s="13">
        <v>44558</v>
      </c>
      <c r="F89" s="76" t="s">
        <v>705</v>
      </c>
      <c r="G89" s="13">
        <v>44563</v>
      </c>
      <c r="H89" s="77" t="s">
        <v>4635</v>
      </c>
      <c r="I89" s="16">
        <v>54</v>
      </c>
      <c r="J89" s="16">
        <v>60</v>
      </c>
      <c r="K89" s="16">
        <v>14</v>
      </c>
      <c r="L89" s="16">
        <v>4</v>
      </c>
      <c r="M89" s="81">
        <v>11.34</v>
      </c>
      <c r="N89" s="96">
        <v>12</v>
      </c>
      <c r="O89" s="64">
        <v>2530</v>
      </c>
      <c r="P89" s="65">
        <f>Table224578910112345678910111213141516171819202122232425262728293031323334353637383940414243444546[[#This Row],[PEMBULATAN]]*O89</f>
        <v>30360</v>
      </c>
    </row>
    <row r="90" spans="1:16" ht="26.25" customHeight="1" x14ac:dyDescent="0.2">
      <c r="A90" s="14"/>
      <c r="B90" s="75"/>
      <c r="C90" s="73" t="s">
        <v>4874</v>
      </c>
      <c r="D90" s="78" t="s">
        <v>127</v>
      </c>
      <c r="E90" s="13">
        <v>44558</v>
      </c>
      <c r="F90" s="76" t="s">
        <v>705</v>
      </c>
      <c r="G90" s="13">
        <v>44563</v>
      </c>
      <c r="H90" s="77" t="s">
        <v>4635</v>
      </c>
      <c r="I90" s="16">
        <v>40</v>
      </c>
      <c r="J90" s="16">
        <v>35</v>
      </c>
      <c r="K90" s="16">
        <v>16</v>
      </c>
      <c r="L90" s="16">
        <v>2</v>
      </c>
      <c r="M90" s="81">
        <v>5.6</v>
      </c>
      <c r="N90" s="96">
        <v>5.6</v>
      </c>
      <c r="O90" s="64">
        <v>2530</v>
      </c>
      <c r="P90" s="65">
        <f>Table224578910112345678910111213141516171819202122232425262728293031323334353637383940414243444546[[#This Row],[PEMBULATAN]]*O90</f>
        <v>14168</v>
      </c>
    </row>
    <row r="91" spans="1:16" ht="26.25" customHeight="1" x14ac:dyDescent="0.2">
      <c r="A91" s="14"/>
      <c r="B91" s="75"/>
      <c r="C91" s="73" t="s">
        <v>4875</v>
      </c>
      <c r="D91" s="78" t="s">
        <v>127</v>
      </c>
      <c r="E91" s="13">
        <v>44558</v>
      </c>
      <c r="F91" s="76" t="s">
        <v>705</v>
      </c>
      <c r="G91" s="13">
        <v>44563</v>
      </c>
      <c r="H91" s="77" t="s">
        <v>4635</v>
      </c>
      <c r="I91" s="16">
        <v>50</v>
      </c>
      <c r="J91" s="16">
        <v>50</v>
      </c>
      <c r="K91" s="16">
        <v>10</v>
      </c>
      <c r="L91" s="16">
        <v>4</v>
      </c>
      <c r="M91" s="81">
        <v>6.25</v>
      </c>
      <c r="N91" s="96">
        <v>6.25</v>
      </c>
      <c r="O91" s="64">
        <v>2530</v>
      </c>
      <c r="P91" s="65">
        <f>Table224578910112345678910111213141516171819202122232425262728293031323334353637383940414243444546[[#This Row],[PEMBULATAN]]*O91</f>
        <v>15812.5</v>
      </c>
    </row>
    <row r="92" spans="1:16" ht="26.25" customHeight="1" x14ac:dyDescent="0.2">
      <c r="A92" s="14"/>
      <c r="B92" s="75"/>
      <c r="C92" s="73" t="s">
        <v>4876</v>
      </c>
      <c r="D92" s="78" t="s">
        <v>127</v>
      </c>
      <c r="E92" s="13">
        <v>44558</v>
      </c>
      <c r="F92" s="76" t="s">
        <v>705</v>
      </c>
      <c r="G92" s="13">
        <v>44563</v>
      </c>
      <c r="H92" s="77" t="s">
        <v>4635</v>
      </c>
      <c r="I92" s="16">
        <v>85</v>
      </c>
      <c r="J92" s="16">
        <v>54</v>
      </c>
      <c r="K92" s="16">
        <v>16</v>
      </c>
      <c r="L92" s="16">
        <v>10</v>
      </c>
      <c r="M92" s="81">
        <v>18.36</v>
      </c>
      <c r="N92" s="96">
        <v>19</v>
      </c>
      <c r="O92" s="64">
        <v>2530</v>
      </c>
      <c r="P92" s="65">
        <f>Table224578910112345678910111213141516171819202122232425262728293031323334353637383940414243444546[[#This Row],[PEMBULATAN]]*O92</f>
        <v>48070</v>
      </c>
    </row>
    <row r="93" spans="1:16" ht="26.25" customHeight="1" x14ac:dyDescent="0.2">
      <c r="A93" s="14"/>
      <c r="B93" s="75"/>
      <c r="C93" s="73" t="s">
        <v>4877</v>
      </c>
      <c r="D93" s="78" t="s">
        <v>127</v>
      </c>
      <c r="E93" s="13">
        <v>44558</v>
      </c>
      <c r="F93" s="76" t="s">
        <v>705</v>
      </c>
      <c r="G93" s="13">
        <v>44563</v>
      </c>
      <c r="H93" s="77" t="s">
        <v>4635</v>
      </c>
      <c r="I93" s="16">
        <v>90</v>
      </c>
      <c r="J93" s="16">
        <v>52</v>
      </c>
      <c r="K93" s="16">
        <v>21</v>
      </c>
      <c r="L93" s="16">
        <v>10</v>
      </c>
      <c r="M93" s="81">
        <v>24.57</v>
      </c>
      <c r="N93" s="96">
        <v>24.57</v>
      </c>
      <c r="O93" s="64">
        <v>2530</v>
      </c>
      <c r="P93" s="65">
        <f>Table224578910112345678910111213141516171819202122232425262728293031323334353637383940414243444546[[#This Row],[PEMBULATAN]]*O93</f>
        <v>62162.1</v>
      </c>
    </row>
    <row r="94" spans="1:16" ht="26.25" customHeight="1" x14ac:dyDescent="0.2">
      <c r="A94" s="14"/>
      <c r="B94" s="75"/>
      <c r="C94" s="73" t="s">
        <v>4878</v>
      </c>
      <c r="D94" s="78" t="s">
        <v>127</v>
      </c>
      <c r="E94" s="13">
        <v>44558</v>
      </c>
      <c r="F94" s="76" t="s">
        <v>705</v>
      </c>
      <c r="G94" s="13">
        <v>44563</v>
      </c>
      <c r="H94" s="77" t="s">
        <v>4635</v>
      </c>
      <c r="I94" s="16">
        <v>63</v>
      </c>
      <c r="J94" s="16">
        <v>51</v>
      </c>
      <c r="K94" s="16">
        <v>22</v>
      </c>
      <c r="L94" s="16">
        <v>6</v>
      </c>
      <c r="M94" s="81">
        <v>17.671500000000002</v>
      </c>
      <c r="N94" s="96">
        <v>17.671500000000002</v>
      </c>
      <c r="O94" s="64">
        <v>2530</v>
      </c>
      <c r="P94" s="65">
        <f>Table224578910112345678910111213141516171819202122232425262728293031323334353637383940414243444546[[#This Row],[PEMBULATAN]]*O94</f>
        <v>44708.895000000004</v>
      </c>
    </row>
    <row r="95" spans="1:16" ht="26.25" customHeight="1" x14ac:dyDescent="0.2">
      <c r="A95" s="14"/>
      <c r="B95" s="75"/>
      <c r="C95" s="73" t="s">
        <v>4879</v>
      </c>
      <c r="D95" s="78" t="s">
        <v>127</v>
      </c>
      <c r="E95" s="13">
        <v>44558</v>
      </c>
      <c r="F95" s="76" t="s">
        <v>705</v>
      </c>
      <c r="G95" s="13">
        <v>44563</v>
      </c>
      <c r="H95" s="77" t="s">
        <v>4635</v>
      </c>
      <c r="I95" s="16">
        <v>50</v>
      </c>
      <c r="J95" s="16">
        <v>42</v>
      </c>
      <c r="K95" s="16">
        <v>20</v>
      </c>
      <c r="L95" s="16">
        <v>6</v>
      </c>
      <c r="M95" s="81">
        <v>10.5</v>
      </c>
      <c r="N95" s="96">
        <v>11</v>
      </c>
      <c r="O95" s="64">
        <v>2530</v>
      </c>
      <c r="P95" s="65">
        <f>Table224578910112345678910111213141516171819202122232425262728293031323334353637383940414243444546[[#This Row],[PEMBULATAN]]*O95</f>
        <v>27830</v>
      </c>
    </row>
    <row r="96" spans="1:16" ht="26.25" customHeight="1" x14ac:dyDescent="0.2">
      <c r="A96" s="14"/>
      <c r="B96" s="75"/>
      <c r="C96" s="73" t="s">
        <v>4880</v>
      </c>
      <c r="D96" s="78" t="s">
        <v>127</v>
      </c>
      <c r="E96" s="13">
        <v>44558</v>
      </c>
      <c r="F96" s="76" t="s">
        <v>705</v>
      </c>
      <c r="G96" s="13">
        <v>44563</v>
      </c>
      <c r="H96" s="77" t="s">
        <v>4635</v>
      </c>
      <c r="I96" s="16">
        <v>72</v>
      </c>
      <c r="J96" s="16">
        <v>62</v>
      </c>
      <c r="K96" s="16">
        <v>18</v>
      </c>
      <c r="L96" s="16">
        <v>11</v>
      </c>
      <c r="M96" s="81">
        <v>20.088000000000001</v>
      </c>
      <c r="N96" s="96">
        <v>20.088000000000001</v>
      </c>
      <c r="O96" s="64">
        <v>2530</v>
      </c>
      <c r="P96" s="65">
        <f>Table224578910112345678910111213141516171819202122232425262728293031323334353637383940414243444546[[#This Row],[PEMBULATAN]]*O96</f>
        <v>50822.64</v>
      </c>
    </row>
    <row r="97" spans="1:16" ht="26.25" customHeight="1" x14ac:dyDescent="0.2">
      <c r="A97" s="14"/>
      <c r="B97" s="75"/>
      <c r="C97" s="73" t="s">
        <v>4881</v>
      </c>
      <c r="D97" s="78" t="s">
        <v>127</v>
      </c>
      <c r="E97" s="13">
        <v>44558</v>
      </c>
      <c r="F97" s="76" t="s">
        <v>705</v>
      </c>
      <c r="G97" s="13">
        <v>44563</v>
      </c>
      <c r="H97" s="77" t="s">
        <v>4635</v>
      </c>
      <c r="I97" s="16">
        <v>80</v>
      </c>
      <c r="J97" s="16">
        <v>66</v>
      </c>
      <c r="K97" s="16">
        <v>32</v>
      </c>
      <c r="L97" s="16">
        <v>16</v>
      </c>
      <c r="M97" s="81">
        <v>42.24</v>
      </c>
      <c r="N97" s="96">
        <v>42.24</v>
      </c>
      <c r="O97" s="64">
        <v>2530</v>
      </c>
      <c r="P97" s="65">
        <f>Table224578910112345678910111213141516171819202122232425262728293031323334353637383940414243444546[[#This Row],[PEMBULATAN]]*O97</f>
        <v>106867.20000000001</v>
      </c>
    </row>
    <row r="98" spans="1:16" ht="26.25" customHeight="1" x14ac:dyDescent="0.2">
      <c r="A98" s="14"/>
      <c r="B98" s="75"/>
      <c r="C98" s="73" t="s">
        <v>4882</v>
      </c>
      <c r="D98" s="78" t="s">
        <v>127</v>
      </c>
      <c r="E98" s="13">
        <v>44558</v>
      </c>
      <c r="F98" s="76" t="s">
        <v>705</v>
      </c>
      <c r="G98" s="13">
        <v>44563</v>
      </c>
      <c r="H98" s="77" t="s">
        <v>4635</v>
      </c>
      <c r="I98" s="16">
        <v>82</v>
      </c>
      <c r="J98" s="16">
        <v>55</v>
      </c>
      <c r="K98" s="16">
        <v>22</v>
      </c>
      <c r="L98" s="16">
        <v>3</v>
      </c>
      <c r="M98" s="81">
        <v>24.805</v>
      </c>
      <c r="N98" s="96">
        <v>24.805</v>
      </c>
      <c r="O98" s="64">
        <v>2530</v>
      </c>
      <c r="P98" s="65">
        <f>Table224578910112345678910111213141516171819202122232425262728293031323334353637383940414243444546[[#This Row],[PEMBULATAN]]*O98</f>
        <v>62756.65</v>
      </c>
    </row>
    <row r="99" spans="1:16" ht="26.25" customHeight="1" x14ac:dyDescent="0.2">
      <c r="A99" s="14"/>
      <c r="B99" s="75"/>
      <c r="C99" s="73" t="s">
        <v>4883</v>
      </c>
      <c r="D99" s="78" t="s">
        <v>127</v>
      </c>
      <c r="E99" s="13">
        <v>44558</v>
      </c>
      <c r="F99" s="76" t="s">
        <v>705</v>
      </c>
      <c r="G99" s="13">
        <v>44563</v>
      </c>
      <c r="H99" s="77" t="s">
        <v>4635</v>
      </c>
      <c r="I99" s="16">
        <v>80</v>
      </c>
      <c r="J99" s="16">
        <v>61</v>
      </c>
      <c r="K99" s="16">
        <v>35</v>
      </c>
      <c r="L99" s="16">
        <v>16</v>
      </c>
      <c r="M99" s="81">
        <v>42.7</v>
      </c>
      <c r="N99" s="96">
        <v>42.7</v>
      </c>
      <c r="O99" s="64">
        <v>2530</v>
      </c>
      <c r="P99" s="65">
        <f>Table224578910112345678910111213141516171819202122232425262728293031323334353637383940414243444546[[#This Row],[PEMBULATAN]]*O99</f>
        <v>108031</v>
      </c>
    </row>
    <row r="100" spans="1:16" ht="26.25" customHeight="1" x14ac:dyDescent="0.2">
      <c r="A100" s="14"/>
      <c r="B100" s="75"/>
      <c r="C100" s="73" t="s">
        <v>4884</v>
      </c>
      <c r="D100" s="78" t="s">
        <v>127</v>
      </c>
      <c r="E100" s="13">
        <v>44558</v>
      </c>
      <c r="F100" s="76" t="s">
        <v>705</v>
      </c>
      <c r="G100" s="13">
        <v>44563</v>
      </c>
      <c r="H100" s="77" t="s">
        <v>4635</v>
      </c>
      <c r="I100" s="16">
        <v>63</v>
      </c>
      <c r="J100" s="16">
        <v>63</v>
      </c>
      <c r="K100" s="16">
        <v>25</v>
      </c>
      <c r="L100" s="16">
        <v>8</v>
      </c>
      <c r="M100" s="81">
        <v>24.806249999999999</v>
      </c>
      <c r="N100" s="96">
        <v>24.806249999999999</v>
      </c>
      <c r="O100" s="64">
        <v>2530</v>
      </c>
      <c r="P100" s="65">
        <f>Table224578910112345678910111213141516171819202122232425262728293031323334353637383940414243444546[[#This Row],[PEMBULATAN]]*O100</f>
        <v>62759.8125</v>
      </c>
    </row>
    <row r="101" spans="1:16" ht="26.25" customHeight="1" x14ac:dyDescent="0.2">
      <c r="A101" s="14"/>
      <c r="B101" s="75"/>
      <c r="C101" s="73" t="s">
        <v>4885</v>
      </c>
      <c r="D101" s="78" t="s">
        <v>127</v>
      </c>
      <c r="E101" s="13">
        <v>44558</v>
      </c>
      <c r="F101" s="76" t="s">
        <v>705</v>
      </c>
      <c r="G101" s="13">
        <v>44563</v>
      </c>
      <c r="H101" s="77" t="s">
        <v>4635</v>
      </c>
      <c r="I101" s="16">
        <v>101</v>
      </c>
      <c r="J101" s="16">
        <v>53</v>
      </c>
      <c r="K101" s="16">
        <v>33</v>
      </c>
      <c r="L101" s="16">
        <v>29</v>
      </c>
      <c r="M101" s="81">
        <v>44.16225</v>
      </c>
      <c r="N101" s="96">
        <v>44.16225</v>
      </c>
      <c r="O101" s="64">
        <v>2530</v>
      </c>
      <c r="P101" s="65">
        <f>Table224578910112345678910111213141516171819202122232425262728293031323334353637383940414243444546[[#This Row],[PEMBULATAN]]*O101</f>
        <v>111730.49250000001</v>
      </c>
    </row>
    <row r="102" spans="1:16" ht="26.25" customHeight="1" x14ac:dyDescent="0.2">
      <c r="A102" s="14"/>
      <c r="B102" s="75"/>
      <c r="C102" s="73" t="s">
        <v>4886</v>
      </c>
      <c r="D102" s="78" t="s">
        <v>127</v>
      </c>
      <c r="E102" s="13">
        <v>44558</v>
      </c>
      <c r="F102" s="76" t="s">
        <v>705</v>
      </c>
      <c r="G102" s="13">
        <v>44563</v>
      </c>
      <c r="H102" s="77" t="s">
        <v>4635</v>
      </c>
      <c r="I102" s="16">
        <v>80</v>
      </c>
      <c r="J102" s="16">
        <v>53</v>
      </c>
      <c r="K102" s="16">
        <v>16</v>
      </c>
      <c r="L102" s="16">
        <v>20</v>
      </c>
      <c r="M102" s="81">
        <v>16.96</v>
      </c>
      <c r="N102" s="96">
        <v>20</v>
      </c>
      <c r="O102" s="64">
        <v>2530</v>
      </c>
      <c r="P102" s="65">
        <f>Table224578910112345678910111213141516171819202122232425262728293031323334353637383940414243444546[[#This Row],[PEMBULATAN]]*O102</f>
        <v>50600</v>
      </c>
    </row>
    <row r="103" spans="1:16" ht="26.25" customHeight="1" x14ac:dyDescent="0.2">
      <c r="A103" s="14"/>
      <c r="B103" s="75"/>
      <c r="C103" s="73" t="s">
        <v>4887</v>
      </c>
      <c r="D103" s="78" t="s">
        <v>127</v>
      </c>
      <c r="E103" s="13">
        <v>44558</v>
      </c>
      <c r="F103" s="76" t="s">
        <v>705</v>
      </c>
      <c r="G103" s="13">
        <v>44563</v>
      </c>
      <c r="H103" s="77" t="s">
        <v>4635</v>
      </c>
      <c r="I103" s="16">
        <v>72</v>
      </c>
      <c r="J103" s="16">
        <v>61</v>
      </c>
      <c r="K103" s="16">
        <v>16</v>
      </c>
      <c r="L103" s="16">
        <v>9</v>
      </c>
      <c r="M103" s="81">
        <v>17.568000000000001</v>
      </c>
      <c r="N103" s="96">
        <v>17.568000000000001</v>
      </c>
      <c r="O103" s="64">
        <v>2530</v>
      </c>
      <c r="P103" s="65">
        <f>Table224578910112345678910111213141516171819202122232425262728293031323334353637383940414243444546[[#This Row],[PEMBULATAN]]*O103</f>
        <v>44447.040000000001</v>
      </c>
    </row>
    <row r="104" spans="1:16" ht="26.25" customHeight="1" x14ac:dyDescent="0.2">
      <c r="A104" s="14"/>
      <c r="B104" s="75"/>
      <c r="C104" s="73" t="s">
        <v>4888</v>
      </c>
      <c r="D104" s="78" t="s">
        <v>127</v>
      </c>
      <c r="E104" s="13">
        <v>44558</v>
      </c>
      <c r="F104" s="76" t="s">
        <v>705</v>
      </c>
      <c r="G104" s="13">
        <v>44563</v>
      </c>
      <c r="H104" s="77" t="s">
        <v>4635</v>
      </c>
      <c r="I104" s="16">
        <v>45</v>
      </c>
      <c r="J104" s="16">
        <v>35</v>
      </c>
      <c r="K104" s="16">
        <v>25</v>
      </c>
      <c r="L104" s="16">
        <v>2</v>
      </c>
      <c r="M104" s="81">
        <v>9.84375</v>
      </c>
      <c r="N104" s="96">
        <v>9.84375</v>
      </c>
      <c r="O104" s="64">
        <v>2530</v>
      </c>
      <c r="P104" s="65">
        <f>Table224578910112345678910111213141516171819202122232425262728293031323334353637383940414243444546[[#This Row],[PEMBULATAN]]*O104</f>
        <v>24904.6875</v>
      </c>
    </row>
    <row r="105" spans="1:16" ht="26.25" customHeight="1" x14ac:dyDescent="0.2">
      <c r="A105" s="14"/>
      <c r="B105" s="75"/>
      <c r="C105" s="73" t="s">
        <v>4889</v>
      </c>
      <c r="D105" s="78" t="s">
        <v>127</v>
      </c>
      <c r="E105" s="13">
        <v>44558</v>
      </c>
      <c r="F105" s="76" t="s">
        <v>705</v>
      </c>
      <c r="G105" s="13">
        <v>44563</v>
      </c>
      <c r="H105" s="77" t="s">
        <v>4635</v>
      </c>
      <c r="I105" s="16">
        <v>90</v>
      </c>
      <c r="J105" s="16">
        <v>61</v>
      </c>
      <c r="K105" s="16">
        <v>30</v>
      </c>
      <c r="L105" s="16">
        <v>18</v>
      </c>
      <c r="M105" s="81">
        <v>41.174999999999997</v>
      </c>
      <c r="N105" s="96">
        <v>41.174999999999997</v>
      </c>
      <c r="O105" s="64">
        <v>2530</v>
      </c>
      <c r="P105" s="65">
        <f>Table224578910112345678910111213141516171819202122232425262728293031323334353637383940414243444546[[#This Row],[PEMBULATAN]]*O105</f>
        <v>104172.75</v>
      </c>
    </row>
    <row r="106" spans="1:16" ht="26.25" customHeight="1" x14ac:dyDescent="0.2">
      <c r="A106" s="14"/>
      <c r="B106" s="75"/>
      <c r="C106" s="73" t="s">
        <v>4890</v>
      </c>
      <c r="D106" s="78" t="s">
        <v>127</v>
      </c>
      <c r="E106" s="13">
        <v>44558</v>
      </c>
      <c r="F106" s="76" t="s">
        <v>705</v>
      </c>
      <c r="G106" s="13">
        <v>44563</v>
      </c>
      <c r="H106" s="77" t="s">
        <v>4635</v>
      </c>
      <c r="I106" s="16">
        <v>51</v>
      </c>
      <c r="J106" s="16">
        <v>35</v>
      </c>
      <c r="K106" s="16">
        <v>32</v>
      </c>
      <c r="L106" s="16">
        <v>3</v>
      </c>
      <c r="M106" s="81">
        <v>14.28</v>
      </c>
      <c r="N106" s="96">
        <v>14.28</v>
      </c>
      <c r="O106" s="64">
        <v>2530</v>
      </c>
      <c r="P106" s="65">
        <f>Table224578910112345678910111213141516171819202122232425262728293031323334353637383940414243444546[[#This Row],[PEMBULATAN]]*O106</f>
        <v>36128.400000000001</v>
      </c>
    </row>
    <row r="107" spans="1:16" ht="26.25" customHeight="1" x14ac:dyDescent="0.2">
      <c r="A107" s="14"/>
      <c r="B107" s="75"/>
      <c r="C107" s="73" t="s">
        <v>4891</v>
      </c>
      <c r="D107" s="78" t="s">
        <v>127</v>
      </c>
      <c r="E107" s="13">
        <v>44558</v>
      </c>
      <c r="F107" s="76" t="s">
        <v>705</v>
      </c>
      <c r="G107" s="13">
        <v>44563</v>
      </c>
      <c r="H107" s="77" t="s">
        <v>4635</v>
      </c>
      <c r="I107" s="16">
        <v>72</v>
      </c>
      <c r="J107" s="16">
        <v>32</v>
      </c>
      <c r="K107" s="16">
        <v>11</v>
      </c>
      <c r="L107" s="16">
        <v>5</v>
      </c>
      <c r="M107" s="81">
        <v>6.3360000000000003</v>
      </c>
      <c r="N107" s="96">
        <v>7</v>
      </c>
      <c r="O107" s="64">
        <v>2530</v>
      </c>
      <c r="P107" s="65">
        <f>Table224578910112345678910111213141516171819202122232425262728293031323334353637383940414243444546[[#This Row],[PEMBULATAN]]*O107</f>
        <v>17710</v>
      </c>
    </row>
    <row r="108" spans="1:16" ht="26.25" customHeight="1" x14ac:dyDescent="0.2">
      <c r="A108" s="14"/>
      <c r="B108" s="75"/>
      <c r="C108" s="73" t="s">
        <v>4892</v>
      </c>
      <c r="D108" s="78" t="s">
        <v>127</v>
      </c>
      <c r="E108" s="13">
        <v>44558</v>
      </c>
      <c r="F108" s="76" t="s">
        <v>705</v>
      </c>
      <c r="G108" s="13">
        <v>44563</v>
      </c>
      <c r="H108" s="77" t="s">
        <v>4635</v>
      </c>
      <c r="I108" s="16">
        <v>92</v>
      </c>
      <c r="J108" s="16">
        <v>53</v>
      </c>
      <c r="K108" s="16">
        <v>32</v>
      </c>
      <c r="L108" s="16">
        <v>10</v>
      </c>
      <c r="M108" s="81">
        <v>39.008000000000003</v>
      </c>
      <c r="N108" s="96">
        <v>39.008000000000003</v>
      </c>
      <c r="O108" s="64">
        <v>2530</v>
      </c>
      <c r="P108" s="65">
        <f>Table224578910112345678910111213141516171819202122232425262728293031323334353637383940414243444546[[#This Row],[PEMBULATAN]]*O108</f>
        <v>98690.240000000005</v>
      </c>
    </row>
    <row r="109" spans="1:16" ht="26.25" customHeight="1" x14ac:dyDescent="0.2">
      <c r="A109" s="14"/>
      <c r="B109" s="75"/>
      <c r="C109" s="73" t="s">
        <v>4893</v>
      </c>
      <c r="D109" s="78" t="s">
        <v>127</v>
      </c>
      <c r="E109" s="13">
        <v>44558</v>
      </c>
      <c r="F109" s="76" t="s">
        <v>705</v>
      </c>
      <c r="G109" s="13">
        <v>44563</v>
      </c>
      <c r="H109" s="77" t="s">
        <v>4635</v>
      </c>
      <c r="I109" s="16">
        <v>62</v>
      </c>
      <c r="J109" s="16">
        <v>62</v>
      </c>
      <c r="K109" s="16">
        <v>16</v>
      </c>
      <c r="L109" s="16">
        <v>12</v>
      </c>
      <c r="M109" s="81">
        <v>15.375999999999999</v>
      </c>
      <c r="N109" s="96">
        <v>16</v>
      </c>
      <c r="O109" s="64">
        <v>2530</v>
      </c>
      <c r="P109" s="65">
        <f>Table224578910112345678910111213141516171819202122232425262728293031323334353637383940414243444546[[#This Row],[PEMBULATAN]]*O109</f>
        <v>40480</v>
      </c>
    </row>
    <row r="110" spans="1:16" ht="26.25" customHeight="1" x14ac:dyDescent="0.2">
      <c r="A110" s="14"/>
      <c r="B110" s="75"/>
      <c r="C110" s="73" t="s">
        <v>4894</v>
      </c>
      <c r="D110" s="78" t="s">
        <v>127</v>
      </c>
      <c r="E110" s="13">
        <v>44558</v>
      </c>
      <c r="F110" s="76" t="s">
        <v>705</v>
      </c>
      <c r="G110" s="13">
        <v>44563</v>
      </c>
      <c r="H110" s="77" t="s">
        <v>4635</v>
      </c>
      <c r="I110" s="16">
        <v>72</v>
      </c>
      <c r="J110" s="16">
        <v>61</v>
      </c>
      <c r="K110" s="16">
        <v>18</v>
      </c>
      <c r="L110" s="16">
        <v>9</v>
      </c>
      <c r="M110" s="81">
        <v>19.763999999999999</v>
      </c>
      <c r="N110" s="96">
        <v>19.763999999999999</v>
      </c>
      <c r="O110" s="64">
        <v>2530</v>
      </c>
      <c r="P110" s="65">
        <f>Table224578910112345678910111213141516171819202122232425262728293031323334353637383940414243444546[[#This Row],[PEMBULATAN]]*O110</f>
        <v>50002.92</v>
      </c>
    </row>
    <row r="111" spans="1:16" ht="26.25" customHeight="1" x14ac:dyDescent="0.2">
      <c r="A111" s="14"/>
      <c r="B111" s="75"/>
      <c r="C111" s="73" t="s">
        <v>4895</v>
      </c>
      <c r="D111" s="78" t="s">
        <v>127</v>
      </c>
      <c r="E111" s="13">
        <v>44558</v>
      </c>
      <c r="F111" s="76" t="s">
        <v>705</v>
      </c>
      <c r="G111" s="13">
        <v>44563</v>
      </c>
      <c r="H111" s="77" t="s">
        <v>4635</v>
      </c>
      <c r="I111" s="16">
        <v>72</v>
      </c>
      <c r="J111" s="16">
        <v>60</v>
      </c>
      <c r="K111" s="16">
        <v>25</v>
      </c>
      <c r="L111" s="16">
        <v>13</v>
      </c>
      <c r="M111" s="81">
        <v>27</v>
      </c>
      <c r="N111" s="96">
        <v>27</v>
      </c>
      <c r="O111" s="64">
        <v>2530</v>
      </c>
      <c r="P111" s="65">
        <f>Table224578910112345678910111213141516171819202122232425262728293031323334353637383940414243444546[[#This Row],[PEMBULATAN]]*O111</f>
        <v>68310</v>
      </c>
    </row>
    <row r="112" spans="1:16" ht="26.25" customHeight="1" x14ac:dyDescent="0.2">
      <c r="A112" s="14"/>
      <c r="B112" s="75"/>
      <c r="C112" s="73" t="s">
        <v>4896</v>
      </c>
      <c r="D112" s="78" t="s">
        <v>127</v>
      </c>
      <c r="E112" s="13">
        <v>44558</v>
      </c>
      <c r="F112" s="76" t="s">
        <v>705</v>
      </c>
      <c r="G112" s="13">
        <v>44563</v>
      </c>
      <c r="H112" s="77" t="s">
        <v>4635</v>
      </c>
      <c r="I112" s="16">
        <v>91</v>
      </c>
      <c r="J112" s="16">
        <v>61</v>
      </c>
      <c r="K112" s="16">
        <v>31</v>
      </c>
      <c r="L112" s="16">
        <v>19</v>
      </c>
      <c r="M112" s="81">
        <v>43.020249999999997</v>
      </c>
      <c r="N112" s="96">
        <v>43.020249999999997</v>
      </c>
      <c r="O112" s="64">
        <v>2530</v>
      </c>
      <c r="P112" s="65">
        <f>Table224578910112345678910111213141516171819202122232425262728293031323334353637383940414243444546[[#This Row],[PEMBULATAN]]*O112</f>
        <v>108841.2325</v>
      </c>
    </row>
    <row r="113" spans="1:16" ht="26.25" customHeight="1" x14ac:dyDescent="0.2">
      <c r="A113" s="14"/>
      <c r="B113" s="75"/>
      <c r="C113" s="73" t="s">
        <v>4897</v>
      </c>
      <c r="D113" s="78" t="s">
        <v>127</v>
      </c>
      <c r="E113" s="13">
        <v>44558</v>
      </c>
      <c r="F113" s="76" t="s">
        <v>705</v>
      </c>
      <c r="G113" s="13">
        <v>44563</v>
      </c>
      <c r="H113" s="77" t="s">
        <v>4635</v>
      </c>
      <c r="I113" s="16">
        <v>100</v>
      </c>
      <c r="J113" s="16">
        <v>54</v>
      </c>
      <c r="K113" s="16">
        <v>30</v>
      </c>
      <c r="L113" s="16">
        <v>31</v>
      </c>
      <c r="M113" s="81">
        <v>40.5</v>
      </c>
      <c r="N113" s="96">
        <v>41</v>
      </c>
      <c r="O113" s="64">
        <v>2530</v>
      </c>
      <c r="P113" s="65">
        <f>Table224578910112345678910111213141516171819202122232425262728293031323334353637383940414243444546[[#This Row],[PEMBULATAN]]*O113</f>
        <v>103730</v>
      </c>
    </row>
    <row r="114" spans="1:16" ht="26.25" customHeight="1" x14ac:dyDescent="0.2">
      <c r="A114" s="14"/>
      <c r="B114" s="75"/>
      <c r="C114" s="73" t="s">
        <v>4898</v>
      </c>
      <c r="D114" s="78" t="s">
        <v>127</v>
      </c>
      <c r="E114" s="13">
        <v>44558</v>
      </c>
      <c r="F114" s="76" t="s">
        <v>705</v>
      </c>
      <c r="G114" s="13">
        <v>44563</v>
      </c>
      <c r="H114" s="77" t="s">
        <v>4635</v>
      </c>
      <c r="I114" s="16">
        <v>92</v>
      </c>
      <c r="J114" s="16">
        <v>54</v>
      </c>
      <c r="K114" s="16">
        <v>18</v>
      </c>
      <c r="L114" s="16">
        <v>13</v>
      </c>
      <c r="M114" s="81">
        <v>22.356000000000002</v>
      </c>
      <c r="N114" s="96">
        <v>23</v>
      </c>
      <c r="O114" s="64">
        <v>2530</v>
      </c>
      <c r="P114" s="65">
        <f>Table224578910112345678910111213141516171819202122232425262728293031323334353637383940414243444546[[#This Row],[PEMBULATAN]]*O114</f>
        <v>58190</v>
      </c>
    </row>
    <row r="115" spans="1:16" ht="26.25" customHeight="1" x14ac:dyDescent="0.2">
      <c r="A115" s="14"/>
      <c r="B115" s="75"/>
      <c r="C115" s="73" t="s">
        <v>4899</v>
      </c>
      <c r="D115" s="78" t="s">
        <v>127</v>
      </c>
      <c r="E115" s="13">
        <v>44558</v>
      </c>
      <c r="F115" s="76" t="s">
        <v>705</v>
      </c>
      <c r="G115" s="13">
        <v>44563</v>
      </c>
      <c r="H115" s="77" t="s">
        <v>4635</v>
      </c>
      <c r="I115" s="16">
        <v>93</v>
      </c>
      <c r="J115" s="16">
        <v>45</v>
      </c>
      <c r="K115" s="16">
        <v>42</v>
      </c>
      <c r="L115" s="16">
        <v>18</v>
      </c>
      <c r="M115" s="81">
        <v>43.942500000000003</v>
      </c>
      <c r="N115" s="96">
        <v>43.942500000000003</v>
      </c>
      <c r="O115" s="64">
        <v>2530</v>
      </c>
      <c r="P115" s="65">
        <f>Table224578910112345678910111213141516171819202122232425262728293031323334353637383940414243444546[[#This Row],[PEMBULATAN]]*O115</f>
        <v>111174.52500000001</v>
      </c>
    </row>
    <row r="116" spans="1:16" ht="26.25" customHeight="1" x14ac:dyDescent="0.2">
      <c r="A116" s="14"/>
      <c r="B116" s="75"/>
      <c r="C116" s="73" t="s">
        <v>4900</v>
      </c>
      <c r="D116" s="78" t="s">
        <v>127</v>
      </c>
      <c r="E116" s="13">
        <v>44558</v>
      </c>
      <c r="F116" s="76" t="s">
        <v>705</v>
      </c>
      <c r="G116" s="13">
        <v>44563</v>
      </c>
      <c r="H116" s="77" t="s">
        <v>4635</v>
      </c>
      <c r="I116" s="16">
        <v>40</v>
      </c>
      <c r="J116" s="16">
        <v>27</v>
      </c>
      <c r="K116" s="16">
        <v>27</v>
      </c>
      <c r="L116" s="16">
        <v>7</v>
      </c>
      <c r="M116" s="81">
        <v>7.29</v>
      </c>
      <c r="N116" s="96">
        <v>7.29</v>
      </c>
      <c r="O116" s="64">
        <v>2530</v>
      </c>
      <c r="P116" s="65">
        <f>Table224578910112345678910111213141516171819202122232425262728293031323334353637383940414243444546[[#This Row],[PEMBULATAN]]*O116</f>
        <v>18443.7</v>
      </c>
    </row>
    <row r="117" spans="1:16" ht="26.25" customHeight="1" x14ac:dyDescent="0.2">
      <c r="A117" s="14"/>
      <c r="B117" s="75"/>
      <c r="C117" s="73" t="s">
        <v>4901</v>
      </c>
      <c r="D117" s="78" t="s">
        <v>127</v>
      </c>
      <c r="E117" s="13">
        <v>44558</v>
      </c>
      <c r="F117" s="76" t="s">
        <v>705</v>
      </c>
      <c r="G117" s="13">
        <v>44563</v>
      </c>
      <c r="H117" s="77" t="s">
        <v>4635</v>
      </c>
      <c r="I117" s="16">
        <v>62</v>
      </c>
      <c r="J117" s="16">
        <v>37</v>
      </c>
      <c r="K117" s="16">
        <v>18</v>
      </c>
      <c r="L117" s="16">
        <v>6</v>
      </c>
      <c r="M117" s="81">
        <v>10.323</v>
      </c>
      <c r="N117" s="96">
        <v>11</v>
      </c>
      <c r="O117" s="64">
        <v>2530</v>
      </c>
      <c r="P117" s="65">
        <f>Table224578910112345678910111213141516171819202122232425262728293031323334353637383940414243444546[[#This Row],[PEMBULATAN]]*O117</f>
        <v>27830</v>
      </c>
    </row>
    <row r="118" spans="1:16" ht="26.25" customHeight="1" x14ac:dyDescent="0.2">
      <c r="A118" s="14"/>
      <c r="B118" s="75"/>
      <c r="C118" s="73" t="s">
        <v>4902</v>
      </c>
      <c r="D118" s="78" t="s">
        <v>127</v>
      </c>
      <c r="E118" s="13">
        <v>44558</v>
      </c>
      <c r="F118" s="76" t="s">
        <v>705</v>
      </c>
      <c r="G118" s="13">
        <v>44563</v>
      </c>
      <c r="H118" s="77" t="s">
        <v>4635</v>
      </c>
      <c r="I118" s="16">
        <v>217</v>
      </c>
      <c r="J118" s="16">
        <v>15</v>
      </c>
      <c r="K118" s="16">
        <v>15</v>
      </c>
      <c r="L118" s="16">
        <v>10</v>
      </c>
      <c r="M118" s="81">
        <v>12.206250000000001</v>
      </c>
      <c r="N118" s="96">
        <v>12.206250000000001</v>
      </c>
      <c r="O118" s="64">
        <v>2530</v>
      </c>
      <c r="P118" s="65">
        <f>Table224578910112345678910111213141516171819202122232425262728293031323334353637383940414243444546[[#This Row],[PEMBULATAN]]*O118</f>
        <v>30881.8125</v>
      </c>
    </row>
    <row r="119" spans="1:16" ht="26.25" customHeight="1" x14ac:dyDescent="0.2">
      <c r="A119" s="14"/>
      <c r="B119" s="75"/>
      <c r="C119" s="73" t="s">
        <v>4903</v>
      </c>
      <c r="D119" s="78" t="s">
        <v>127</v>
      </c>
      <c r="E119" s="13">
        <v>44558</v>
      </c>
      <c r="F119" s="76" t="s">
        <v>705</v>
      </c>
      <c r="G119" s="13">
        <v>44563</v>
      </c>
      <c r="H119" s="77" t="s">
        <v>4635</v>
      </c>
      <c r="I119" s="16">
        <v>52</v>
      </c>
      <c r="J119" s="16">
        <v>31</v>
      </c>
      <c r="K119" s="16">
        <v>20</v>
      </c>
      <c r="L119" s="16">
        <v>4</v>
      </c>
      <c r="M119" s="81">
        <v>8.06</v>
      </c>
      <c r="N119" s="96">
        <v>8.06</v>
      </c>
      <c r="O119" s="64">
        <v>2530</v>
      </c>
      <c r="P119" s="65">
        <f>Table224578910112345678910111213141516171819202122232425262728293031323334353637383940414243444546[[#This Row],[PEMBULATAN]]*O119</f>
        <v>20391.800000000003</v>
      </c>
    </row>
    <row r="120" spans="1:16" ht="26.25" customHeight="1" x14ac:dyDescent="0.2">
      <c r="A120" s="14"/>
      <c r="B120" s="75"/>
      <c r="C120" s="73" t="s">
        <v>4904</v>
      </c>
      <c r="D120" s="78" t="s">
        <v>127</v>
      </c>
      <c r="E120" s="13">
        <v>44558</v>
      </c>
      <c r="F120" s="76" t="s">
        <v>705</v>
      </c>
      <c r="G120" s="13">
        <v>44563</v>
      </c>
      <c r="H120" s="77" t="s">
        <v>4635</v>
      </c>
      <c r="I120" s="16">
        <v>52</v>
      </c>
      <c r="J120" s="16">
        <v>32</v>
      </c>
      <c r="K120" s="16">
        <v>20</v>
      </c>
      <c r="L120" s="16">
        <v>4</v>
      </c>
      <c r="M120" s="81">
        <v>8.32</v>
      </c>
      <c r="N120" s="96">
        <v>9</v>
      </c>
      <c r="O120" s="64">
        <v>2530</v>
      </c>
      <c r="P120" s="65">
        <f>Table224578910112345678910111213141516171819202122232425262728293031323334353637383940414243444546[[#This Row],[PEMBULATAN]]*O120</f>
        <v>22770</v>
      </c>
    </row>
    <row r="121" spans="1:16" ht="26.25" customHeight="1" x14ac:dyDescent="0.2">
      <c r="A121" s="14"/>
      <c r="B121" s="75"/>
      <c r="C121" s="73" t="s">
        <v>4905</v>
      </c>
      <c r="D121" s="78" t="s">
        <v>127</v>
      </c>
      <c r="E121" s="13">
        <v>44558</v>
      </c>
      <c r="F121" s="76" t="s">
        <v>705</v>
      </c>
      <c r="G121" s="13">
        <v>44563</v>
      </c>
      <c r="H121" s="77" t="s">
        <v>4635</v>
      </c>
      <c r="I121" s="16">
        <v>80</v>
      </c>
      <c r="J121" s="16">
        <v>60</v>
      </c>
      <c r="K121" s="16">
        <v>24</v>
      </c>
      <c r="L121" s="16">
        <v>11</v>
      </c>
      <c r="M121" s="81">
        <v>28.8</v>
      </c>
      <c r="N121" s="96">
        <v>28.8</v>
      </c>
      <c r="O121" s="64">
        <v>2530</v>
      </c>
      <c r="P121" s="65">
        <f>Table224578910112345678910111213141516171819202122232425262728293031323334353637383940414243444546[[#This Row],[PEMBULATAN]]*O121</f>
        <v>72864</v>
      </c>
    </row>
    <row r="122" spans="1:16" ht="26.25" customHeight="1" x14ac:dyDescent="0.2">
      <c r="A122" s="14"/>
      <c r="B122" s="75"/>
      <c r="C122" s="73" t="s">
        <v>4906</v>
      </c>
      <c r="D122" s="78" t="s">
        <v>127</v>
      </c>
      <c r="E122" s="13">
        <v>44558</v>
      </c>
      <c r="F122" s="76" t="s">
        <v>705</v>
      </c>
      <c r="G122" s="13">
        <v>44563</v>
      </c>
      <c r="H122" s="77" t="s">
        <v>4635</v>
      </c>
      <c r="I122" s="16">
        <v>61</v>
      </c>
      <c r="J122" s="16">
        <v>51</v>
      </c>
      <c r="K122" s="16">
        <v>26</v>
      </c>
      <c r="L122" s="16">
        <v>10</v>
      </c>
      <c r="M122" s="81">
        <v>20.221499999999999</v>
      </c>
      <c r="N122" s="96">
        <v>20.221499999999999</v>
      </c>
      <c r="O122" s="64">
        <v>2530</v>
      </c>
      <c r="P122" s="65">
        <f>Table224578910112345678910111213141516171819202122232425262728293031323334353637383940414243444546[[#This Row],[PEMBULATAN]]*O122</f>
        <v>51160.394999999997</v>
      </c>
    </row>
    <row r="123" spans="1:16" ht="26.25" customHeight="1" x14ac:dyDescent="0.2">
      <c r="A123" s="14"/>
      <c r="B123" s="75"/>
      <c r="C123" s="73" t="s">
        <v>4907</v>
      </c>
      <c r="D123" s="78" t="s">
        <v>127</v>
      </c>
      <c r="E123" s="13">
        <v>44558</v>
      </c>
      <c r="F123" s="76" t="s">
        <v>705</v>
      </c>
      <c r="G123" s="13">
        <v>44563</v>
      </c>
      <c r="H123" s="77" t="s">
        <v>4635</v>
      </c>
      <c r="I123" s="16">
        <v>80</v>
      </c>
      <c r="J123" s="16">
        <v>52</v>
      </c>
      <c r="K123" s="16">
        <v>32</v>
      </c>
      <c r="L123" s="16">
        <v>13</v>
      </c>
      <c r="M123" s="81">
        <v>33.28</v>
      </c>
      <c r="N123" s="96">
        <v>33.28</v>
      </c>
      <c r="O123" s="64">
        <v>2530</v>
      </c>
      <c r="P123" s="65">
        <f>Table224578910112345678910111213141516171819202122232425262728293031323334353637383940414243444546[[#This Row],[PEMBULATAN]]*O123</f>
        <v>84198.400000000009</v>
      </c>
    </row>
    <row r="124" spans="1:16" ht="26.25" customHeight="1" x14ac:dyDescent="0.2">
      <c r="A124" s="14"/>
      <c r="B124" s="75"/>
      <c r="C124" s="73" t="s">
        <v>4908</v>
      </c>
      <c r="D124" s="78" t="s">
        <v>127</v>
      </c>
      <c r="E124" s="13">
        <v>44558</v>
      </c>
      <c r="F124" s="76" t="s">
        <v>705</v>
      </c>
      <c r="G124" s="13">
        <v>44563</v>
      </c>
      <c r="H124" s="77" t="s">
        <v>4635</v>
      </c>
      <c r="I124" s="16">
        <v>82</v>
      </c>
      <c r="J124" s="16">
        <v>51</v>
      </c>
      <c r="K124" s="16">
        <v>16</v>
      </c>
      <c r="L124" s="16">
        <v>7</v>
      </c>
      <c r="M124" s="81">
        <v>16.728000000000002</v>
      </c>
      <c r="N124" s="96">
        <v>16.728000000000002</v>
      </c>
      <c r="O124" s="64">
        <v>2530</v>
      </c>
      <c r="P124" s="65">
        <f>Table224578910112345678910111213141516171819202122232425262728293031323334353637383940414243444546[[#This Row],[PEMBULATAN]]*O124</f>
        <v>42321.840000000004</v>
      </c>
    </row>
    <row r="125" spans="1:16" ht="26.25" customHeight="1" x14ac:dyDescent="0.2">
      <c r="A125" s="14"/>
      <c r="B125" s="75"/>
      <c r="C125" s="73" t="s">
        <v>4909</v>
      </c>
      <c r="D125" s="78" t="s">
        <v>127</v>
      </c>
      <c r="E125" s="13">
        <v>44558</v>
      </c>
      <c r="F125" s="76" t="s">
        <v>705</v>
      </c>
      <c r="G125" s="13">
        <v>44563</v>
      </c>
      <c r="H125" s="77" t="s">
        <v>4635</v>
      </c>
      <c r="I125" s="16">
        <v>72</v>
      </c>
      <c r="J125" s="16">
        <v>52</v>
      </c>
      <c r="K125" s="16">
        <v>21</v>
      </c>
      <c r="L125" s="16">
        <v>10</v>
      </c>
      <c r="M125" s="81">
        <v>19.655999999999999</v>
      </c>
      <c r="N125" s="96">
        <v>19.655999999999999</v>
      </c>
      <c r="O125" s="64">
        <v>2530</v>
      </c>
      <c r="P125" s="65">
        <f>Table224578910112345678910111213141516171819202122232425262728293031323334353637383940414243444546[[#This Row],[PEMBULATAN]]*O125</f>
        <v>49729.68</v>
      </c>
    </row>
    <row r="126" spans="1:16" ht="26.25" customHeight="1" x14ac:dyDescent="0.2">
      <c r="A126" s="14"/>
      <c r="B126" s="75"/>
      <c r="C126" s="73" t="s">
        <v>4910</v>
      </c>
      <c r="D126" s="78" t="s">
        <v>127</v>
      </c>
      <c r="E126" s="13">
        <v>44558</v>
      </c>
      <c r="F126" s="76" t="s">
        <v>705</v>
      </c>
      <c r="G126" s="13">
        <v>44563</v>
      </c>
      <c r="H126" s="77" t="s">
        <v>4635</v>
      </c>
      <c r="I126" s="16">
        <v>77</v>
      </c>
      <c r="J126" s="16">
        <v>50</v>
      </c>
      <c r="K126" s="16">
        <v>11</v>
      </c>
      <c r="L126" s="16">
        <v>6</v>
      </c>
      <c r="M126" s="81">
        <v>10.5875</v>
      </c>
      <c r="N126" s="96">
        <v>10.5875</v>
      </c>
      <c r="O126" s="64">
        <v>2530</v>
      </c>
      <c r="P126" s="65">
        <f>Table224578910112345678910111213141516171819202122232425262728293031323334353637383940414243444546[[#This Row],[PEMBULATAN]]*O126</f>
        <v>26786.375</v>
      </c>
    </row>
    <row r="127" spans="1:16" ht="26.25" customHeight="1" x14ac:dyDescent="0.2">
      <c r="A127" s="14"/>
      <c r="B127" s="75"/>
      <c r="C127" s="73" t="s">
        <v>4911</v>
      </c>
      <c r="D127" s="78" t="s">
        <v>127</v>
      </c>
      <c r="E127" s="13">
        <v>44558</v>
      </c>
      <c r="F127" s="76" t="s">
        <v>705</v>
      </c>
      <c r="G127" s="13">
        <v>44563</v>
      </c>
      <c r="H127" s="77" t="s">
        <v>4635</v>
      </c>
      <c r="I127" s="16">
        <v>92</v>
      </c>
      <c r="J127" s="16">
        <v>53</v>
      </c>
      <c r="K127" s="16">
        <v>34</v>
      </c>
      <c r="L127" s="16">
        <v>25</v>
      </c>
      <c r="M127" s="81">
        <v>41.445999999999998</v>
      </c>
      <c r="N127" s="96">
        <v>42</v>
      </c>
      <c r="O127" s="64">
        <v>2530</v>
      </c>
      <c r="P127" s="65">
        <f>Table224578910112345678910111213141516171819202122232425262728293031323334353637383940414243444546[[#This Row],[PEMBULATAN]]*O127</f>
        <v>106260</v>
      </c>
    </row>
    <row r="128" spans="1:16" ht="26.25" customHeight="1" x14ac:dyDescent="0.2">
      <c r="A128" s="14"/>
      <c r="B128" s="75"/>
      <c r="C128" s="73" t="s">
        <v>4912</v>
      </c>
      <c r="D128" s="78" t="s">
        <v>127</v>
      </c>
      <c r="E128" s="13">
        <v>44558</v>
      </c>
      <c r="F128" s="76" t="s">
        <v>705</v>
      </c>
      <c r="G128" s="13">
        <v>44563</v>
      </c>
      <c r="H128" s="77" t="s">
        <v>4635</v>
      </c>
      <c r="I128" s="16">
        <v>81</v>
      </c>
      <c r="J128" s="16">
        <v>61</v>
      </c>
      <c r="K128" s="16">
        <v>20</v>
      </c>
      <c r="L128" s="16">
        <v>18</v>
      </c>
      <c r="M128" s="81">
        <v>24.704999999999998</v>
      </c>
      <c r="N128" s="96">
        <v>24.704999999999998</v>
      </c>
      <c r="O128" s="64">
        <v>2530</v>
      </c>
      <c r="P128" s="65">
        <f>Table224578910112345678910111213141516171819202122232425262728293031323334353637383940414243444546[[#This Row],[PEMBULATAN]]*O128</f>
        <v>62503.649999999994</v>
      </c>
    </row>
    <row r="129" spans="1:16" ht="26.25" customHeight="1" x14ac:dyDescent="0.2">
      <c r="A129" s="14"/>
      <c r="B129" s="75"/>
      <c r="C129" s="73" t="s">
        <v>4913</v>
      </c>
      <c r="D129" s="78" t="s">
        <v>127</v>
      </c>
      <c r="E129" s="13">
        <v>44558</v>
      </c>
      <c r="F129" s="76" t="s">
        <v>705</v>
      </c>
      <c r="G129" s="13">
        <v>44563</v>
      </c>
      <c r="H129" s="77" t="s">
        <v>4635</v>
      </c>
      <c r="I129" s="16">
        <v>92</v>
      </c>
      <c r="J129" s="16">
        <v>53</v>
      </c>
      <c r="K129" s="16">
        <v>25</v>
      </c>
      <c r="L129" s="16">
        <v>18</v>
      </c>
      <c r="M129" s="81">
        <v>30.475000000000001</v>
      </c>
      <c r="N129" s="96">
        <v>31</v>
      </c>
      <c r="O129" s="64">
        <v>2530</v>
      </c>
      <c r="P129" s="65">
        <f>Table224578910112345678910111213141516171819202122232425262728293031323334353637383940414243444546[[#This Row],[PEMBULATAN]]*O129</f>
        <v>78430</v>
      </c>
    </row>
    <row r="130" spans="1:16" ht="26.25" customHeight="1" x14ac:dyDescent="0.2">
      <c r="A130" s="14"/>
      <c r="B130" s="75"/>
      <c r="C130" s="73" t="s">
        <v>4914</v>
      </c>
      <c r="D130" s="78" t="s">
        <v>127</v>
      </c>
      <c r="E130" s="13">
        <v>44558</v>
      </c>
      <c r="F130" s="76" t="s">
        <v>705</v>
      </c>
      <c r="G130" s="13">
        <v>44563</v>
      </c>
      <c r="H130" s="77" t="s">
        <v>4635</v>
      </c>
      <c r="I130" s="16">
        <v>91</v>
      </c>
      <c r="J130" s="16">
        <v>60</v>
      </c>
      <c r="K130" s="16">
        <v>32</v>
      </c>
      <c r="L130" s="16">
        <v>22</v>
      </c>
      <c r="M130" s="81">
        <v>43.68</v>
      </c>
      <c r="N130" s="96">
        <v>43.68</v>
      </c>
      <c r="O130" s="64">
        <v>2530</v>
      </c>
      <c r="P130" s="65">
        <f>Table224578910112345678910111213141516171819202122232425262728293031323334353637383940414243444546[[#This Row],[PEMBULATAN]]*O130</f>
        <v>110510.39999999999</v>
      </c>
    </row>
    <row r="131" spans="1:16" ht="26.25" customHeight="1" x14ac:dyDescent="0.2">
      <c r="A131" s="14"/>
      <c r="B131" s="75"/>
      <c r="C131" s="73" t="s">
        <v>4915</v>
      </c>
      <c r="D131" s="78" t="s">
        <v>127</v>
      </c>
      <c r="E131" s="13">
        <v>44558</v>
      </c>
      <c r="F131" s="76" t="s">
        <v>705</v>
      </c>
      <c r="G131" s="13">
        <v>44563</v>
      </c>
      <c r="H131" s="77" t="s">
        <v>4635</v>
      </c>
      <c r="I131" s="16">
        <v>62</v>
      </c>
      <c r="J131" s="16">
        <v>52</v>
      </c>
      <c r="K131" s="16">
        <v>25</v>
      </c>
      <c r="L131" s="16">
        <v>11</v>
      </c>
      <c r="M131" s="81">
        <v>20.149999999999999</v>
      </c>
      <c r="N131" s="96">
        <v>20.149999999999999</v>
      </c>
      <c r="O131" s="64">
        <v>2530</v>
      </c>
      <c r="P131" s="65">
        <f>Table224578910112345678910111213141516171819202122232425262728293031323334353637383940414243444546[[#This Row],[PEMBULATAN]]*O131</f>
        <v>50979.5</v>
      </c>
    </row>
    <row r="132" spans="1:16" ht="26.25" customHeight="1" x14ac:dyDescent="0.2">
      <c r="A132" s="14"/>
      <c r="B132" s="75"/>
      <c r="C132" s="73" t="s">
        <v>4916</v>
      </c>
      <c r="D132" s="78" t="s">
        <v>127</v>
      </c>
      <c r="E132" s="13">
        <v>44558</v>
      </c>
      <c r="F132" s="76" t="s">
        <v>705</v>
      </c>
      <c r="G132" s="13">
        <v>44563</v>
      </c>
      <c r="H132" s="77" t="s">
        <v>4635</v>
      </c>
      <c r="I132" s="16">
        <v>92</v>
      </c>
      <c r="J132" s="16">
        <v>51</v>
      </c>
      <c r="K132" s="16">
        <v>40</v>
      </c>
      <c r="L132" s="16">
        <v>27</v>
      </c>
      <c r="M132" s="81">
        <v>46.92</v>
      </c>
      <c r="N132" s="96">
        <v>46.92</v>
      </c>
      <c r="O132" s="64">
        <v>2530</v>
      </c>
      <c r="P132" s="65">
        <f>Table224578910112345678910111213141516171819202122232425262728293031323334353637383940414243444546[[#This Row],[PEMBULATAN]]*O132</f>
        <v>118707.6</v>
      </c>
    </row>
    <row r="133" spans="1:16" ht="26.25" customHeight="1" x14ac:dyDescent="0.2">
      <c r="A133" s="14"/>
      <c r="B133" s="75"/>
      <c r="C133" s="73" t="s">
        <v>4917</v>
      </c>
      <c r="D133" s="78" t="s">
        <v>127</v>
      </c>
      <c r="E133" s="13">
        <v>44558</v>
      </c>
      <c r="F133" s="76" t="s">
        <v>705</v>
      </c>
      <c r="G133" s="13">
        <v>44563</v>
      </c>
      <c r="H133" s="77" t="s">
        <v>4635</v>
      </c>
      <c r="I133" s="16">
        <v>51</v>
      </c>
      <c r="J133" s="16">
        <v>51</v>
      </c>
      <c r="K133" s="16">
        <v>6</v>
      </c>
      <c r="L133" s="16">
        <v>2</v>
      </c>
      <c r="M133" s="81">
        <v>3.9015</v>
      </c>
      <c r="N133" s="96">
        <v>3.9015</v>
      </c>
      <c r="O133" s="64">
        <v>2530</v>
      </c>
      <c r="P133" s="65">
        <f>Table224578910112345678910111213141516171819202122232425262728293031323334353637383940414243444546[[#This Row],[PEMBULATAN]]*O133</f>
        <v>9870.7950000000001</v>
      </c>
    </row>
    <row r="134" spans="1:16" ht="26.25" customHeight="1" x14ac:dyDescent="0.2">
      <c r="A134" s="14"/>
      <c r="B134" s="75"/>
      <c r="C134" s="73" t="s">
        <v>4918</v>
      </c>
      <c r="D134" s="78" t="s">
        <v>127</v>
      </c>
      <c r="E134" s="13">
        <v>44558</v>
      </c>
      <c r="F134" s="76" t="s">
        <v>705</v>
      </c>
      <c r="G134" s="13">
        <v>44563</v>
      </c>
      <c r="H134" s="77" t="s">
        <v>4635</v>
      </c>
      <c r="I134" s="16">
        <v>32</v>
      </c>
      <c r="J134" s="16">
        <v>32</v>
      </c>
      <c r="K134" s="16">
        <v>34</v>
      </c>
      <c r="L134" s="16">
        <v>4</v>
      </c>
      <c r="M134" s="81">
        <v>8.7040000000000006</v>
      </c>
      <c r="N134" s="96">
        <v>8.7040000000000006</v>
      </c>
      <c r="O134" s="64">
        <v>2530</v>
      </c>
      <c r="P134" s="65">
        <f>Table224578910112345678910111213141516171819202122232425262728293031323334353637383940414243444546[[#This Row],[PEMBULATAN]]*O134</f>
        <v>22021.120000000003</v>
      </c>
    </row>
    <row r="135" spans="1:16" ht="26.25" customHeight="1" x14ac:dyDescent="0.2">
      <c r="A135" s="14"/>
      <c r="B135" s="75"/>
      <c r="C135" s="73" t="s">
        <v>4919</v>
      </c>
      <c r="D135" s="78" t="s">
        <v>127</v>
      </c>
      <c r="E135" s="13">
        <v>44558</v>
      </c>
      <c r="F135" s="76" t="s">
        <v>705</v>
      </c>
      <c r="G135" s="13">
        <v>44563</v>
      </c>
      <c r="H135" s="77" t="s">
        <v>4635</v>
      </c>
      <c r="I135" s="16">
        <v>121</v>
      </c>
      <c r="J135" s="16">
        <v>14</v>
      </c>
      <c r="K135" s="16">
        <v>14</v>
      </c>
      <c r="L135" s="16">
        <v>3</v>
      </c>
      <c r="M135" s="81">
        <v>5.9290000000000003</v>
      </c>
      <c r="N135" s="96">
        <v>5.9290000000000003</v>
      </c>
      <c r="O135" s="64">
        <v>2530</v>
      </c>
      <c r="P135" s="65">
        <f>Table224578910112345678910111213141516171819202122232425262728293031323334353637383940414243444546[[#This Row],[PEMBULATAN]]*O135</f>
        <v>15000.37</v>
      </c>
    </row>
    <row r="136" spans="1:16" ht="26.25" customHeight="1" x14ac:dyDescent="0.2">
      <c r="A136" s="14"/>
      <c r="B136" s="75"/>
      <c r="C136" s="73" t="s">
        <v>4920</v>
      </c>
      <c r="D136" s="78" t="s">
        <v>127</v>
      </c>
      <c r="E136" s="13">
        <v>44558</v>
      </c>
      <c r="F136" s="76" t="s">
        <v>705</v>
      </c>
      <c r="G136" s="13">
        <v>44563</v>
      </c>
      <c r="H136" s="77" t="s">
        <v>4635</v>
      </c>
      <c r="I136" s="16">
        <v>105</v>
      </c>
      <c r="J136" s="16">
        <v>18</v>
      </c>
      <c r="K136" s="16">
        <v>21</v>
      </c>
      <c r="L136" s="16">
        <v>4</v>
      </c>
      <c r="M136" s="81">
        <v>9.9224999999999994</v>
      </c>
      <c r="N136" s="96">
        <v>9.9224999999999994</v>
      </c>
      <c r="O136" s="64">
        <v>2530</v>
      </c>
      <c r="P136" s="65">
        <f>Table224578910112345678910111213141516171819202122232425262728293031323334353637383940414243444546[[#This Row],[PEMBULATAN]]*O136</f>
        <v>25103.924999999999</v>
      </c>
    </row>
    <row r="137" spans="1:16" ht="26.25" customHeight="1" x14ac:dyDescent="0.2">
      <c r="A137" s="14"/>
      <c r="B137" s="75"/>
      <c r="C137" s="73" t="s">
        <v>4921</v>
      </c>
      <c r="D137" s="78" t="s">
        <v>127</v>
      </c>
      <c r="E137" s="13">
        <v>44558</v>
      </c>
      <c r="F137" s="76" t="s">
        <v>705</v>
      </c>
      <c r="G137" s="13">
        <v>44563</v>
      </c>
      <c r="H137" s="77" t="s">
        <v>4635</v>
      </c>
      <c r="I137" s="16">
        <v>137</v>
      </c>
      <c r="J137" s="16">
        <v>34</v>
      </c>
      <c r="K137" s="16">
        <v>11</v>
      </c>
      <c r="L137" s="16">
        <v>5</v>
      </c>
      <c r="M137" s="81">
        <v>12.8095</v>
      </c>
      <c r="N137" s="96">
        <v>12.8095</v>
      </c>
      <c r="O137" s="64">
        <v>2530</v>
      </c>
      <c r="P137" s="65">
        <f>Table224578910112345678910111213141516171819202122232425262728293031323334353637383940414243444546[[#This Row],[PEMBULATAN]]*O137</f>
        <v>32408.035</v>
      </c>
    </row>
    <row r="138" spans="1:16" ht="26.25" customHeight="1" x14ac:dyDescent="0.2">
      <c r="A138" s="14"/>
      <c r="B138" s="75"/>
      <c r="C138" s="73" t="s">
        <v>4922</v>
      </c>
      <c r="D138" s="78" t="s">
        <v>127</v>
      </c>
      <c r="E138" s="13">
        <v>44558</v>
      </c>
      <c r="F138" s="76" t="s">
        <v>705</v>
      </c>
      <c r="G138" s="13">
        <v>44563</v>
      </c>
      <c r="H138" s="77" t="s">
        <v>4635</v>
      </c>
      <c r="I138" s="16">
        <v>127</v>
      </c>
      <c r="J138" s="16">
        <v>21</v>
      </c>
      <c r="K138" s="16">
        <v>5</v>
      </c>
      <c r="L138" s="16">
        <v>2</v>
      </c>
      <c r="M138" s="81">
        <v>3.3337500000000002</v>
      </c>
      <c r="N138" s="96">
        <v>4</v>
      </c>
      <c r="O138" s="64">
        <v>2530</v>
      </c>
      <c r="P138" s="65">
        <f>Table224578910112345678910111213141516171819202122232425262728293031323334353637383940414243444546[[#This Row],[PEMBULATAN]]*O138</f>
        <v>10120</v>
      </c>
    </row>
    <row r="139" spans="1:16" ht="26.25" customHeight="1" x14ac:dyDescent="0.2">
      <c r="A139" s="14"/>
      <c r="B139" s="75"/>
      <c r="C139" s="73" t="s">
        <v>4923</v>
      </c>
      <c r="D139" s="78" t="s">
        <v>127</v>
      </c>
      <c r="E139" s="13">
        <v>44558</v>
      </c>
      <c r="F139" s="76" t="s">
        <v>705</v>
      </c>
      <c r="G139" s="13">
        <v>44563</v>
      </c>
      <c r="H139" s="77" t="s">
        <v>4635</v>
      </c>
      <c r="I139" s="16">
        <v>30</v>
      </c>
      <c r="J139" s="16">
        <v>26</v>
      </c>
      <c r="K139" s="16">
        <v>20</v>
      </c>
      <c r="L139" s="16">
        <v>5</v>
      </c>
      <c r="M139" s="81">
        <v>3.9</v>
      </c>
      <c r="N139" s="96">
        <v>5</v>
      </c>
      <c r="O139" s="64">
        <v>2530</v>
      </c>
      <c r="P139" s="65">
        <f>Table224578910112345678910111213141516171819202122232425262728293031323334353637383940414243444546[[#This Row],[PEMBULATAN]]*O139</f>
        <v>12650</v>
      </c>
    </row>
    <row r="140" spans="1:16" ht="26.25" customHeight="1" x14ac:dyDescent="0.2">
      <c r="A140" s="14"/>
      <c r="B140" s="75"/>
      <c r="C140" s="73" t="s">
        <v>4924</v>
      </c>
      <c r="D140" s="78" t="s">
        <v>127</v>
      </c>
      <c r="E140" s="13">
        <v>44558</v>
      </c>
      <c r="F140" s="76" t="s">
        <v>705</v>
      </c>
      <c r="G140" s="13">
        <v>44563</v>
      </c>
      <c r="H140" s="77" t="s">
        <v>4635</v>
      </c>
      <c r="I140" s="16">
        <v>56</v>
      </c>
      <c r="J140" s="16">
        <v>38</v>
      </c>
      <c r="K140" s="16">
        <v>20</v>
      </c>
      <c r="L140" s="16">
        <v>5</v>
      </c>
      <c r="M140" s="81">
        <v>10.64</v>
      </c>
      <c r="N140" s="96">
        <v>10.64</v>
      </c>
      <c r="O140" s="64">
        <v>2530</v>
      </c>
      <c r="P140" s="65">
        <f>Table224578910112345678910111213141516171819202122232425262728293031323334353637383940414243444546[[#This Row],[PEMBULATAN]]*O140</f>
        <v>26919.200000000001</v>
      </c>
    </row>
    <row r="141" spans="1:16" ht="26.25" customHeight="1" x14ac:dyDescent="0.2">
      <c r="A141" s="14"/>
      <c r="B141" s="75"/>
      <c r="C141" s="73" t="s">
        <v>4925</v>
      </c>
      <c r="D141" s="78" t="s">
        <v>127</v>
      </c>
      <c r="E141" s="13">
        <v>44558</v>
      </c>
      <c r="F141" s="76" t="s">
        <v>705</v>
      </c>
      <c r="G141" s="13">
        <v>44563</v>
      </c>
      <c r="H141" s="77" t="s">
        <v>4635</v>
      </c>
      <c r="I141" s="16">
        <v>67</v>
      </c>
      <c r="J141" s="16">
        <v>58</v>
      </c>
      <c r="K141" s="16">
        <v>6</v>
      </c>
      <c r="L141" s="16">
        <v>2</v>
      </c>
      <c r="M141" s="81">
        <v>5.8289999999999997</v>
      </c>
      <c r="N141" s="96">
        <v>5.8289999999999997</v>
      </c>
      <c r="O141" s="64">
        <v>2530</v>
      </c>
      <c r="P141" s="65">
        <f>Table224578910112345678910111213141516171819202122232425262728293031323334353637383940414243444546[[#This Row],[PEMBULATAN]]*O141</f>
        <v>14747.369999999999</v>
      </c>
    </row>
    <row r="142" spans="1:16" ht="26.25" customHeight="1" x14ac:dyDescent="0.2">
      <c r="A142" s="14"/>
      <c r="B142" s="75"/>
      <c r="C142" s="73" t="s">
        <v>4926</v>
      </c>
      <c r="D142" s="78" t="s">
        <v>127</v>
      </c>
      <c r="E142" s="13">
        <v>44558</v>
      </c>
      <c r="F142" s="76" t="s">
        <v>705</v>
      </c>
      <c r="G142" s="13">
        <v>44563</v>
      </c>
      <c r="H142" s="77" t="s">
        <v>4635</v>
      </c>
      <c r="I142" s="16">
        <v>100</v>
      </c>
      <c r="J142" s="16">
        <v>61</v>
      </c>
      <c r="K142" s="16">
        <v>22</v>
      </c>
      <c r="L142" s="16">
        <v>9</v>
      </c>
      <c r="M142" s="81">
        <v>33.549999999999997</v>
      </c>
      <c r="N142" s="96">
        <v>33.549999999999997</v>
      </c>
      <c r="O142" s="64">
        <v>2530</v>
      </c>
      <c r="P142" s="65">
        <f>Table224578910112345678910111213141516171819202122232425262728293031323334353637383940414243444546[[#This Row],[PEMBULATAN]]*O142</f>
        <v>84881.5</v>
      </c>
    </row>
    <row r="143" spans="1:16" ht="26.25" customHeight="1" x14ac:dyDescent="0.2">
      <c r="A143" s="14"/>
      <c r="B143" s="75"/>
      <c r="C143" s="73" t="s">
        <v>4927</v>
      </c>
      <c r="D143" s="78" t="s">
        <v>127</v>
      </c>
      <c r="E143" s="13">
        <v>44558</v>
      </c>
      <c r="F143" s="76" t="s">
        <v>705</v>
      </c>
      <c r="G143" s="13">
        <v>44563</v>
      </c>
      <c r="H143" s="77" t="s">
        <v>4635</v>
      </c>
      <c r="I143" s="16">
        <v>80</v>
      </c>
      <c r="J143" s="16">
        <v>65</v>
      </c>
      <c r="K143" s="16">
        <v>30</v>
      </c>
      <c r="L143" s="16">
        <v>18</v>
      </c>
      <c r="M143" s="81">
        <v>39</v>
      </c>
      <c r="N143" s="96">
        <v>39</v>
      </c>
      <c r="O143" s="64">
        <v>2530</v>
      </c>
      <c r="P143" s="65">
        <f>Table224578910112345678910111213141516171819202122232425262728293031323334353637383940414243444546[[#This Row],[PEMBULATAN]]*O143</f>
        <v>98670</v>
      </c>
    </row>
    <row r="144" spans="1:16" ht="26.25" customHeight="1" x14ac:dyDescent="0.2">
      <c r="A144" s="14"/>
      <c r="B144" s="75"/>
      <c r="C144" s="73" t="s">
        <v>4928</v>
      </c>
      <c r="D144" s="78" t="s">
        <v>127</v>
      </c>
      <c r="E144" s="13">
        <v>44558</v>
      </c>
      <c r="F144" s="76" t="s">
        <v>705</v>
      </c>
      <c r="G144" s="13">
        <v>44563</v>
      </c>
      <c r="H144" s="77" t="s">
        <v>4635</v>
      </c>
      <c r="I144" s="16">
        <v>62</v>
      </c>
      <c r="J144" s="16">
        <v>60</v>
      </c>
      <c r="K144" s="16">
        <v>22</v>
      </c>
      <c r="L144" s="16">
        <v>10</v>
      </c>
      <c r="M144" s="81">
        <v>20.46</v>
      </c>
      <c r="N144" s="96">
        <v>21</v>
      </c>
      <c r="O144" s="64">
        <v>2530</v>
      </c>
      <c r="P144" s="65">
        <f>Table224578910112345678910111213141516171819202122232425262728293031323334353637383940414243444546[[#This Row],[PEMBULATAN]]*O144</f>
        <v>53130</v>
      </c>
    </row>
    <row r="145" spans="1:16" ht="26.25" customHeight="1" x14ac:dyDescent="0.2">
      <c r="A145" s="14"/>
      <c r="B145" s="75"/>
      <c r="C145" s="73" t="s">
        <v>4929</v>
      </c>
      <c r="D145" s="78" t="s">
        <v>127</v>
      </c>
      <c r="E145" s="13">
        <v>44558</v>
      </c>
      <c r="F145" s="76" t="s">
        <v>705</v>
      </c>
      <c r="G145" s="13">
        <v>44563</v>
      </c>
      <c r="H145" s="77" t="s">
        <v>4635</v>
      </c>
      <c r="I145" s="16">
        <v>72</v>
      </c>
      <c r="J145" s="16">
        <v>51</v>
      </c>
      <c r="K145" s="16">
        <v>26</v>
      </c>
      <c r="L145" s="16">
        <v>17</v>
      </c>
      <c r="M145" s="81">
        <v>23.867999999999999</v>
      </c>
      <c r="N145" s="96">
        <v>23.867999999999999</v>
      </c>
      <c r="O145" s="64">
        <v>2530</v>
      </c>
      <c r="P145" s="65">
        <f>Table224578910112345678910111213141516171819202122232425262728293031323334353637383940414243444546[[#This Row],[PEMBULATAN]]*O145</f>
        <v>60386.039999999994</v>
      </c>
    </row>
    <row r="146" spans="1:16" ht="26.25" customHeight="1" x14ac:dyDescent="0.2">
      <c r="A146" s="14"/>
      <c r="B146" s="75"/>
      <c r="C146" s="73" t="s">
        <v>4930</v>
      </c>
      <c r="D146" s="78" t="s">
        <v>127</v>
      </c>
      <c r="E146" s="13">
        <v>44558</v>
      </c>
      <c r="F146" s="76" t="s">
        <v>705</v>
      </c>
      <c r="G146" s="13">
        <v>44563</v>
      </c>
      <c r="H146" s="77" t="s">
        <v>4635</v>
      </c>
      <c r="I146" s="16">
        <v>51</v>
      </c>
      <c r="J146" s="16">
        <v>42</v>
      </c>
      <c r="K146" s="16">
        <v>24</v>
      </c>
      <c r="L146" s="16">
        <v>4</v>
      </c>
      <c r="M146" s="81">
        <v>12.852</v>
      </c>
      <c r="N146" s="96">
        <v>12.852</v>
      </c>
      <c r="O146" s="64">
        <v>2530</v>
      </c>
      <c r="P146" s="65">
        <f>Table224578910112345678910111213141516171819202122232425262728293031323334353637383940414243444546[[#This Row],[PEMBULATAN]]*O146</f>
        <v>32515.56</v>
      </c>
    </row>
    <row r="147" spans="1:16" ht="26.25" customHeight="1" x14ac:dyDescent="0.2">
      <c r="A147" s="14"/>
      <c r="B147" s="75"/>
      <c r="C147" s="73" t="s">
        <v>4931</v>
      </c>
      <c r="D147" s="78" t="s">
        <v>127</v>
      </c>
      <c r="E147" s="13">
        <v>44558</v>
      </c>
      <c r="F147" s="76" t="s">
        <v>705</v>
      </c>
      <c r="G147" s="13">
        <v>44563</v>
      </c>
      <c r="H147" s="77" t="s">
        <v>4635</v>
      </c>
      <c r="I147" s="16">
        <v>111</v>
      </c>
      <c r="J147" s="16">
        <v>60</v>
      </c>
      <c r="K147" s="16">
        <v>35</v>
      </c>
      <c r="L147" s="16">
        <v>35</v>
      </c>
      <c r="M147" s="81">
        <v>58.274999999999999</v>
      </c>
      <c r="N147" s="96">
        <v>58.274999999999999</v>
      </c>
      <c r="O147" s="64">
        <v>2530</v>
      </c>
      <c r="P147" s="65">
        <f>Table224578910112345678910111213141516171819202122232425262728293031323334353637383940414243444546[[#This Row],[PEMBULATAN]]*O147</f>
        <v>147435.75</v>
      </c>
    </row>
    <row r="148" spans="1:16" ht="26.25" customHeight="1" x14ac:dyDescent="0.2">
      <c r="A148" s="14"/>
      <c r="B148" s="75"/>
      <c r="C148" s="73" t="s">
        <v>4932</v>
      </c>
      <c r="D148" s="78" t="s">
        <v>127</v>
      </c>
      <c r="E148" s="13">
        <v>44558</v>
      </c>
      <c r="F148" s="76" t="s">
        <v>705</v>
      </c>
      <c r="G148" s="13">
        <v>44563</v>
      </c>
      <c r="H148" s="77" t="s">
        <v>4635</v>
      </c>
      <c r="I148" s="16">
        <v>85</v>
      </c>
      <c r="J148" s="16">
        <v>45</v>
      </c>
      <c r="K148" s="16">
        <v>38</v>
      </c>
      <c r="L148" s="16">
        <v>26</v>
      </c>
      <c r="M148" s="81">
        <v>36.337499999999999</v>
      </c>
      <c r="N148" s="96">
        <v>37</v>
      </c>
      <c r="O148" s="64">
        <v>2530</v>
      </c>
      <c r="P148" s="65">
        <f>Table224578910112345678910111213141516171819202122232425262728293031323334353637383940414243444546[[#This Row],[PEMBULATAN]]*O148</f>
        <v>93610</v>
      </c>
    </row>
    <row r="149" spans="1:16" ht="26.25" customHeight="1" x14ac:dyDescent="0.2">
      <c r="A149" s="14"/>
      <c r="B149" s="98"/>
      <c r="C149" s="73" t="s">
        <v>4933</v>
      </c>
      <c r="D149" s="78" t="s">
        <v>127</v>
      </c>
      <c r="E149" s="13">
        <v>44558</v>
      </c>
      <c r="F149" s="76" t="s">
        <v>705</v>
      </c>
      <c r="G149" s="13">
        <v>44563</v>
      </c>
      <c r="H149" s="77" t="s">
        <v>4635</v>
      </c>
      <c r="I149" s="16">
        <v>82</v>
      </c>
      <c r="J149" s="16">
        <v>51</v>
      </c>
      <c r="K149" s="16">
        <v>31</v>
      </c>
      <c r="L149" s="16">
        <v>7</v>
      </c>
      <c r="M149" s="81">
        <v>32.410499999999999</v>
      </c>
      <c r="N149" s="96">
        <v>33</v>
      </c>
      <c r="O149" s="64">
        <v>2530</v>
      </c>
      <c r="P149" s="65">
        <f>Table224578910112345678910111213141516171819202122232425262728293031323334353637383940414243444546[[#This Row],[PEMBULATAN]]*O149</f>
        <v>83490</v>
      </c>
    </row>
    <row r="150" spans="1:16" ht="26.25" customHeight="1" x14ac:dyDescent="0.2">
      <c r="A150" s="14"/>
      <c r="B150" s="75" t="s">
        <v>4934</v>
      </c>
      <c r="C150" s="73" t="s">
        <v>4935</v>
      </c>
      <c r="D150" s="78" t="s">
        <v>127</v>
      </c>
      <c r="E150" s="13">
        <v>44558</v>
      </c>
      <c r="F150" s="76" t="s">
        <v>705</v>
      </c>
      <c r="G150" s="13">
        <v>44563</v>
      </c>
      <c r="H150" s="77" t="s">
        <v>4635</v>
      </c>
      <c r="I150" s="16">
        <v>36</v>
      </c>
      <c r="J150" s="16">
        <v>28</v>
      </c>
      <c r="K150" s="16">
        <v>22</v>
      </c>
      <c r="L150" s="16">
        <v>8</v>
      </c>
      <c r="M150" s="81">
        <v>5.5439999999999996</v>
      </c>
      <c r="N150" s="96">
        <v>8</v>
      </c>
      <c r="O150" s="64">
        <v>2530</v>
      </c>
      <c r="P150" s="65">
        <f>Table224578910112345678910111213141516171819202122232425262728293031323334353637383940414243444546[[#This Row],[PEMBULATAN]]*O150</f>
        <v>20240</v>
      </c>
    </row>
    <row r="151" spans="1:16" ht="26.25" customHeight="1" x14ac:dyDescent="0.2">
      <c r="A151" s="14"/>
      <c r="B151" s="75"/>
      <c r="C151" s="73" t="s">
        <v>4936</v>
      </c>
      <c r="D151" s="78" t="s">
        <v>127</v>
      </c>
      <c r="E151" s="13">
        <v>44558</v>
      </c>
      <c r="F151" s="76" t="s">
        <v>705</v>
      </c>
      <c r="G151" s="13">
        <v>44563</v>
      </c>
      <c r="H151" s="77" t="s">
        <v>4635</v>
      </c>
      <c r="I151" s="16">
        <v>67</v>
      </c>
      <c r="J151" s="16">
        <v>55</v>
      </c>
      <c r="K151" s="16">
        <v>30</v>
      </c>
      <c r="L151" s="16">
        <v>14</v>
      </c>
      <c r="M151" s="81">
        <v>27.637499999999999</v>
      </c>
      <c r="N151" s="96">
        <v>27.637499999999999</v>
      </c>
      <c r="O151" s="64">
        <v>2530</v>
      </c>
      <c r="P151" s="65">
        <f>Table224578910112345678910111213141516171819202122232425262728293031323334353637383940414243444546[[#This Row],[PEMBULATAN]]*O151</f>
        <v>69922.875</v>
      </c>
    </row>
    <row r="152" spans="1:16" ht="26.25" customHeight="1" x14ac:dyDescent="0.2">
      <c r="A152" s="14"/>
      <c r="B152" s="75"/>
      <c r="C152" s="73" t="s">
        <v>4937</v>
      </c>
      <c r="D152" s="78" t="s">
        <v>127</v>
      </c>
      <c r="E152" s="13">
        <v>44558</v>
      </c>
      <c r="F152" s="76" t="s">
        <v>705</v>
      </c>
      <c r="G152" s="13">
        <v>44563</v>
      </c>
      <c r="H152" s="77" t="s">
        <v>4635</v>
      </c>
      <c r="I152" s="16">
        <v>70</v>
      </c>
      <c r="J152" s="16">
        <v>47</v>
      </c>
      <c r="K152" s="16">
        <v>28</v>
      </c>
      <c r="L152" s="16">
        <v>10</v>
      </c>
      <c r="M152" s="81">
        <v>23.03</v>
      </c>
      <c r="N152" s="96">
        <v>23.03</v>
      </c>
      <c r="O152" s="64">
        <v>2530</v>
      </c>
      <c r="P152" s="65">
        <f>Table224578910112345678910111213141516171819202122232425262728293031323334353637383940414243444546[[#This Row],[PEMBULATAN]]*O152</f>
        <v>58265.9</v>
      </c>
    </row>
    <row r="153" spans="1:16" ht="26.25" customHeight="1" x14ac:dyDescent="0.2">
      <c r="A153" s="14"/>
      <c r="B153" s="75"/>
      <c r="C153" s="73" t="s">
        <v>4938</v>
      </c>
      <c r="D153" s="78" t="s">
        <v>127</v>
      </c>
      <c r="E153" s="13">
        <v>44558</v>
      </c>
      <c r="F153" s="76" t="s">
        <v>705</v>
      </c>
      <c r="G153" s="13">
        <v>44563</v>
      </c>
      <c r="H153" s="77" t="s">
        <v>4635</v>
      </c>
      <c r="I153" s="16">
        <v>40</v>
      </c>
      <c r="J153" s="16">
        <v>29</v>
      </c>
      <c r="K153" s="16">
        <v>25</v>
      </c>
      <c r="L153" s="16">
        <v>9</v>
      </c>
      <c r="M153" s="81">
        <v>7.25</v>
      </c>
      <c r="N153" s="96">
        <v>9</v>
      </c>
      <c r="O153" s="64">
        <v>2530</v>
      </c>
      <c r="P153" s="65">
        <f>Table224578910112345678910111213141516171819202122232425262728293031323334353637383940414243444546[[#This Row],[PEMBULATAN]]*O153</f>
        <v>22770</v>
      </c>
    </row>
    <row r="154" spans="1:16" ht="26.25" customHeight="1" x14ac:dyDescent="0.2">
      <c r="A154" s="14"/>
      <c r="B154" s="75"/>
      <c r="C154" s="73" t="s">
        <v>4939</v>
      </c>
      <c r="D154" s="78" t="s">
        <v>127</v>
      </c>
      <c r="E154" s="13">
        <v>44558</v>
      </c>
      <c r="F154" s="76" t="s">
        <v>705</v>
      </c>
      <c r="G154" s="13">
        <v>44563</v>
      </c>
      <c r="H154" s="77" t="s">
        <v>4635</v>
      </c>
      <c r="I154" s="16">
        <v>48</v>
      </c>
      <c r="J154" s="16">
        <v>40</v>
      </c>
      <c r="K154" s="16">
        <v>10</v>
      </c>
      <c r="L154" s="16">
        <v>1</v>
      </c>
      <c r="M154" s="81">
        <v>4.8</v>
      </c>
      <c r="N154" s="96">
        <v>4.8</v>
      </c>
      <c r="O154" s="64">
        <v>2530</v>
      </c>
      <c r="P154" s="65">
        <f>Table224578910112345678910111213141516171819202122232425262728293031323334353637383940414243444546[[#This Row],[PEMBULATAN]]*O154</f>
        <v>12144</v>
      </c>
    </row>
    <row r="155" spans="1:16" ht="26.25" customHeight="1" x14ac:dyDescent="0.2">
      <c r="A155" s="14"/>
      <c r="B155" s="75"/>
      <c r="C155" s="73" t="s">
        <v>4940</v>
      </c>
      <c r="D155" s="78" t="s">
        <v>127</v>
      </c>
      <c r="E155" s="13">
        <v>44558</v>
      </c>
      <c r="F155" s="76" t="s">
        <v>705</v>
      </c>
      <c r="G155" s="13">
        <v>44563</v>
      </c>
      <c r="H155" s="77" t="s">
        <v>4635</v>
      </c>
      <c r="I155" s="16">
        <v>55</v>
      </c>
      <c r="J155" s="16">
        <v>35</v>
      </c>
      <c r="K155" s="16">
        <v>30</v>
      </c>
      <c r="L155" s="16">
        <v>17</v>
      </c>
      <c r="M155" s="81">
        <v>14.4375</v>
      </c>
      <c r="N155" s="96">
        <v>18</v>
      </c>
      <c r="O155" s="64">
        <v>2530</v>
      </c>
      <c r="P155" s="65">
        <f>Table224578910112345678910111213141516171819202122232425262728293031323334353637383940414243444546[[#This Row],[PEMBULATAN]]*O155</f>
        <v>45540</v>
      </c>
    </row>
    <row r="156" spans="1:16" ht="26.25" customHeight="1" x14ac:dyDescent="0.2">
      <c r="A156" s="14"/>
      <c r="B156" s="75"/>
      <c r="C156" s="73" t="s">
        <v>4941</v>
      </c>
      <c r="D156" s="78" t="s">
        <v>127</v>
      </c>
      <c r="E156" s="13">
        <v>44558</v>
      </c>
      <c r="F156" s="76" t="s">
        <v>705</v>
      </c>
      <c r="G156" s="13">
        <v>44563</v>
      </c>
      <c r="H156" s="77" t="s">
        <v>4635</v>
      </c>
      <c r="I156" s="16">
        <v>35</v>
      </c>
      <c r="J156" s="16">
        <v>25</v>
      </c>
      <c r="K156" s="16">
        <v>15</v>
      </c>
      <c r="L156" s="16">
        <v>1</v>
      </c>
      <c r="M156" s="81">
        <v>3.28125</v>
      </c>
      <c r="N156" s="96">
        <v>3.28125</v>
      </c>
      <c r="O156" s="64">
        <v>2530</v>
      </c>
      <c r="P156" s="65">
        <f>Table224578910112345678910111213141516171819202122232425262728293031323334353637383940414243444546[[#This Row],[PEMBULATAN]]*O156</f>
        <v>8301.5625</v>
      </c>
    </row>
    <row r="157" spans="1:16" ht="26.25" customHeight="1" x14ac:dyDescent="0.2">
      <c r="A157" s="14"/>
      <c r="B157" s="75"/>
      <c r="C157" s="73" t="s">
        <v>4942</v>
      </c>
      <c r="D157" s="78" t="s">
        <v>127</v>
      </c>
      <c r="E157" s="13">
        <v>44558</v>
      </c>
      <c r="F157" s="76" t="s">
        <v>705</v>
      </c>
      <c r="G157" s="13">
        <v>44563</v>
      </c>
      <c r="H157" s="77" t="s">
        <v>4635</v>
      </c>
      <c r="I157" s="16">
        <v>58</v>
      </c>
      <c r="J157" s="16">
        <v>43</v>
      </c>
      <c r="K157" s="16">
        <v>21</v>
      </c>
      <c r="L157" s="16">
        <v>11</v>
      </c>
      <c r="M157" s="81">
        <v>13.093500000000001</v>
      </c>
      <c r="N157" s="96">
        <v>13.093500000000001</v>
      </c>
      <c r="O157" s="64">
        <v>2530</v>
      </c>
      <c r="P157" s="65">
        <f>Table224578910112345678910111213141516171819202122232425262728293031323334353637383940414243444546[[#This Row],[PEMBULATAN]]*O157</f>
        <v>33126.555</v>
      </c>
    </row>
    <row r="158" spans="1:16" ht="26.25" customHeight="1" x14ac:dyDescent="0.2">
      <c r="A158" s="14"/>
      <c r="B158" s="75"/>
      <c r="C158" s="73" t="s">
        <v>4943</v>
      </c>
      <c r="D158" s="78" t="s">
        <v>127</v>
      </c>
      <c r="E158" s="13">
        <v>44558</v>
      </c>
      <c r="F158" s="76" t="s">
        <v>705</v>
      </c>
      <c r="G158" s="13">
        <v>44563</v>
      </c>
      <c r="H158" s="77" t="s">
        <v>4635</v>
      </c>
      <c r="I158" s="16">
        <v>83</v>
      </c>
      <c r="J158" s="16">
        <v>53</v>
      </c>
      <c r="K158" s="16">
        <v>28</v>
      </c>
      <c r="L158" s="16">
        <v>8</v>
      </c>
      <c r="M158" s="81">
        <v>30.792999999999999</v>
      </c>
      <c r="N158" s="96">
        <v>30.792999999999999</v>
      </c>
      <c r="O158" s="64">
        <v>2530</v>
      </c>
      <c r="P158" s="65">
        <f>Table224578910112345678910111213141516171819202122232425262728293031323334353637383940414243444546[[#This Row],[PEMBULATAN]]*O158</f>
        <v>77906.289999999994</v>
      </c>
    </row>
    <row r="159" spans="1:16" ht="26.25" customHeight="1" x14ac:dyDescent="0.2">
      <c r="A159" s="14"/>
      <c r="B159" s="75"/>
      <c r="C159" s="73" t="s">
        <v>4944</v>
      </c>
      <c r="D159" s="78" t="s">
        <v>127</v>
      </c>
      <c r="E159" s="13">
        <v>44558</v>
      </c>
      <c r="F159" s="76" t="s">
        <v>705</v>
      </c>
      <c r="G159" s="13">
        <v>44563</v>
      </c>
      <c r="H159" s="77" t="s">
        <v>4635</v>
      </c>
      <c r="I159" s="16">
        <v>10</v>
      </c>
      <c r="J159" s="16">
        <v>18</v>
      </c>
      <c r="K159" s="16">
        <v>12</v>
      </c>
      <c r="L159" s="16">
        <v>1</v>
      </c>
      <c r="M159" s="81">
        <v>0.54</v>
      </c>
      <c r="N159" s="72">
        <v>1</v>
      </c>
      <c r="O159" s="64">
        <v>2530</v>
      </c>
      <c r="P159" s="65">
        <f>Table224578910112345678910111213141516171819202122232425262728293031323334353637383940414243444546[[#This Row],[PEMBULATAN]]*O159</f>
        <v>2530</v>
      </c>
    </row>
    <row r="160" spans="1:16" ht="26.25" customHeight="1" x14ac:dyDescent="0.2">
      <c r="A160" s="14"/>
      <c r="B160" s="75"/>
      <c r="C160" s="73" t="s">
        <v>4945</v>
      </c>
      <c r="D160" s="78" t="s">
        <v>127</v>
      </c>
      <c r="E160" s="13">
        <v>44558</v>
      </c>
      <c r="F160" s="76" t="s">
        <v>705</v>
      </c>
      <c r="G160" s="13">
        <v>44563</v>
      </c>
      <c r="H160" s="77" t="s">
        <v>4635</v>
      </c>
      <c r="I160" s="16">
        <v>60</v>
      </c>
      <c r="J160" s="16">
        <v>40</v>
      </c>
      <c r="K160" s="16">
        <v>34</v>
      </c>
      <c r="L160" s="16">
        <v>16</v>
      </c>
      <c r="M160" s="81">
        <v>20.399999999999999</v>
      </c>
      <c r="N160" s="72">
        <v>21</v>
      </c>
      <c r="O160" s="64">
        <v>2530</v>
      </c>
      <c r="P160" s="65">
        <f>Table224578910112345678910111213141516171819202122232425262728293031323334353637383940414243444546[[#This Row],[PEMBULATAN]]*O160</f>
        <v>53130</v>
      </c>
    </row>
    <row r="161" spans="1:16" ht="26.25" customHeight="1" x14ac:dyDescent="0.2">
      <c r="A161" s="14"/>
      <c r="B161" s="75"/>
      <c r="C161" s="73" t="s">
        <v>4946</v>
      </c>
      <c r="D161" s="78" t="s">
        <v>127</v>
      </c>
      <c r="E161" s="13">
        <v>44558</v>
      </c>
      <c r="F161" s="76" t="s">
        <v>705</v>
      </c>
      <c r="G161" s="13">
        <v>44563</v>
      </c>
      <c r="H161" s="77" t="s">
        <v>4635</v>
      </c>
      <c r="I161" s="16">
        <v>49</v>
      </c>
      <c r="J161" s="16">
        <v>46</v>
      </c>
      <c r="K161" s="16">
        <v>45</v>
      </c>
      <c r="L161" s="16">
        <v>13</v>
      </c>
      <c r="M161" s="81">
        <v>25.357500000000002</v>
      </c>
      <c r="N161" s="72">
        <v>26</v>
      </c>
      <c r="O161" s="64">
        <v>2530</v>
      </c>
      <c r="P161" s="65">
        <f>Table224578910112345678910111213141516171819202122232425262728293031323334353637383940414243444546[[#This Row],[PEMBULATAN]]*O161</f>
        <v>65780</v>
      </c>
    </row>
    <row r="162" spans="1:16" ht="26.25" customHeight="1" x14ac:dyDescent="0.2">
      <c r="A162" s="14"/>
      <c r="B162" s="75"/>
      <c r="C162" s="73" t="s">
        <v>4947</v>
      </c>
      <c r="D162" s="78" t="s">
        <v>127</v>
      </c>
      <c r="E162" s="13">
        <v>44558</v>
      </c>
      <c r="F162" s="76" t="s">
        <v>705</v>
      </c>
      <c r="G162" s="13">
        <v>44563</v>
      </c>
      <c r="H162" s="77" t="s">
        <v>4635</v>
      </c>
      <c r="I162" s="16">
        <v>49</v>
      </c>
      <c r="J162" s="16">
        <v>46</v>
      </c>
      <c r="K162" s="16">
        <v>45</v>
      </c>
      <c r="L162" s="16">
        <v>12</v>
      </c>
      <c r="M162" s="81">
        <v>25.357500000000002</v>
      </c>
      <c r="N162" s="72">
        <v>26</v>
      </c>
      <c r="O162" s="64">
        <v>2530</v>
      </c>
      <c r="P162" s="65">
        <f>Table224578910112345678910111213141516171819202122232425262728293031323334353637383940414243444546[[#This Row],[PEMBULATAN]]*O162</f>
        <v>65780</v>
      </c>
    </row>
    <row r="163" spans="1:16" ht="22.5" customHeight="1" x14ac:dyDescent="0.2">
      <c r="A163" s="123" t="s">
        <v>30</v>
      </c>
      <c r="B163" s="124"/>
      <c r="C163" s="124"/>
      <c r="D163" s="124"/>
      <c r="E163" s="124"/>
      <c r="F163" s="124"/>
      <c r="G163" s="124"/>
      <c r="H163" s="124"/>
      <c r="I163" s="124"/>
      <c r="J163" s="124"/>
      <c r="K163" s="124"/>
      <c r="L163" s="125"/>
      <c r="M163" s="79">
        <f>SUBTOTAL(109,Table224578910112345678910111213141516171819202122232425262728293031323334353637383940414243444546[KG VOLUME])</f>
        <v>3681.0492500000018</v>
      </c>
      <c r="N163" s="68">
        <f>SUM(N3:N162)</f>
        <v>3718.3577500000015</v>
      </c>
      <c r="O163" s="126">
        <f>SUM(P3:P162)</f>
        <v>9407445.1074999981</v>
      </c>
      <c r="P163" s="127"/>
    </row>
    <row r="164" spans="1:16" ht="18" customHeight="1" x14ac:dyDescent="0.2">
      <c r="A164" s="86"/>
      <c r="B164" s="56" t="s">
        <v>42</v>
      </c>
      <c r="C164" s="55"/>
      <c r="D164" s="57" t="s">
        <v>43</v>
      </c>
      <c r="E164" s="86"/>
      <c r="F164" s="86"/>
      <c r="G164" s="86"/>
      <c r="H164" s="86"/>
      <c r="I164" s="86"/>
      <c r="J164" s="86"/>
      <c r="K164" s="86"/>
      <c r="L164" s="86"/>
      <c r="M164" s="87"/>
      <c r="N164" s="88" t="s">
        <v>51</v>
      </c>
      <c r="O164" s="89"/>
      <c r="P164" s="89">
        <f>O163*10%</f>
        <v>940744.5107499999</v>
      </c>
    </row>
    <row r="165" spans="1:16" ht="18" customHeight="1" thickBot="1" x14ac:dyDescent="0.25">
      <c r="A165" s="86"/>
      <c r="B165" s="56"/>
      <c r="C165" s="55"/>
      <c r="D165" s="57"/>
      <c r="E165" s="86"/>
      <c r="F165" s="86"/>
      <c r="G165" s="86"/>
      <c r="H165" s="86"/>
      <c r="I165" s="86"/>
      <c r="J165" s="86"/>
      <c r="K165" s="86"/>
      <c r="L165" s="86"/>
      <c r="M165" s="87"/>
      <c r="N165" s="90" t="s">
        <v>52</v>
      </c>
      <c r="O165" s="91"/>
      <c r="P165" s="91">
        <f>O163-P164</f>
        <v>8466700.5967499986</v>
      </c>
    </row>
    <row r="166" spans="1:16" ht="18" customHeight="1" x14ac:dyDescent="0.2">
      <c r="A166" s="11"/>
      <c r="H166" s="63"/>
      <c r="N166" s="62" t="s">
        <v>31</v>
      </c>
      <c r="P166" s="69">
        <f>P165*1%</f>
        <v>84667.005967499994</v>
      </c>
    </row>
    <row r="167" spans="1:16" ht="18" customHeight="1" thickBot="1" x14ac:dyDescent="0.25">
      <c r="A167" s="11"/>
      <c r="H167" s="63"/>
      <c r="N167" s="62" t="s">
        <v>53</v>
      </c>
      <c r="P167" s="71">
        <f>P165*2%</f>
        <v>169334.01193499999</v>
      </c>
    </row>
    <row r="168" spans="1:16" ht="18" customHeight="1" x14ac:dyDescent="0.2">
      <c r="A168" s="11"/>
      <c r="H168" s="63"/>
      <c r="N168" s="66" t="s">
        <v>32</v>
      </c>
      <c r="O168" s="67"/>
      <c r="P168" s="70">
        <f>P165+P166-P167</f>
        <v>8382033.590782498</v>
      </c>
    </row>
    <row r="170" spans="1:16" x14ac:dyDescent="0.2">
      <c r="A170" s="11"/>
      <c r="H170" s="63"/>
      <c r="P170" s="71"/>
    </row>
    <row r="171" spans="1:16" x14ac:dyDescent="0.2">
      <c r="A171" s="11"/>
      <c r="H171" s="63"/>
      <c r="O171" s="58"/>
      <c r="P171" s="71"/>
    </row>
    <row r="172" spans="1:16" s="3" customFormat="1" x14ac:dyDescent="0.25">
      <c r="A172" s="11"/>
      <c r="B172" s="2"/>
      <c r="C172" s="2"/>
      <c r="E172" s="12"/>
      <c r="H172" s="63"/>
      <c r="N172" s="15"/>
      <c r="O172" s="15"/>
      <c r="P172" s="15"/>
    </row>
    <row r="173" spans="1:16" s="3" customFormat="1" x14ac:dyDescent="0.25">
      <c r="A173" s="11"/>
      <c r="B173" s="2"/>
      <c r="C173" s="2"/>
      <c r="E173" s="12"/>
      <c r="H173" s="63"/>
      <c r="N173" s="15"/>
      <c r="O173" s="15"/>
      <c r="P173" s="15"/>
    </row>
    <row r="174" spans="1:16" s="3" customFormat="1" x14ac:dyDescent="0.25">
      <c r="A174" s="11"/>
      <c r="B174" s="2"/>
      <c r="C174" s="2"/>
      <c r="E174" s="12"/>
      <c r="H174" s="63"/>
      <c r="N174" s="15"/>
      <c r="O174" s="15"/>
      <c r="P174" s="15"/>
    </row>
    <row r="175" spans="1:16" s="3" customFormat="1" x14ac:dyDescent="0.25">
      <c r="A175" s="11"/>
      <c r="B175" s="2"/>
      <c r="C175" s="2"/>
      <c r="E175" s="12"/>
      <c r="H175" s="63"/>
      <c r="N175" s="15"/>
      <c r="O175" s="15"/>
      <c r="P175" s="15"/>
    </row>
    <row r="176" spans="1:16" s="3" customFormat="1" x14ac:dyDescent="0.25">
      <c r="A176" s="11"/>
      <c r="B176" s="2"/>
      <c r="C176" s="2"/>
      <c r="E176" s="12"/>
      <c r="H176" s="63"/>
      <c r="N176" s="15"/>
      <c r="O176" s="15"/>
      <c r="P176" s="15"/>
    </row>
    <row r="177" spans="1:16" s="3" customFormat="1" x14ac:dyDescent="0.25">
      <c r="A177" s="11"/>
      <c r="B177" s="2"/>
      <c r="C177" s="2"/>
      <c r="E177" s="12"/>
      <c r="H177" s="63"/>
      <c r="N177" s="15"/>
      <c r="O177" s="15"/>
      <c r="P177" s="15"/>
    </row>
    <row r="178" spans="1:16" s="3" customFormat="1" x14ac:dyDescent="0.25">
      <c r="A178" s="11"/>
      <c r="B178" s="2"/>
      <c r="C178" s="2"/>
      <c r="E178" s="12"/>
      <c r="H178" s="63"/>
      <c r="N178" s="15"/>
      <c r="O178" s="15"/>
      <c r="P178" s="15"/>
    </row>
    <row r="179" spans="1:16" s="3" customFormat="1" x14ac:dyDescent="0.25">
      <c r="A179" s="11"/>
      <c r="B179" s="2"/>
      <c r="C179" s="2"/>
      <c r="E179" s="12"/>
      <c r="H179" s="63"/>
      <c r="N179" s="15"/>
      <c r="O179" s="15"/>
      <c r="P179" s="15"/>
    </row>
    <row r="180" spans="1:16" s="3" customFormat="1" x14ac:dyDescent="0.25">
      <c r="A180" s="11"/>
      <c r="B180" s="2"/>
      <c r="C180" s="2"/>
      <c r="E180" s="12"/>
      <c r="H180" s="63"/>
      <c r="N180" s="15"/>
      <c r="O180" s="15"/>
      <c r="P180" s="15"/>
    </row>
    <row r="181" spans="1:16" s="3" customFormat="1" x14ac:dyDescent="0.25">
      <c r="A181" s="11"/>
      <c r="B181" s="2"/>
      <c r="C181" s="2"/>
      <c r="E181" s="12"/>
      <c r="H181" s="63"/>
      <c r="N181" s="15"/>
      <c r="O181" s="15"/>
      <c r="P181" s="15"/>
    </row>
    <row r="182" spans="1:16" s="3" customFormat="1" x14ac:dyDescent="0.25">
      <c r="A182" s="11"/>
      <c r="B182" s="2"/>
      <c r="C182" s="2"/>
      <c r="E182" s="12"/>
      <c r="H182" s="63"/>
      <c r="N182" s="15"/>
      <c r="O182" s="15"/>
      <c r="P182" s="15"/>
    </row>
    <row r="183" spans="1:16" s="3" customFormat="1" x14ac:dyDescent="0.25">
      <c r="A183" s="11"/>
      <c r="B183" s="2"/>
      <c r="C183" s="2"/>
      <c r="E183" s="12"/>
      <c r="H183" s="63"/>
      <c r="N183" s="15"/>
      <c r="O183" s="15"/>
      <c r="P183" s="15"/>
    </row>
  </sheetData>
  <mergeCells count="2">
    <mergeCell ref="A163:L163"/>
    <mergeCell ref="O163:P163"/>
  </mergeCells>
  <conditionalFormatting sqref="B3:B162">
    <cfRule type="duplicateValues" dxfId="207" priority="74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tabColor rgb="FF92D050"/>
  </sheetPr>
  <dimension ref="A1:P202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N181" sqref="N3:N181"/>
    </sheetView>
  </sheetViews>
  <sheetFormatPr defaultRowHeight="15" x14ac:dyDescent="0.2"/>
  <cols>
    <col min="1" max="1" width="8" style="4" customWidth="1"/>
    <col min="2" max="2" width="19.5703125" style="2" customWidth="1"/>
    <col min="3" max="3" width="14.5703125" style="2" customWidth="1"/>
    <col min="4" max="4" width="10.42578125" style="3" customWidth="1"/>
    <col min="5" max="5" width="8" style="12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5" customWidth="1"/>
    <col min="15" max="15" width="8.140625" style="15" customWidth="1"/>
    <col min="16" max="16" width="12.28515625" style="15" customWidth="1"/>
    <col min="17" max="16384" width="9.140625" style="4"/>
  </cols>
  <sheetData>
    <row r="1" spans="1:16" x14ac:dyDescent="0.2">
      <c r="H1" s="5"/>
    </row>
    <row r="2" spans="1:16" ht="25.5" x14ac:dyDescent="0.2">
      <c r="A2" s="59" t="s">
        <v>44</v>
      </c>
      <c r="B2" s="7" t="s">
        <v>7</v>
      </c>
      <c r="C2" s="7" t="s">
        <v>0</v>
      </c>
      <c r="D2" s="7" t="s">
        <v>1</v>
      </c>
      <c r="E2" s="60" t="s">
        <v>4</v>
      </c>
      <c r="F2" s="7" t="s">
        <v>3</v>
      </c>
      <c r="G2" s="7" t="s">
        <v>5</v>
      </c>
      <c r="H2" s="60" t="s">
        <v>2</v>
      </c>
      <c r="I2" s="7" t="s">
        <v>39</v>
      </c>
      <c r="J2" s="7" t="s">
        <v>40</v>
      </c>
      <c r="K2" s="7" t="s">
        <v>41</v>
      </c>
      <c r="L2" s="61" t="s">
        <v>45</v>
      </c>
      <c r="M2" s="61" t="s">
        <v>46</v>
      </c>
      <c r="N2" s="61" t="s">
        <v>6</v>
      </c>
      <c r="O2" s="61" t="s">
        <v>47</v>
      </c>
      <c r="P2" s="61" t="s">
        <v>48</v>
      </c>
    </row>
    <row r="3" spans="1:16" ht="26.25" customHeight="1" x14ac:dyDescent="0.2">
      <c r="A3" s="83">
        <v>402749</v>
      </c>
      <c r="B3" s="74" t="s">
        <v>4948</v>
      </c>
      <c r="C3" s="9" t="s">
        <v>4949</v>
      </c>
      <c r="D3" s="76" t="s">
        <v>127</v>
      </c>
      <c r="E3" s="13">
        <v>44558</v>
      </c>
      <c r="F3" s="76" t="s">
        <v>705</v>
      </c>
      <c r="G3" s="13">
        <v>44563</v>
      </c>
      <c r="H3" s="10" t="s">
        <v>4635</v>
      </c>
      <c r="I3" s="1">
        <v>113</v>
      </c>
      <c r="J3" s="1">
        <v>10</v>
      </c>
      <c r="K3" s="1">
        <v>10</v>
      </c>
      <c r="L3" s="1">
        <v>1</v>
      </c>
      <c r="M3" s="80">
        <v>2.8250000000000002</v>
      </c>
      <c r="N3" s="96">
        <v>2.8250000000000002</v>
      </c>
      <c r="O3" s="64">
        <v>2530</v>
      </c>
      <c r="P3" s="65">
        <f>Table22457891011234567891011121314151617181920212223242526272829303132333435363738394041424344454647[[#This Row],[PEMBULATAN]]*O3</f>
        <v>7147.25</v>
      </c>
    </row>
    <row r="4" spans="1:16" ht="26.25" customHeight="1" x14ac:dyDescent="0.2">
      <c r="A4" s="14"/>
      <c r="B4" s="75"/>
      <c r="C4" s="73" t="s">
        <v>4950</v>
      </c>
      <c r="D4" s="78" t="s">
        <v>127</v>
      </c>
      <c r="E4" s="13">
        <v>44558</v>
      </c>
      <c r="F4" s="76" t="s">
        <v>705</v>
      </c>
      <c r="G4" s="13">
        <v>44563</v>
      </c>
      <c r="H4" s="77" t="s">
        <v>4635</v>
      </c>
      <c r="I4" s="16">
        <v>46</v>
      </c>
      <c r="J4" s="16">
        <v>20</v>
      </c>
      <c r="K4" s="16">
        <v>24</v>
      </c>
      <c r="L4" s="16">
        <v>25</v>
      </c>
      <c r="M4" s="81">
        <v>5.52</v>
      </c>
      <c r="N4" s="96">
        <v>25</v>
      </c>
      <c r="O4" s="64">
        <v>2530</v>
      </c>
      <c r="P4" s="65">
        <f>Table22457891011234567891011121314151617181920212223242526272829303132333435363738394041424344454647[[#This Row],[PEMBULATAN]]*O4</f>
        <v>63250</v>
      </c>
    </row>
    <row r="5" spans="1:16" ht="26.25" customHeight="1" x14ac:dyDescent="0.2">
      <c r="A5" s="14"/>
      <c r="B5" s="75"/>
      <c r="C5" s="73" t="s">
        <v>4951</v>
      </c>
      <c r="D5" s="78" t="s">
        <v>127</v>
      </c>
      <c r="E5" s="13">
        <v>44558</v>
      </c>
      <c r="F5" s="76" t="s">
        <v>705</v>
      </c>
      <c r="G5" s="13">
        <v>44563</v>
      </c>
      <c r="H5" s="77" t="s">
        <v>4635</v>
      </c>
      <c r="I5" s="16">
        <v>97</v>
      </c>
      <c r="J5" s="16">
        <v>61</v>
      </c>
      <c r="K5" s="16">
        <v>35</v>
      </c>
      <c r="L5" s="16">
        <v>24</v>
      </c>
      <c r="M5" s="81">
        <v>51.77375</v>
      </c>
      <c r="N5" s="96">
        <v>51.77375</v>
      </c>
      <c r="O5" s="64">
        <v>2530</v>
      </c>
      <c r="P5" s="65">
        <f>Table22457891011234567891011121314151617181920212223242526272829303132333435363738394041424344454647[[#This Row],[PEMBULATAN]]*O5</f>
        <v>130987.58749999999</v>
      </c>
    </row>
    <row r="6" spans="1:16" ht="26.25" customHeight="1" x14ac:dyDescent="0.2">
      <c r="A6" s="14"/>
      <c r="B6" s="75"/>
      <c r="C6" s="73" t="s">
        <v>4952</v>
      </c>
      <c r="D6" s="78" t="s">
        <v>127</v>
      </c>
      <c r="E6" s="13">
        <v>44558</v>
      </c>
      <c r="F6" s="76" t="s">
        <v>705</v>
      </c>
      <c r="G6" s="13">
        <v>44563</v>
      </c>
      <c r="H6" s="77" t="s">
        <v>4635</v>
      </c>
      <c r="I6" s="16">
        <v>31</v>
      </c>
      <c r="J6" s="16">
        <v>24</v>
      </c>
      <c r="K6" s="16">
        <v>18</v>
      </c>
      <c r="L6" s="16">
        <v>1</v>
      </c>
      <c r="M6" s="81">
        <v>3.3479999999999999</v>
      </c>
      <c r="N6" s="96">
        <v>4</v>
      </c>
      <c r="O6" s="64">
        <v>2530</v>
      </c>
      <c r="P6" s="65">
        <f>Table22457891011234567891011121314151617181920212223242526272829303132333435363738394041424344454647[[#This Row],[PEMBULATAN]]*O6</f>
        <v>10120</v>
      </c>
    </row>
    <row r="7" spans="1:16" ht="26.25" customHeight="1" x14ac:dyDescent="0.2">
      <c r="A7" s="14"/>
      <c r="B7" s="75"/>
      <c r="C7" s="73" t="s">
        <v>4953</v>
      </c>
      <c r="D7" s="78" t="s">
        <v>127</v>
      </c>
      <c r="E7" s="13">
        <v>44558</v>
      </c>
      <c r="F7" s="76" t="s">
        <v>705</v>
      </c>
      <c r="G7" s="13">
        <v>44563</v>
      </c>
      <c r="H7" s="77" t="s">
        <v>4635</v>
      </c>
      <c r="I7" s="16">
        <v>48</v>
      </c>
      <c r="J7" s="16">
        <v>47</v>
      </c>
      <c r="K7" s="16">
        <v>30</v>
      </c>
      <c r="L7" s="16">
        <v>9</v>
      </c>
      <c r="M7" s="81">
        <v>16.920000000000002</v>
      </c>
      <c r="N7" s="96">
        <v>16.920000000000002</v>
      </c>
      <c r="O7" s="64">
        <v>2530</v>
      </c>
      <c r="P7" s="65">
        <f>Table22457891011234567891011121314151617181920212223242526272829303132333435363738394041424344454647[[#This Row],[PEMBULATAN]]*O7</f>
        <v>42807.600000000006</v>
      </c>
    </row>
    <row r="8" spans="1:16" ht="26.25" customHeight="1" x14ac:dyDescent="0.2">
      <c r="A8" s="14"/>
      <c r="B8" s="75"/>
      <c r="C8" s="73" t="s">
        <v>4954</v>
      </c>
      <c r="D8" s="78" t="s">
        <v>127</v>
      </c>
      <c r="E8" s="13">
        <v>44558</v>
      </c>
      <c r="F8" s="76" t="s">
        <v>705</v>
      </c>
      <c r="G8" s="13">
        <v>44563</v>
      </c>
      <c r="H8" s="77" t="s">
        <v>4635</v>
      </c>
      <c r="I8" s="16">
        <v>58</v>
      </c>
      <c r="J8" s="16">
        <v>40</v>
      </c>
      <c r="K8" s="16">
        <v>22</v>
      </c>
      <c r="L8" s="16">
        <v>9</v>
      </c>
      <c r="M8" s="81">
        <v>12.76</v>
      </c>
      <c r="N8" s="96">
        <v>12.76</v>
      </c>
      <c r="O8" s="64">
        <v>2530</v>
      </c>
      <c r="P8" s="65">
        <f>Table22457891011234567891011121314151617181920212223242526272829303132333435363738394041424344454647[[#This Row],[PEMBULATAN]]*O8</f>
        <v>32282.799999999999</v>
      </c>
    </row>
    <row r="9" spans="1:16" ht="26.25" customHeight="1" x14ac:dyDescent="0.2">
      <c r="A9" s="14"/>
      <c r="B9" s="75"/>
      <c r="C9" s="73" t="s">
        <v>4955</v>
      </c>
      <c r="D9" s="78" t="s">
        <v>127</v>
      </c>
      <c r="E9" s="13">
        <v>44558</v>
      </c>
      <c r="F9" s="76" t="s">
        <v>705</v>
      </c>
      <c r="G9" s="13">
        <v>44563</v>
      </c>
      <c r="H9" s="77" t="s">
        <v>4635</v>
      </c>
      <c r="I9" s="16">
        <v>35</v>
      </c>
      <c r="J9" s="16">
        <v>32</v>
      </c>
      <c r="K9" s="16">
        <v>13</v>
      </c>
      <c r="L9" s="16">
        <v>14</v>
      </c>
      <c r="M9" s="81">
        <v>3.64</v>
      </c>
      <c r="N9" s="96">
        <v>14</v>
      </c>
      <c r="O9" s="64">
        <v>2530</v>
      </c>
      <c r="P9" s="65">
        <f>Table22457891011234567891011121314151617181920212223242526272829303132333435363738394041424344454647[[#This Row],[PEMBULATAN]]*O9</f>
        <v>35420</v>
      </c>
    </row>
    <row r="10" spans="1:16" ht="26.25" customHeight="1" x14ac:dyDescent="0.2">
      <c r="A10" s="14"/>
      <c r="B10" s="75"/>
      <c r="C10" s="73" t="s">
        <v>4956</v>
      </c>
      <c r="D10" s="78" t="s">
        <v>127</v>
      </c>
      <c r="E10" s="13">
        <v>44558</v>
      </c>
      <c r="F10" s="76" t="s">
        <v>705</v>
      </c>
      <c r="G10" s="13">
        <v>44563</v>
      </c>
      <c r="H10" s="77" t="s">
        <v>4635</v>
      </c>
      <c r="I10" s="16">
        <v>51</v>
      </c>
      <c r="J10" s="16">
        <v>46</v>
      </c>
      <c r="K10" s="16">
        <v>81</v>
      </c>
      <c r="L10" s="16">
        <v>15</v>
      </c>
      <c r="M10" s="81">
        <v>47.506500000000003</v>
      </c>
      <c r="N10" s="96">
        <v>47.506500000000003</v>
      </c>
      <c r="O10" s="64">
        <v>2530</v>
      </c>
      <c r="P10" s="65">
        <f>Table22457891011234567891011121314151617181920212223242526272829303132333435363738394041424344454647[[#This Row],[PEMBULATAN]]*O10</f>
        <v>120191.44500000001</v>
      </c>
    </row>
    <row r="11" spans="1:16" ht="26.25" customHeight="1" x14ac:dyDescent="0.2">
      <c r="A11" s="14"/>
      <c r="B11" s="75"/>
      <c r="C11" s="73" t="s">
        <v>4957</v>
      </c>
      <c r="D11" s="78" t="s">
        <v>127</v>
      </c>
      <c r="E11" s="13">
        <v>44558</v>
      </c>
      <c r="F11" s="76" t="s">
        <v>705</v>
      </c>
      <c r="G11" s="13">
        <v>44563</v>
      </c>
      <c r="H11" s="77" t="s">
        <v>4635</v>
      </c>
      <c r="I11" s="16">
        <v>70</v>
      </c>
      <c r="J11" s="16">
        <v>49</v>
      </c>
      <c r="K11" s="16">
        <v>50</v>
      </c>
      <c r="L11" s="16">
        <v>20</v>
      </c>
      <c r="M11" s="81">
        <v>42.875</v>
      </c>
      <c r="N11" s="96">
        <v>42.875</v>
      </c>
      <c r="O11" s="64">
        <v>2530</v>
      </c>
      <c r="P11" s="65">
        <f>Table22457891011234567891011121314151617181920212223242526272829303132333435363738394041424344454647[[#This Row],[PEMBULATAN]]*O11</f>
        <v>108473.75</v>
      </c>
    </row>
    <row r="12" spans="1:16" ht="26.25" customHeight="1" x14ac:dyDescent="0.2">
      <c r="A12" s="14"/>
      <c r="B12" s="75"/>
      <c r="C12" s="73" t="s">
        <v>4958</v>
      </c>
      <c r="D12" s="78" t="s">
        <v>127</v>
      </c>
      <c r="E12" s="13">
        <v>44558</v>
      </c>
      <c r="F12" s="76" t="s">
        <v>705</v>
      </c>
      <c r="G12" s="13">
        <v>44563</v>
      </c>
      <c r="H12" s="77" t="s">
        <v>4635</v>
      </c>
      <c r="I12" s="16">
        <v>60</v>
      </c>
      <c r="J12" s="16">
        <v>60</v>
      </c>
      <c r="K12" s="16">
        <v>45</v>
      </c>
      <c r="L12" s="16">
        <v>27</v>
      </c>
      <c r="M12" s="81">
        <v>40.5</v>
      </c>
      <c r="N12" s="96">
        <v>41</v>
      </c>
      <c r="O12" s="64">
        <v>2530</v>
      </c>
      <c r="P12" s="65">
        <f>Table22457891011234567891011121314151617181920212223242526272829303132333435363738394041424344454647[[#This Row],[PEMBULATAN]]*O12</f>
        <v>103730</v>
      </c>
    </row>
    <row r="13" spans="1:16" ht="26.25" customHeight="1" x14ac:dyDescent="0.2">
      <c r="A13" s="14"/>
      <c r="B13" s="75"/>
      <c r="C13" s="73" t="s">
        <v>4959</v>
      </c>
      <c r="D13" s="78" t="s">
        <v>127</v>
      </c>
      <c r="E13" s="13">
        <v>44558</v>
      </c>
      <c r="F13" s="76" t="s">
        <v>705</v>
      </c>
      <c r="G13" s="13">
        <v>44563</v>
      </c>
      <c r="H13" s="77" t="s">
        <v>4635</v>
      </c>
      <c r="I13" s="16">
        <v>132</v>
      </c>
      <c r="J13" s="16">
        <v>63</v>
      </c>
      <c r="K13" s="16">
        <v>14</v>
      </c>
      <c r="L13" s="16">
        <v>21</v>
      </c>
      <c r="M13" s="81">
        <v>29.106000000000002</v>
      </c>
      <c r="N13" s="96">
        <v>29.106000000000002</v>
      </c>
      <c r="O13" s="64">
        <v>2530</v>
      </c>
      <c r="P13" s="65">
        <f>Table22457891011234567891011121314151617181920212223242526272829303132333435363738394041424344454647[[#This Row],[PEMBULATAN]]*O13</f>
        <v>73638.180000000008</v>
      </c>
    </row>
    <row r="14" spans="1:16" ht="26.25" customHeight="1" x14ac:dyDescent="0.2">
      <c r="A14" s="14"/>
      <c r="B14" s="75"/>
      <c r="C14" s="73" t="s">
        <v>4960</v>
      </c>
      <c r="D14" s="78" t="s">
        <v>127</v>
      </c>
      <c r="E14" s="13">
        <v>44558</v>
      </c>
      <c r="F14" s="76" t="s">
        <v>705</v>
      </c>
      <c r="G14" s="13">
        <v>44563</v>
      </c>
      <c r="H14" s="77" t="s">
        <v>4635</v>
      </c>
      <c r="I14" s="16">
        <v>70</v>
      </c>
      <c r="J14" s="16">
        <v>47</v>
      </c>
      <c r="K14" s="16">
        <v>44</v>
      </c>
      <c r="L14" s="16">
        <v>7</v>
      </c>
      <c r="M14" s="81">
        <v>36.19</v>
      </c>
      <c r="N14" s="96">
        <v>36.19</v>
      </c>
      <c r="O14" s="64">
        <v>2530</v>
      </c>
      <c r="P14" s="65">
        <f>Table22457891011234567891011121314151617181920212223242526272829303132333435363738394041424344454647[[#This Row],[PEMBULATAN]]*O14</f>
        <v>91560.7</v>
      </c>
    </row>
    <row r="15" spans="1:16" ht="26.25" customHeight="1" x14ac:dyDescent="0.2">
      <c r="A15" s="14"/>
      <c r="B15" s="75"/>
      <c r="C15" s="73" t="s">
        <v>4961</v>
      </c>
      <c r="D15" s="78" t="s">
        <v>127</v>
      </c>
      <c r="E15" s="13">
        <v>44558</v>
      </c>
      <c r="F15" s="76" t="s">
        <v>705</v>
      </c>
      <c r="G15" s="13">
        <v>44563</v>
      </c>
      <c r="H15" s="77" t="s">
        <v>4635</v>
      </c>
      <c r="I15" s="16">
        <v>49</v>
      </c>
      <c r="J15" s="16">
        <v>40</v>
      </c>
      <c r="K15" s="16">
        <v>33</v>
      </c>
      <c r="L15" s="16">
        <v>5</v>
      </c>
      <c r="M15" s="81">
        <v>16.170000000000002</v>
      </c>
      <c r="N15" s="96">
        <v>16.170000000000002</v>
      </c>
      <c r="O15" s="64">
        <v>2530</v>
      </c>
      <c r="P15" s="65">
        <f>Table22457891011234567891011121314151617181920212223242526272829303132333435363738394041424344454647[[#This Row],[PEMBULATAN]]*O15</f>
        <v>40910.100000000006</v>
      </c>
    </row>
    <row r="16" spans="1:16" ht="26.25" customHeight="1" x14ac:dyDescent="0.2">
      <c r="A16" s="14"/>
      <c r="B16" s="75"/>
      <c r="C16" s="73" t="s">
        <v>4962</v>
      </c>
      <c r="D16" s="78" t="s">
        <v>127</v>
      </c>
      <c r="E16" s="13">
        <v>44558</v>
      </c>
      <c r="F16" s="76" t="s">
        <v>705</v>
      </c>
      <c r="G16" s="13">
        <v>44563</v>
      </c>
      <c r="H16" s="77" t="s">
        <v>4635</v>
      </c>
      <c r="I16" s="16">
        <v>30</v>
      </c>
      <c r="J16" s="16">
        <v>36</v>
      </c>
      <c r="K16" s="16">
        <v>30</v>
      </c>
      <c r="L16" s="16">
        <v>7</v>
      </c>
      <c r="M16" s="81">
        <v>8.1</v>
      </c>
      <c r="N16" s="96">
        <v>8.1</v>
      </c>
      <c r="O16" s="64">
        <v>2530</v>
      </c>
      <c r="P16" s="65">
        <f>Table22457891011234567891011121314151617181920212223242526272829303132333435363738394041424344454647[[#This Row],[PEMBULATAN]]*O16</f>
        <v>20493</v>
      </c>
    </row>
    <row r="17" spans="1:16" ht="26.25" customHeight="1" x14ac:dyDescent="0.2">
      <c r="A17" s="14"/>
      <c r="B17" s="75"/>
      <c r="C17" s="73" t="s">
        <v>4963</v>
      </c>
      <c r="D17" s="78" t="s">
        <v>127</v>
      </c>
      <c r="E17" s="13">
        <v>44558</v>
      </c>
      <c r="F17" s="76" t="s">
        <v>705</v>
      </c>
      <c r="G17" s="13">
        <v>44563</v>
      </c>
      <c r="H17" s="77" t="s">
        <v>4635</v>
      </c>
      <c r="I17" s="16">
        <v>58</v>
      </c>
      <c r="J17" s="16">
        <v>40</v>
      </c>
      <c r="K17" s="16">
        <v>18</v>
      </c>
      <c r="L17" s="16">
        <v>1</v>
      </c>
      <c r="M17" s="81">
        <v>10.44</v>
      </c>
      <c r="N17" s="96">
        <v>11</v>
      </c>
      <c r="O17" s="64">
        <v>2530</v>
      </c>
      <c r="P17" s="65">
        <f>Table22457891011234567891011121314151617181920212223242526272829303132333435363738394041424344454647[[#This Row],[PEMBULATAN]]*O17</f>
        <v>27830</v>
      </c>
    </row>
    <row r="18" spans="1:16" ht="26.25" customHeight="1" x14ac:dyDescent="0.2">
      <c r="A18" s="14"/>
      <c r="B18" s="75"/>
      <c r="C18" s="73" t="s">
        <v>4964</v>
      </c>
      <c r="D18" s="78" t="s">
        <v>127</v>
      </c>
      <c r="E18" s="13">
        <v>44558</v>
      </c>
      <c r="F18" s="76" t="s">
        <v>705</v>
      </c>
      <c r="G18" s="13">
        <v>44563</v>
      </c>
      <c r="H18" s="77" t="s">
        <v>4635</v>
      </c>
      <c r="I18" s="16">
        <v>42</v>
      </c>
      <c r="J18" s="16">
        <v>29</v>
      </c>
      <c r="K18" s="16">
        <v>13</v>
      </c>
      <c r="L18" s="16">
        <v>11</v>
      </c>
      <c r="M18" s="81">
        <v>3.9584999999999999</v>
      </c>
      <c r="N18" s="96">
        <v>11</v>
      </c>
      <c r="O18" s="64">
        <v>2530</v>
      </c>
      <c r="P18" s="65">
        <f>Table22457891011234567891011121314151617181920212223242526272829303132333435363738394041424344454647[[#This Row],[PEMBULATAN]]*O18</f>
        <v>27830</v>
      </c>
    </row>
    <row r="19" spans="1:16" ht="26.25" customHeight="1" x14ac:dyDescent="0.2">
      <c r="A19" s="14"/>
      <c r="B19" s="75"/>
      <c r="C19" s="73" t="s">
        <v>4965</v>
      </c>
      <c r="D19" s="78" t="s">
        <v>127</v>
      </c>
      <c r="E19" s="13">
        <v>44558</v>
      </c>
      <c r="F19" s="76" t="s">
        <v>705</v>
      </c>
      <c r="G19" s="13">
        <v>44563</v>
      </c>
      <c r="H19" s="77" t="s">
        <v>4635</v>
      </c>
      <c r="I19" s="16">
        <v>83</v>
      </c>
      <c r="J19" s="16">
        <v>40</v>
      </c>
      <c r="K19" s="16">
        <v>21</v>
      </c>
      <c r="L19" s="16">
        <v>5</v>
      </c>
      <c r="M19" s="81">
        <v>17.43</v>
      </c>
      <c r="N19" s="96">
        <v>18</v>
      </c>
      <c r="O19" s="64">
        <v>2530</v>
      </c>
      <c r="P19" s="65">
        <f>Table22457891011234567891011121314151617181920212223242526272829303132333435363738394041424344454647[[#This Row],[PEMBULATAN]]*O19</f>
        <v>45540</v>
      </c>
    </row>
    <row r="20" spans="1:16" ht="26.25" customHeight="1" x14ac:dyDescent="0.2">
      <c r="A20" s="14"/>
      <c r="B20" s="75"/>
      <c r="C20" s="73" t="s">
        <v>4966</v>
      </c>
      <c r="D20" s="78" t="s">
        <v>127</v>
      </c>
      <c r="E20" s="13">
        <v>44558</v>
      </c>
      <c r="F20" s="76" t="s">
        <v>705</v>
      </c>
      <c r="G20" s="13">
        <v>44563</v>
      </c>
      <c r="H20" s="77" t="s">
        <v>4635</v>
      </c>
      <c r="I20" s="16">
        <v>42</v>
      </c>
      <c r="J20" s="16">
        <v>33</v>
      </c>
      <c r="K20" s="16">
        <v>27</v>
      </c>
      <c r="L20" s="16">
        <v>5</v>
      </c>
      <c r="M20" s="81">
        <v>9.3554999999999993</v>
      </c>
      <c r="N20" s="96">
        <v>10</v>
      </c>
      <c r="O20" s="64">
        <v>2530</v>
      </c>
      <c r="P20" s="65">
        <f>Table22457891011234567891011121314151617181920212223242526272829303132333435363738394041424344454647[[#This Row],[PEMBULATAN]]*O20</f>
        <v>25300</v>
      </c>
    </row>
    <row r="21" spans="1:16" ht="26.25" customHeight="1" x14ac:dyDescent="0.2">
      <c r="A21" s="14"/>
      <c r="B21" s="75"/>
      <c r="C21" s="73" t="s">
        <v>4967</v>
      </c>
      <c r="D21" s="78" t="s">
        <v>127</v>
      </c>
      <c r="E21" s="13">
        <v>44558</v>
      </c>
      <c r="F21" s="76" t="s">
        <v>705</v>
      </c>
      <c r="G21" s="13">
        <v>44563</v>
      </c>
      <c r="H21" s="77" t="s">
        <v>4635</v>
      </c>
      <c r="I21" s="16">
        <v>68</v>
      </c>
      <c r="J21" s="16">
        <v>40</v>
      </c>
      <c r="K21" s="16">
        <v>48</v>
      </c>
      <c r="L21" s="16">
        <v>3</v>
      </c>
      <c r="M21" s="81">
        <v>32.64</v>
      </c>
      <c r="N21" s="96">
        <v>32.64</v>
      </c>
      <c r="O21" s="64">
        <v>2530</v>
      </c>
      <c r="P21" s="65">
        <f>Table22457891011234567891011121314151617181920212223242526272829303132333435363738394041424344454647[[#This Row],[PEMBULATAN]]*O21</f>
        <v>82579.199999999997</v>
      </c>
    </row>
    <row r="22" spans="1:16" ht="26.25" customHeight="1" x14ac:dyDescent="0.2">
      <c r="A22" s="14"/>
      <c r="B22" s="75"/>
      <c r="C22" s="73" t="s">
        <v>4968</v>
      </c>
      <c r="D22" s="78" t="s">
        <v>127</v>
      </c>
      <c r="E22" s="13">
        <v>44558</v>
      </c>
      <c r="F22" s="76" t="s">
        <v>705</v>
      </c>
      <c r="G22" s="13">
        <v>44563</v>
      </c>
      <c r="H22" s="77" t="s">
        <v>4635</v>
      </c>
      <c r="I22" s="16">
        <v>90</v>
      </c>
      <c r="J22" s="16">
        <v>60</v>
      </c>
      <c r="K22" s="16">
        <v>35</v>
      </c>
      <c r="L22" s="16">
        <v>34</v>
      </c>
      <c r="M22" s="81">
        <v>47.25</v>
      </c>
      <c r="N22" s="96">
        <v>47.25</v>
      </c>
      <c r="O22" s="64">
        <v>2530</v>
      </c>
      <c r="P22" s="65">
        <f>Table22457891011234567891011121314151617181920212223242526272829303132333435363738394041424344454647[[#This Row],[PEMBULATAN]]*O22</f>
        <v>119542.5</v>
      </c>
    </row>
    <row r="23" spans="1:16" ht="26.25" customHeight="1" x14ac:dyDescent="0.2">
      <c r="A23" s="14"/>
      <c r="B23" s="75"/>
      <c r="C23" s="73" t="s">
        <v>4969</v>
      </c>
      <c r="D23" s="78" t="s">
        <v>127</v>
      </c>
      <c r="E23" s="13">
        <v>44558</v>
      </c>
      <c r="F23" s="76" t="s">
        <v>705</v>
      </c>
      <c r="G23" s="13">
        <v>44563</v>
      </c>
      <c r="H23" s="77" t="s">
        <v>4635</v>
      </c>
      <c r="I23" s="16">
        <v>98</v>
      </c>
      <c r="J23" s="16">
        <v>53</v>
      </c>
      <c r="K23" s="16">
        <v>33</v>
      </c>
      <c r="L23" s="16">
        <v>16</v>
      </c>
      <c r="M23" s="81">
        <v>42.850499999999997</v>
      </c>
      <c r="N23" s="96">
        <v>42.850499999999997</v>
      </c>
      <c r="O23" s="64">
        <v>2530</v>
      </c>
      <c r="P23" s="65">
        <f>Table22457891011234567891011121314151617181920212223242526272829303132333435363738394041424344454647[[#This Row],[PEMBULATAN]]*O23</f>
        <v>108411.76499999998</v>
      </c>
    </row>
    <row r="24" spans="1:16" ht="26.25" customHeight="1" x14ac:dyDescent="0.2">
      <c r="A24" s="14"/>
      <c r="B24" s="75"/>
      <c r="C24" s="73" t="s">
        <v>4970</v>
      </c>
      <c r="D24" s="78" t="s">
        <v>127</v>
      </c>
      <c r="E24" s="13">
        <v>44558</v>
      </c>
      <c r="F24" s="76" t="s">
        <v>705</v>
      </c>
      <c r="G24" s="13">
        <v>44563</v>
      </c>
      <c r="H24" s="77" t="s">
        <v>4635</v>
      </c>
      <c r="I24" s="16">
        <v>80</v>
      </c>
      <c r="J24" s="16">
        <v>48</v>
      </c>
      <c r="K24" s="16">
        <v>38</v>
      </c>
      <c r="L24" s="16">
        <v>23</v>
      </c>
      <c r="M24" s="81">
        <v>36.479999999999997</v>
      </c>
      <c r="N24" s="96">
        <v>37</v>
      </c>
      <c r="O24" s="64">
        <v>2530</v>
      </c>
      <c r="P24" s="65">
        <f>Table22457891011234567891011121314151617181920212223242526272829303132333435363738394041424344454647[[#This Row],[PEMBULATAN]]*O24</f>
        <v>93610</v>
      </c>
    </row>
    <row r="25" spans="1:16" ht="26.25" customHeight="1" x14ac:dyDescent="0.2">
      <c r="A25" s="14"/>
      <c r="B25" s="75"/>
      <c r="C25" s="73" t="s">
        <v>4971</v>
      </c>
      <c r="D25" s="78" t="s">
        <v>127</v>
      </c>
      <c r="E25" s="13">
        <v>44558</v>
      </c>
      <c r="F25" s="76" t="s">
        <v>705</v>
      </c>
      <c r="G25" s="13">
        <v>44563</v>
      </c>
      <c r="H25" s="77" t="s">
        <v>4635</v>
      </c>
      <c r="I25" s="16">
        <v>35</v>
      </c>
      <c r="J25" s="16">
        <v>24</v>
      </c>
      <c r="K25" s="16">
        <v>9</v>
      </c>
      <c r="L25" s="16">
        <v>10</v>
      </c>
      <c r="M25" s="81">
        <v>1.89</v>
      </c>
      <c r="N25" s="96">
        <v>10</v>
      </c>
      <c r="O25" s="64">
        <v>2530</v>
      </c>
      <c r="P25" s="65">
        <f>Table22457891011234567891011121314151617181920212223242526272829303132333435363738394041424344454647[[#This Row],[PEMBULATAN]]*O25</f>
        <v>25300</v>
      </c>
    </row>
    <row r="26" spans="1:16" ht="26.25" customHeight="1" x14ac:dyDescent="0.2">
      <c r="A26" s="14"/>
      <c r="B26" s="75"/>
      <c r="C26" s="73" t="s">
        <v>4972</v>
      </c>
      <c r="D26" s="78" t="s">
        <v>127</v>
      </c>
      <c r="E26" s="13">
        <v>44558</v>
      </c>
      <c r="F26" s="76" t="s">
        <v>705</v>
      </c>
      <c r="G26" s="13">
        <v>44563</v>
      </c>
      <c r="H26" s="77" t="s">
        <v>4635</v>
      </c>
      <c r="I26" s="16">
        <v>50</v>
      </c>
      <c r="J26" s="16">
        <v>38</v>
      </c>
      <c r="K26" s="16">
        <v>28</v>
      </c>
      <c r="L26" s="16">
        <v>12</v>
      </c>
      <c r="M26" s="81">
        <v>13.3</v>
      </c>
      <c r="N26" s="96">
        <v>14</v>
      </c>
      <c r="O26" s="64">
        <v>2530</v>
      </c>
      <c r="P26" s="65">
        <f>Table22457891011234567891011121314151617181920212223242526272829303132333435363738394041424344454647[[#This Row],[PEMBULATAN]]*O26</f>
        <v>35420</v>
      </c>
    </row>
    <row r="27" spans="1:16" ht="26.25" customHeight="1" x14ac:dyDescent="0.2">
      <c r="A27" s="14"/>
      <c r="B27" s="75"/>
      <c r="C27" s="73" t="s">
        <v>4973</v>
      </c>
      <c r="D27" s="78" t="s">
        <v>127</v>
      </c>
      <c r="E27" s="13">
        <v>44558</v>
      </c>
      <c r="F27" s="76" t="s">
        <v>705</v>
      </c>
      <c r="G27" s="13">
        <v>44563</v>
      </c>
      <c r="H27" s="77" t="s">
        <v>4635</v>
      </c>
      <c r="I27" s="16">
        <v>53</v>
      </c>
      <c r="J27" s="16">
        <v>25</v>
      </c>
      <c r="K27" s="16">
        <v>27</v>
      </c>
      <c r="L27" s="16">
        <v>3</v>
      </c>
      <c r="M27" s="81">
        <v>8.9437499999999996</v>
      </c>
      <c r="N27" s="96">
        <v>8.9437499999999996</v>
      </c>
      <c r="O27" s="64">
        <v>2530</v>
      </c>
      <c r="P27" s="65">
        <f>Table22457891011234567891011121314151617181920212223242526272829303132333435363738394041424344454647[[#This Row],[PEMBULATAN]]*O27</f>
        <v>22627.6875</v>
      </c>
    </row>
    <row r="28" spans="1:16" ht="26.25" customHeight="1" x14ac:dyDescent="0.2">
      <c r="A28" s="14"/>
      <c r="B28" s="75"/>
      <c r="C28" s="73" t="s">
        <v>4974</v>
      </c>
      <c r="D28" s="78" t="s">
        <v>127</v>
      </c>
      <c r="E28" s="13">
        <v>44558</v>
      </c>
      <c r="F28" s="76" t="s">
        <v>705</v>
      </c>
      <c r="G28" s="13">
        <v>44563</v>
      </c>
      <c r="H28" s="77" t="s">
        <v>4635</v>
      </c>
      <c r="I28" s="16">
        <v>80</v>
      </c>
      <c r="J28" s="16">
        <v>28</v>
      </c>
      <c r="K28" s="16">
        <v>11</v>
      </c>
      <c r="L28" s="16">
        <v>3</v>
      </c>
      <c r="M28" s="81">
        <v>6.16</v>
      </c>
      <c r="N28" s="96">
        <v>6.16</v>
      </c>
      <c r="O28" s="64">
        <v>2530</v>
      </c>
      <c r="P28" s="65">
        <f>Table22457891011234567891011121314151617181920212223242526272829303132333435363738394041424344454647[[#This Row],[PEMBULATAN]]*O28</f>
        <v>15584.800000000001</v>
      </c>
    </row>
    <row r="29" spans="1:16" ht="26.25" customHeight="1" x14ac:dyDescent="0.2">
      <c r="A29" s="14"/>
      <c r="B29" s="75"/>
      <c r="C29" s="73" t="s">
        <v>4975</v>
      </c>
      <c r="D29" s="78" t="s">
        <v>127</v>
      </c>
      <c r="E29" s="13">
        <v>44558</v>
      </c>
      <c r="F29" s="76" t="s">
        <v>705</v>
      </c>
      <c r="G29" s="13">
        <v>44563</v>
      </c>
      <c r="H29" s="77" t="s">
        <v>4635</v>
      </c>
      <c r="I29" s="16">
        <v>50</v>
      </c>
      <c r="J29" s="16">
        <v>38</v>
      </c>
      <c r="K29" s="16">
        <v>16</v>
      </c>
      <c r="L29" s="16">
        <v>6</v>
      </c>
      <c r="M29" s="81">
        <v>7.6</v>
      </c>
      <c r="N29" s="96">
        <v>7.6</v>
      </c>
      <c r="O29" s="64">
        <v>2530</v>
      </c>
      <c r="P29" s="65">
        <f>Table22457891011234567891011121314151617181920212223242526272829303132333435363738394041424344454647[[#This Row],[PEMBULATAN]]*O29</f>
        <v>19228</v>
      </c>
    </row>
    <row r="30" spans="1:16" ht="26.25" customHeight="1" x14ac:dyDescent="0.2">
      <c r="A30" s="14"/>
      <c r="B30" s="75"/>
      <c r="C30" s="73" t="s">
        <v>4976</v>
      </c>
      <c r="D30" s="78" t="s">
        <v>127</v>
      </c>
      <c r="E30" s="13">
        <v>44558</v>
      </c>
      <c r="F30" s="76" t="s">
        <v>705</v>
      </c>
      <c r="G30" s="13">
        <v>44563</v>
      </c>
      <c r="H30" s="77" t="s">
        <v>4635</v>
      </c>
      <c r="I30" s="16">
        <v>46</v>
      </c>
      <c r="J30" s="16">
        <v>40</v>
      </c>
      <c r="K30" s="16">
        <v>26</v>
      </c>
      <c r="L30" s="16">
        <v>2</v>
      </c>
      <c r="M30" s="81">
        <v>11.96</v>
      </c>
      <c r="N30" s="96">
        <v>11.96</v>
      </c>
      <c r="O30" s="64">
        <v>2530</v>
      </c>
      <c r="P30" s="65">
        <f>Table22457891011234567891011121314151617181920212223242526272829303132333435363738394041424344454647[[#This Row],[PEMBULATAN]]*O30</f>
        <v>30258.800000000003</v>
      </c>
    </row>
    <row r="31" spans="1:16" ht="26.25" customHeight="1" x14ac:dyDescent="0.2">
      <c r="A31" s="14"/>
      <c r="B31" s="75"/>
      <c r="C31" s="73" t="s">
        <v>4977</v>
      </c>
      <c r="D31" s="78" t="s">
        <v>127</v>
      </c>
      <c r="E31" s="13">
        <v>44558</v>
      </c>
      <c r="F31" s="76" t="s">
        <v>705</v>
      </c>
      <c r="G31" s="13">
        <v>44563</v>
      </c>
      <c r="H31" s="77" t="s">
        <v>4635</v>
      </c>
      <c r="I31" s="16">
        <v>96</v>
      </c>
      <c r="J31" s="16">
        <v>55</v>
      </c>
      <c r="K31" s="16">
        <v>25</v>
      </c>
      <c r="L31" s="16">
        <v>31</v>
      </c>
      <c r="M31" s="81">
        <v>33</v>
      </c>
      <c r="N31" s="96">
        <v>33</v>
      </c>
      <c r="O31" s="64">
        <v>2530</v>
      </c>
      <c r="P31" s="65">
        <f>Table22457891011234567891011121314151617181920212223242526272829303132333435363738394041424344454647[[#This Row],[PEMBULATAN]]*O31</f>
        <v>83490</v>
      </c>
    </row>
    <row r="32" spans="1:16" ht="26.25" customHeight="1" x14ac:dyDescent="0.2">
      <c r="A32" s="14"/>
      <c r="B32" s="75"/>
      <c r="C32" s="73" t="s">
        <v>4978</v>
      </c>
      <c r="D32" s="78" t="s">
        <v>127</v>
      </c>
      <c r="E32" s="13">
        <v>44558</v>
      </c>
      <c r="F32" s="76" t="s">
        <v>705</v>
      </c>
      <c r="G32" s="13">
        <v>44563</v>
      </c>
      <c r="H32" s="77" t="s">
        <v>4635</v>
      </c>
      <c r="I32" s="16">
        <v>40</v>
      </c>
      <c r="J32" s="16">
        <v>28</v>
      </c>
      <c r="K32" s="16">
        <v>22</v>
      </c>
      <c r="L32" s="16">
        <v>3</v>
      </c>
      <c r="M32" s="81">
        <v>6.16</v>
      </c>
      <c r="N32" s="96">
        <v>6.16</v>
      </c>
      <c r="O32" s="64">
        <v>2530</v>
      </c>
      <c r="P32" s="65">
        <f>Table22457891011234567891011121314151617181920212223242526272829303132333435363738394041424344454647[[#This Row],[PEMBULATAN]]*O32</f>
        <v>15584.800000000001</v>
      </c>
    </row>
    <row r="33" spans="1:16" ht="26.25" customHeight="1" x14ac:dyDescent="0.2">
      <c r="A33" s="14"/>
      <c r="B33" s="75"/>
      <c r="C33" s="73" t="s">
        <v>4979</v>
      </c>
      <c r="D33" s="78" t="s">
        <v>127</v>
      </c>
      <c r="E33" s="13">
        <v>44558</v>
      </c>
      <c r="F33" s="76" t="s">
        <v>705</v>
      </c>
      <c r="G33" s="13">
        <v>44563</v>
      </c>
      <c r="H33" s="77" t="s">
        <v>4635</v>
      </c>
      <c r="I33" s="16">
        <v>70</v>
      </c>
      <c r="J33" s="16">
        <v>33</v>
      </c>
      <c r="K33" s="16">
        <v>17</v>
      </c>
      <c r="L33" s="16">
        <v>5</v>
      </c>
      <c r="M33" s="81">
        <v>9.8175000000000008</v>
      </c>
      <c r="N33" s="96">
        <v>9.8175000000000008</v>
      </c>
      <c r="O33" s="64">
        <v>2530</v>
      </c>
      <c r="P33" s="65">
        <f>Table22457891011234567891011121314151617181920212223242526272829303132333435363738394041424344454647[[#This Row],[PEMBULATAN]]*O33</f>
        <v>24838.275000000001</v>
      </c>
    </row>
    <row r="34" spans="1:16" ht="26.25" customHeight="1" x14ac:dyDescent="0.2">
      <c r="A34" s="14"/>
      <c r="B34" s="75"/>
      <c r="C34" s="73" t="s">
        <v>4980</v>
      </c>
      <c r="D34" s="78" t="s">
        <v>127</v>
      </c>
      <c r="E34" s="13">
        <v>44558</v>
      </c>
      <c r="F34" s="76" t="s">
        <v>705</v>
      </c>
      <c r="G34" s="13">
        <v>44563</v>
      </c>
      <c r="H34" s="77" t="s">
        <v>4635</v>
      </c>
      <c r="I34" s="16">
        <v>87</v>
      </c>
      <c r="J34" s="16">
        <v>10</v>
      </c>
      <c r="K34" s="16">
        <v>10</v>
      </c>
      <c r="L34" s="16">
        <v>1</v>
      </c>
      <c r="M34" s="81">
        <v>2.1749999999999998</v>
      </c>
      <c r="N34" s="96">
        <v>2.1749999999999998</v>
      </c>
      <c r="O34" s="64">
        <v>2530</v>
      </c>
      <c r="P34" s="65">
        <f>Table22457891011234567891011121314151617181920212223242526272829303132333435363738394041424344454647[[#This Row],[PEMBULATAN]]*O34</f>
        <v>5502.75</v>
      </c>
    </row>
    <row r="35" spans="1:16" ht="26.25" customHeight="1" x14ac:dyDescent="0.2">
      <c r="A35" s="14"/>
      <c r="B35" s="75"/>
      <c r="C35" s="73" t="s">
        <v>4981</v>
      </c>
      <c r="D35" s="78" t="s">
        <v>127</v>
      </c>
      <c r="E35" s="13">
        <v>44558</v>
      </c>
      <c r="F35" s="76" t="s">
        <v>705</v>
      </c>
      <c r="G35" s="13">
        <v>44563</v>
      </c>
      <c r="H35" s="77" t="s">
        <v>4635</v>
      </c>
      <c r="I35" s="16">
        <v>35</v>
      </c>
      <c r="J35" s="16">
        <v>30</v>
      </c>
      <c r="K35" s="16">
        <v>26</v>
      </c>
      <c r="L35" s="16">
        <v>6</v>
      </c>
      <c r="M35" s="81">
        <v>6.8250000000000002</v>
      </c>
      <c r="N35" s="96">
        <v>6.8250000000000002</v>
      </c>
      <c r="O35" s="64">
        <v>2530</v>
      </c>
      <c r="P35" s="65">
        <f>Table22457891011234567891011121314151617181920212223242526272829303132333435363738394041424344454647[[#This Row],[PEMBULATAN]]*O35</f>
        <v>17267.25</v>
      </c>
    </row>
    <row r="36" spans="1:16" ht="26.25" customHeight="1" x14ac:dyDescent="0.2">
      <c r="A36" s="14"/>
      <c r="B36" s="75"/>
      <c r="C36" s="73" t="s">
        <v>4982</v>
      </c>
      <c r="D36" s="78" t="s">
        <v>127</v>
      </c>
      <c r="E36" s="13">
        <v>44558</v>
      </c>
      <c r="F36" s="76" t="s">
        <v>705</v>
      </c>
      <c r="G36" s="13">
        <v>44563</v>
      </c>
      <c r="H36" s="77" t="s">
        <v>4635</v>
      </c>
      <c r="I36" s="16">
        <v>50</v>
      </c>
      <c r="J36" s="16">
        <v>40</v>
      </c>
      <c r="K36" s="16">
        <v>36</v>
      </c>
      <c r="L36" s="16">
        <v>9</v>
      </c>
      <c r="M36" s="81">
        <v>18</v>
      </c>
      <c r="N36" s="96">
        <v>18</v>
      </c>
      <c r="O36" s="64">
        <v>2530</v>
      </c>
      <c r="P36" s="65">
        <f>Table22457891011234567891011121314151617181920212223242526272829303132333435363738394041424344454647[[#This Row],[PEMBULATAN]]*O36</f>
        <v>45540</v>
      </c>
    </row>
    <row r="37" spans="1:16" ht="26.25" customHeight="1" x14ac:dyDescent="0.2">
      <c r="A37" s="14"/>
      <c r="B37" s="75"/>
      <c r="C37" s="73" t="s">
        <v>4983</v>
      </c>
      <c r="D37" s="78" t="s">
        <v>127</v>
      </c>
      <c r="E37" s="13">
        <v>44558</v>
      </c>
      <c r="F37" s="76" t="s">
        <v>705</v>
      </c>
      <c r="G37" s="13">
        <v>44563</v>
      </c>
      <c r="H37" s="77" t="s">
        <v>4635</v>
      </c>
      <c r="I37" s="16">
        <v>102</v>
      </c>
      <c r="J37" s="16">
        <v>10</v>
      </c>
      <c r="K37" s="16">
        <v>10</v>
      </c>
      <c r="L37" s="16">
        <v>1</v>
      </c>
      <c r="M37" s="81">
        <v>2.5499999999999998</v>
      </c>
      <c r="N37" s="96">
        <v>2.5499999999999998</v>
      </c>
      <c r="O37" s="64">
        <v>2530</v>
      </c>
      <c r="P37" s="65">
        <f>Table22457891011234567891011121314151617181920212223242526272829303132333435363738394041424344454647[[#This Row],[PEMBULATAN]]*O37</f>
        <v>6451.5</v>
      </c>
    </row>
    <row r="38" spans="1:16" ht="26.25" customHeight="1" x14ac:dyDescent="0.2">
      <c r="A38" s="14"/>
      <c r="B38" s="75"/>
      <c r="C38" s="73" t="s">
        <v>4984</v>
      </c>
      <c r="D38" s="78" t="s">
        <v>127</v>
      </c>
      <c r="E38" s="13">
        <v>44558</v>
      </c>
      <c r="F38" s="76" t="s">
        <v>705</v>
      </c>
      <c r="G38" s="13">
        <v>44563</v>
      </c>
      <c r="H38" s="77" t="s">
        <v>4635</v>
      </c>
      <c r="I38" s="16">
        <v>50</v>
      </c>
      <c r="J38" s="16">
        <v>38</v>
      </c>
      <c r="K38" s="16">
        <v>33</v>
      </c>
      <c r="L38" s="16">
        <v>5</v>
      </c>
      <c r="M38" s="81">
        <v>15.675000000000001</v>
      </c>
      <c r="N38" s="96">
        <v>15.675000000000001</v>
      </c>
      <c r="O38" s="64">
        <v>2530</v>
      </c>
      <c r="P38" s="65">
        <f>Table22457891011234567891011121314151617181920212223242526272829303132333435363738394041424344454647[[#This Row],[PEMBULATAN]]*O38</f>
        <v>39657.75</v>
      </c>
    </row>
    <row r="39" spans="1:16" ht="26.25" customHeight="1" x14ac:dyDescent="0.2">
      <c r="A39" s="14"/>
      <c r="B39" s="75"/>
      <c r="C39" s="73" t="s">
        <v>4985</v>
      </c>
      <c r="D39" s="78" t="s">
        <v>127</v>
      </c>
      <c r="E39" s="13">
        <v>44558</v>
      </c>
      <c r="F39" s="76" t="s">
        <v>705</v>
      </c>
      <c r="G39" s="13">
        <v>44563</v>
      </c>
      <c r="H39" s="77" t="s">
        <v>4635</v>
      </c>
      <c r="I39" s="16">
        <v>76</v>
      </c>
      <c r="J39" s="16">
        <v>25</v>
      </c>
      <c r="K39" s="16">
        <v>26</v>
      </c>
      <c r="L39" s="16">
        <v>12</v>
      </c>
      <c r="M39" s="81">
        <v>12.35</v>
      </c>
      <c r="N39" s="96">
        <v>13</v>
      </c>
      <c r="O39" s="64">
        <v>2530</v>
      </c>
      <c r="P39" s="65">
        <f>Table22457891011234567891011121314151617181920212223242526272829303132333435363738394041424344454647[[#This Row],[PEMBULATAN]]*O39</f>
        <v>32890</v>
      </c>
    </row>
    <row r="40" spans="1:16" ht="26.25" customHeight="1" x14ac:dyDescent="0.2">
      <c r="A40" s="14"/>
      <c r="B40" s="75"/>
      <c r="C40" s="73" t="s">
        <v>4986</v>
      </c>
      <c r="D40" s="78" t="s">
        <v>127</v>
      </c>
      <c r="E40" s="13">
        <v>44558</v>
      </c>
      <c r="F40" s="76" t="s">
        <v>705</v>
      </c>
      <c r="G40" s="13">
        <v>44563</v>
      </c>
      <c r="H40" s="77" t="s">
        <v>4635</v>
      </c>
      <c r="I40" s="16">
        <v>56</v>
      </c>
      <c r="J40" s="16">
        <v>35</v>
      </c>
      <c r="K40" s="16">
        <v>21</v>
      </c>
      <c r="L40" s="16">
        <v>5</v>
      </c>
      <c r="M40" s="81">
        <v>10.29</v>
      </c>
      <c r="N40" s="96">
        <v>10.29</v>
      </c>
      <c r="O40" s="64">
        <v>2530</v>
      </c>
      <c r="P40" s="65">
        <f>Table22457891011234567891011121314151617181920212223242526272829303132333435363738394041424344454647[[#This Row],[PEMBULATAN]]*O40</f>
        <v>26033.699999999997</v>
      </c>
    </row>
    <row r="41" spans="1:16" ht="26.25" customHeight="1" x14ac:dyDescent="0.2">
      <c r="A41" s="14"/>
      <c r="B41" s="75"/>
      <c r="C41" s="73" t="s">
        <v>4987</v>
      </c>
      <c r="D41" s="78" t="s">
        <v>127</v>
      </c>
      <c r="E41" s="13">
        <v>44558</v>
      </c>
      <c r="F41" s="76" t="s">
        <v>705</v>
      </c>
      <c r="G41" s="13">
        <v>44563</v>
      </c>
      <c r="H41" s="77" t="s">
        <v>4635</v>
      </c>
      <c r="I41" s="16">
        <v>45</v>
      </c>
      <c r="J41" s="16">
        <v>38</v>
      </c>
      <c r="K41" s="16">
        <v>17</v>
      </c>
      <c r="L41" s="16">
        <v>3</v>
      </c>
      <c r="M41" s="81">
        <v>7.2675000000000001</v>
      </c>
      <c r="N41" s="96">
        <v>7.2675000000000001</v>
      </c>
      <c r="O41" s="64">
        <v>2530</v>
      </c>
      <c r="P41" s="65">
        <f>Table22457891011234567891011121314151617181920212223242526272829303132333435363738394041424344454647[[#This Row],[PEMBULATAN]]*O41</f>
        <v>18386.775000000001</v>
      </c>
    </row>
    <row r="42" spans="1:16" ht="26.25" customHeight="1" x14ac:dyDescent="0.2">
      <c r="A42" s="14"/>
      <c r="B42" s="75"/>
      <c r="C42" s="73" t="s">
        <v>4988</v>
      </c>
      <c r="D42" s="78" t="s">
        <v>127</v>
      </c>
      <c r="E42" s="13">
        <v>44558</v>
      </c>
      <c r="F42" s="76" t="s">
        <v>705</v>
      </c>
      <c r="G42" s="13">
        <v>44563</v>
      </c>
      <c r="H42" s="77" t="s">
        <v>4635</v>
      </c>
      <c r="I42" s="16">
        <v>38</v>
      </c>
      <c r="J42" s="16">
        <v>34</v>
      </c>
      <c r="K42" s="16">
        <v>26</v>
      </c>
      <c r="L42" s="16">
        <v>11</v>
      </c>
      <c r="M42" s="81">
        <v>8.3979999999999997</v>
      </c>
      <c r="N42" s="96">
        <v>12</v>
      </c>
      <c r="O42" s="64">
        <v>2530</v>
      </c>
      <c r="P42" s="65">
        <f>Table22457891011234567891011121314151617181920212223242526272829303132333435363738394041424344454647[[#This Row],[PEMBULATAN]]*O42</f>
        <v>30360</v>
      </c>
    </row>
    <row r="43" spans="1:16" ht="26.25" customHeight="1" x14ac:dyDescent="0.2">
      <c r="A43" s="14"/>
      <c r="B43" s="75"/>
      <c r="C43" s="73" t="s">
        <v>4989</v>
      </c>
      <c r="D43" s="78" t="s">
        <v>127</v>
      </c>
      <c r="E43" s="13">
        <v>44558</v>
      </c>
      <c r="F43" s="76" t="s">
        <v>705</v>
      </c>
      <c r="G43" s="13">
        <v>44563</v>
      </c>
      <c r="H43" s="77" t="s">
        <v>4635</v>
      </c>
      <c r="I43" s="16">
        <v>26</v>
      </c>
      <c r="J43" s="16">
        <v>22</v>
      </c>
      <c r="K43" s="16">
        <v>24</v>
      </c>
      <c r="L43" s="16">
        <v>2</v>
      </c>
      <c r="M43" s="81">
        <v>3.4319999999999999</v>
      </c>
      <c r="N43" s="96">
        <v>4</v>
      </c>
      <c r="O43" s="64">
        <v>2530</v>
      </c>
      <c r="P43" s="65">
        <f>Table22457891011234567891011121314151617181920212223242526272829303132333435363738394041424344454647[[#This Row],[PEMBULATAN]]*O43</f>
        <v>10120</v>
      </c>
    </row>
    <row r="44" spans="1:16" ht="26.25" customHeight="1" x14ac:dyDescent="0.2">
      <c r="A44" s="14"/>
      <c r="B44" s="75"/>
      <c r="C44" s="73" t="s">
        <v>4990</v>
      </c>
      <c r="D44" s="78" t="s">
        <v>127</v>
      </c>
      <c r="E44" s="13">
        <v>44558</v>
      </c>
      <c r="F44" s="76" t="s">
        <v>705</v>
      </c>
      <c r="G44" s="13">
        <v>44563</v>
      </c>
      <c r="H44" s="77" t="s">
        <v>4635</v>
      </c>
      <c r="I44" s="16">
        <v>42</v>
      </c>
      <c r="J44" s="16">
        <v>34</v>
      </c>
      <c r="K44" s="16">
        <v>23</v>
      </c>
      <c r="L44" s="16">
        <v>5</v>
      </c>
      <c r="M44" s="81">
        <v>8.2110000000000003</v>
      </c>
      <c r="N44" s="96">
        <v>8.2110000000000003</v>
      </c>
      <c r="O44" s="64">
        <v>2530</v>
      </c>
      <c r="P44" s="65">
        <f>Table22457891011234567891011121314151617181920212223242526272829303132333435363738394041424344454647[[#This Row],[PEMBULATAN]]*O44</f>
        <v>20773.830000000002</v>
      </c>
    </row>
    <row r="45" spans="1:16" ht="26.25" customHeight="1" x14ac:dyDescent="0.2">
      <c r="A45" s="14"/>
      <c r="B45" s="75"/>
      <c r="C45" s="73" t="s">
        <v>4991</v>
      </c>
      <c r="D45" s="78" t="s">
        <v>127</v>
      </c>
      <c r="E45" s="13">
        <v>44558</v>
      </c>
      <c r="F45" s="76" t="s">
        <v>705</v>
      </c>
      <c r="G45" s="13">
        <v>44563</v>
      </c>
      <c r="H45" s="77" t="s">
        <v>4635</v>
      </c>
      <c r="I45" s="16">
        <v>73</v>
      </c>
      <c r="J45" s="16">
        <v>70</v>
      </c>
      <c r="K45" s="16">
        <v>22</v>
      </c>
      <c r="L45" s="16">
        <v>6</v>
      </c>
      <c r="M45" s="81">
        <v>28.105</v>
      </c>
      <c r="N45" s="96">
        <v>28.105</v>
      </c>
      <c r="O45" s="64">
        <v>2530</v>
      </c>
      <c r="P45" s="65">
        <f>Table22457891011234567891011121314151617181920212223242526272829303132333435363738394041424344454647[[#This Row],[PEMBULATAN]]*O45</f>
        <v>71105.649999999994</v>
      </c>
    </row>
    <row r="46" spans="1:16" ht="26.25" customHeight="1" x14ac:dyDescent="0.2">
      <c r="A46" s="14"/>
      <c r="B46" s="75"/>
      <c r="C46" s="73" t="s">
        <v>4992</v>
      </c>
      <c r="D46" s="78" t="s">
        <v>127</v>
      </c>
      <c r="E46" s="13">
        <v>44558</v>
      </c>
      <c r="F46" s="76" t="s">
        <v>705</v>
      </c>
      <c r="G46" s="13">
        <v>44563</v>
      </c>
      <c r="H46" s="77" t="s">
        <v>4635</v>
      </c>
      <c r="I46" s="16">
        <v>54</v>
      </c>
      <c r="J46" s="16">
        <v>44</v>
      </c>
      <c r="K46" s="16">
        <v>22</v>
      </c>
      <c r="L46" s="16">
        <v>7</v>
      </c>
      <c r="M46" s="81">
        <v>13.068</v>
      </c>
      <c r="N46" s="96">
        <v>13.068</v>
      </c>
      <c r="O46" s="64">
        <v>2530</v>
      </c>
      <c r="P46" s="65">
        <f>Table22457891011234567891011121314151617181920212223242526272829303132333435363738394041424344454647[[#This Row],[PEMBULATAN]]*O46</f>
        <v>33062.04</v>
      </c>
    </row>
    <row r="47" spans="1:16" ht="26.25" customHeight="1" x14ac:dyDescent="0.2">
      <c r="A47" s="14"/>
      <c r="B47" s="75"/>
      <c r="C47" s="73" t="s">
        <v>4993</v>
      </c>
      <c r="D47" s="78" t="s">
        <v>127</v>
      </c>
      <c r="E47" s="13">
        <v>44558</v>
      </c>
      <c r="F47" s="76" t="s">
        <v>705</v>
      </c>
      <c r="G47" s="13">
        <v>44563</v>
      </c>
      <c r="H47" s="77" t="s">
        <v>4635</v>
      </c>
      <c r="I47" s="16">
        <v>43</v>
      </c>
      <c r="J47" s="16">
        <v>32</v>
      </c>
      <c r="K47" s="16">
        <v>21</v>
      </c>
      <c r="L47" s="16">
        <v>5</v>
      </c>
      <c r="M47" s="81">
        <v>7.2240000000000002</v>
      </c>
      <c r="N47" s="96">
        <v>7.2240000000000002</v>
      </c>
      <c r="O47" s="64">
        <v>2530</v>
      </c>
      <c r="P47" s="65">
        <f>Table22457891011234567891011121314151617181920212223242526272829303132333435363738394041424344454647[[#This Row],[PEMBULATAN]]*O47</f>
        <v>18276.72</v>
      </c>
    </row>
    <row r="48" spans="1:16" ht="26.25" customHeight="1" x14ac:dyDescent="0.2">
      <c r="A48" s="14"/>
      <c r="B48" s="75"/>
      <c r="C48" s="73" t="s">
        <v>4994</v>
      </c>
      <c r="D48" s="78" t="s">
        <v>127</v>
      </c>
      <c r="E48" s="13">
        <v>44558</v>
      </c>
      <c r="F48" s="76" t="s">
        <v>705</v>
      </c>
      <c r="G48" s="13">
        <v>44563</v>
      </c>
      <c r="H48" s="77" t="s">
        <v>4635</v>
      </c>
      <c r="I48" s="16">
        <v>78</v>
      </c>
      <c r="J48" s="16">
        <v>16</v>
      </c>
      <c r="K48" s="16">
        <v>11</v>
      </c>
      <c r="L48" s="16">
        <v>2</v>
      </c>
      <c r="M48" s="81">
        <v>3.4319999999999999</v>
      </c>
      <c r="N48" s="96">
        <v>4</v>
      </c>
      <c r="O48" s="64">
        <v>2530</v>
      </c>
      <c r="P48" s="65">
        <f>Table22457891011234567891011121314151617181920212223242526272829303132333435363738394041424344454647[[#This Row],[PEMBULATAN]]*O48</f>
        <v>10120</v>
      </c>
    </row>
    <row r="49" spans="1:16" ht="26.25" customHeight="1" x14ac:dyDescent="0.2">
      <c r="A49" s="14"/>
      <c r="B49" s="75"/>
      <c r="C49" s="73" t="s">
        <v>4995</v>
      </c>
      <c r="D49" s="78" t="s">
        <v>127</v>
      </c>
      <c r="E49" s="13">
        <v>44558</v>
      </c>
      <c r="F49" s="76" t="s">
        <v>705</v>
      </c>
      <c r="G49" s="13">
        <v>44563</v>
      </c>
      <c r="H49" s="77" t="s">
        <v>4635</v>
      </c>
      <c r="I49" s="16">
        <v>60</v>
      </c>
      <c r="J49" s="16">
        <v>30</v>
      </c>
      <c r="K49" s="16">
        <v>26</v>
      </c>
      <c r="L49" s="16">
        <v>2</v>
      </c>
      <c r="M49" s="81">
        <v>11.7</v>
      </c>
      <c r="N49" s="96">
        <v>11.7</v>
      </c>
      <c r="O49" s="64">
        <v>2530</v>
      </c>
      <c r="P49" s="65">
        <f>Table22457891011234567891011121314151617181920212223242526272829303132333435363738394041424344454647[[#This Row],[PEMBULATAN]]*O49</f>
        <v>29601</v>
      </c>
    </row>
    <row r="50" spans="1:16" ht="26.25" customHeight="1" x14ac:dyDescent="0.2">
      <c r="A50" s="14"/>
      <c r="B50" s="75"/>
      <c r="C50" s="73" t="s">
        <v>4996</v>
      </c>
      <c r="D50" s="78" t="s">
        <v>127</v>
      </c>
      <c r="E50" s="13">
        <v>44558</v>
      </c>
      <c r="F50" s="76" t="s">
        <v>705</v>
      </c>
      <c r="G50" s="13">
        <v>44563</v>
      </c>
      <c r="H50" s="77" t="s">
        <v>4635</v>
      </c>
      <c r="I50" s="16">
        <v>83</v>
      </c>
      <c r="J50" s="16">
        <v>57</v>
      </c>
      <c r="K50" s="16">
        <v>33</v>
      </c>
      <c r="L50" s="16">
        <v>6</v>
      </c>
      <c r="M50" s="81">
        <v>39.030749999999998</v>
      </c>
      <c r="N50" s="96">
        <v>39.030749999999998</v>
      </c>
      <c r="O50" s="64">
        <v>2530</v>
      </c>
      <c r="P50" s="65">
        <f>Table22457891011234567891011121314151617181920212223242526272829303132333435363738394041424344454647[[#This Row],[PEMBULATAN]]*O50</f>
        <v>98747.797500000001</v>
      </c>
    </row>
    <row r="51" spans="1:16" ht="26.25" customHeight="1" x14ac:dyDescent="0.2">
      <c r="A51" s="14"/>
      <c r="B51" s="75"/>
      <c r="C51" s="73" t="s">
        <v>4997</v>
      </c>
      <c r="D51" s="78" t="s">
        <v>127</v>
      </c>
      <c r="E51" s="13">
        <v>44558</v>
      </c>
      <c r="F51" s="76" t="s">
        <v>705</v>
      </c>
      <c r="G51" s="13">
        <v>44563</v>
      </c>
      <c r="H51" s="77" t="s">
        <v>4635</v>
      </c>
      <c r="I51" s="16">
        <v>48</v>
      </c>
      <c r="J51" s="16">
        <v>32</v>
      </c>
      <c r="K51" s="16">
        <v>42</v>
      </c>
      <c r="L51" s="16">
        <v>8</v>
      </c>
      <c r="M51" s="81">
        <v>16.128</v>
      </c>
      <c r="N51" s="96">
        <v>16.128</v>
      </c>
      <c r="O51" s="64">
        <v>2530</v>
      </c>
      <c r="P51" s="65">
        <f>Table22457891011234567891011121314151617181920212223242526272829303132333435363738394041424344454647[[#This Row],[PEMBULATAN]]*O51</f>
        <v>40803.840000000004</v>
      </c>
    </row>
    <row r="52" spans="1:16" ht="26.25" customHeight="1" x14ac:dyDescent="0.2">
      <c r="A52" s="14"/>
      <c r="B52" s="75"/>
      <c r="C52" s="73" t="s">
        <v>4998</v>
      </c>
      <c r="D52" s="78" t="s">
        <v>127</v>
      </c>
      <c r="E52" s="13">
        <v>44558</v>
      </c>
      <c r="F52" s="76" t="s">
        <v>705</v>
      </c>
      <c r="G52" s="13">
        <v>44563</v>
      </c>
      <c r="H52" s="77" t="s">
        <v>4635</v>
      </c>
      <c r="I52" s="16">
        <v>51</v>
      </c>
      <c r="J52" s="16">
        <v>44</v>
      </c>
      <c r="K52" s="16">
        <v>24</v>
      </c>
      <c r="L52" s="16">
        <v>17</v>
      </c>
      <c r="M52" s="81">
        <v>13.464</v>
      </c>
      <c r="N52" s="96">
        <v>18</v>
      </c>
      <c r="O52" s="64">
        <v>2530</v>
      </c>
      <c r="P52" s="65">
        <f>Table22457891011234567891011121314151617181920212223242526272829303132333435363738394041424344454647[[#This Row],[PEMBULATAN]]*O52</f>
        <v>45540</v>
      </c>
    </row>
    <row r="53" spans="1:16" ht="26.25" customHeight="1" x14ac:dyDescent="0.2">
      <c r="A53" s="14"/>
      <c r="B53" s="75"/>
      <c r="C53" s="73" t="s">
        <v>4999</v>
      </c>
      <c r="D53" s="78" t="s">
        <v>127</v>
      </c>
      <c r="E53" s="13">
        <v>44558</v>
      </c>
      <c r="F53" s="76" t="s">
        <v>705</v>
      </c>
      <c r="G53" s="13">
        <v>44563</v>
      </c>
      <c r="H53" s="77" t="s">
        <v>4635</v>
      </c>
      <c r="I53" s="16">
        <v>56</v>
      </c>
      <c r="J53" s="16">
        <v>33</v>
      </c>
      <c r="K53" s="16">
        <v>12</v>
      </c>
      <c r="L53" s="16">
        <v>3</v>
      </c>
      <c r="M53" s="81">
        <v>5.5439999999999996</v>
      </c>
      <c r="N53" s="96">
        <v>5.5439999999999996</v>
      </c>
      <c r="O53" s="64">
        <v>2530</v>
      </c>
      <c r="P53" s="65">
        <f>Table22457891011234567891011121314151617181920212223242526272829303132333435363738394041424344454647[[#This Row],[PEMBULATAN]]*O53</f>
        <v>14026.32</v>
      </c>
    </row>
    <row r="54" spans="1:16" ht="26.25" customHeight="1" x14ac:dyDescent="0.2">
      <c r="A54" s="14"/>
      <c r="B54" s="75"/>
      <c r="C54" s="73" t="s">
        <v>5000</v>
      </c>
      <c r="D54" s="78" t="s">
        <v>127</v>
      </c>
      <c r="E54" s="13">
        <v>44558</v>
      </c>
      <c r="F54" s="76" t="s">
        <v>705</v>
      </c>
      <c r="G54" s="13">
        <v>44563</v>
      </c>
      <c r="H54" s="77" t="s">
        <v>4635</v>
      </c>
      <c r="I54" s="16">
        <v>158</v>
      </c>
      <c r="J54" s="16">
        <v>45</v>
      </c>
      <c r="K54" s="16">
        <v>4</v>
      </c>
      <c r="L54" s="16">
        <v>1</v>
      </c>
      <c r="M54" s="81">
        <v>7.11</v>
      </c>
      <c r="N54" s="96">
        <v>7.11</v>
      </c>
      <c r="O54" s="64">
        <v>2530</v>
      </c>
      <c r="P54" s="65">
        <f>Table22457891011234567891011121314151617181920212223242526272829303132333435363738394041424344454647[[#This Row],[PEMBULATAN]]*O54</f>
        <v>17988.3</v>
      </c>
    </row>
    <row r="55" spans="1:16" ht="26.25" customHeight="1" x14ac:dyDescent="0.2">
      <c r="A55" s="14"/>
      <c r="B55" s="75"/>
      <c r="C55" s="73" t="s">
        <v>5001</v>
      </c>
      <c r="D55" s="78" t="s">
        <v>127</v>
      </c>
      <c r="E55" s="13">
        <v>44558</v>
      </c>
      <c r="F55" s="76" t="s">
        <v>705</v>
      </c>
      <c r="G55" s="13">
        <v>44563</v>
      </c>
      <c r="H55" s="77" t="s">
        <v>4635</v>
      </c>
      <c r="I55" s="16">
        <v>110</v>
      </c>
      <c r="J55" s="16">
        <v>8</v>
      </c>
      <c r="K55" s="16">
        <v>8</v>
      </c>
      <c r="L55" s="16">
        <v>1</v>
      </c>
      <c r="M55" s="81">
        <v>1.76</v>
      </c>
      <c r="N55" s="96">
        <v>1.76</v>
      </c>
      <c r="O55" s="64">
        <v>2530</v>
      </c>
      <c r="P55" s="65">
        <f>Table22457891011234567891011121314151617181920212223242526272829303132333435363738394041424344454647[[#This Row],[PEMBULATAN]]*O55</f>
        <v>4452.8</v>
      </c>
    </row>
    <row r="56" spans="1:16" ht="26.25" customHeight="1" x14ac:dyDescent="0.2">
      <c r="A56" s="14"/>
      <c r="B56" s="75"/>
      <c r="C56" s="73" t="s">
        <v>5002</v>
      </c>
      <c r="D56" s="78" t="s">
        <v>127</v>
      </c>
      <c r="E56" s="13">
        <v>44558</v>
      </c>
      <c r="F56" s="76" t="s">
        <v>705</v>
      </c>
      <c r="G56" s="13">
        <v>44563</v>
      </c>
      <c r="H56" s="77" t="s">
        <v>4635</v>
      </c>
      <c r="I56" s="16">
        <v>74</v>
      </c>
      <c r="J56" s="16">
        <v>44</v>
      </c>
      <c r="K56" s="16">
        <v>22</v>
      </c>
      <c r="L56" s="16">
        <v>1</v>
      </c>
      <c r="M56" s="81">
        <v>17.908000000000001</v>
      </c>
      <c r="N56" s="96">
        <v>17.908000000000001</v>
      </c>
      <c r="O56" s="64">
        <v>2530</v>
      </c>
      <c r="P56" s="65">
        <f>Table22457891011234567891011121314151617181920212223242526272829303132333435363738394041424344454647[[#This Row],[PEMBULATAN]]*O56</f>
        <v>45307.240000000005</v>
      </c>
    </row>
    <row r="57" spans="1:16" ht="26.25" customHeight="1" x14ac:dyDescent="0.2">
      <c r="A57" s="14"/>
      <c r="B57" s="75"/>
      <c r="C57" s="73" t="s">
        <v>5003</v>
      </c>
      <c r="D57" s="78" t="s">
        <v>127</v>
      </c>
      <c r="E57" s="13">
        <v>44558</v>
      </c>
      <c r="F57" s="76" t="s">
        <v>705</v>
      </c>
      <c r="G57" s="13">
        <v>44563</v>
      </c>
      <c r="H57" s="77" t="s">
        <v>4635</v>
      </c>
      <c r="I57" s="16">
        <v>63</v>
      </c>
      <c r="J57" s="16">
        <v>37</v>
      </c>
      <c r="K57" s="16">
        <v>35</v>
      </c>
      <c r="L57" s="16">
        <v>14</v>
      </c>
      <c r="M57" s="81">
        <v>20.396249999999998</v>
      </c>
      <c r="N57" s="96">
        <v>21</v>
      </c>
      <c r="O57" s="64">
        <v>2530</v>
      </c>
      <c r="P57" s="65">
        <f>Table22457891011234567891011121314151617181920212223242526272829303132333435363738394041424344454647[[#This Row],[PEMBULATAN]]*O57</f>
        <v>53130</v>
      </c>
    </row>
    <row r="58" spans="1:16" ht="26.25" customHeight="1" x14ac:dyDescent="0.2">
      <c r="A58" s="14"/>
      <c r="B58" s="75"/>
      <c r="C58" s="73" t="s">
        <v>5004</v>
      </c>
      <c r="D58" s="78" t="s">
        <v>127</v>
      </c>
      <c r="E58" s="13">
        <v>44558</v>
      </c>
      <c r="F58" s="76" t="s">
        <v>705</v>
      </c>
      <c r="G58" s="13">
        <v>44563</v>
      </c>
      <c r="H58" s="77" t="s">
        <v>4635</v>
      </c>
      <c r="I58" s="16">
        <v>44</v>
      </c>
      <c r="J58" s="16">
        <v>30</v>
      </c>
      <c r="K58" s="16">
        <v>28</v>
      </c>
      <c r="L58" s="16">
        <v>6</v>
      </c>
      <c r="M58" s="81">
        <v>9.24</v>
      </c>
      <c r="N58" s="96">
        <v>9.24</v>
      </c>
      <c r="O58" s="64">
        <v>2530</v>
      </c>
      <c r="P58" s="65">
        <f>Table22457891011234567891011121314151617181920212223242526272829303132333435363738394041424344454647[[#This Row],[PEMBULATAN]]*O58</f>
        <v>23377.200000000001</v>
      </c>
    </row>
    <row r="59" spans="1:16" ht="26.25" customHeight="1" x14ac:dyDescent="0.2">
      <c r="A59" s="14"/>
      <c r="B59" s="75"/>
      <c r="C59" s="73" t="s">
        <v>5005</v>
      </c>
      <c r="D59" s="78" t="s">
        <v>127</v>
      </c>
      <c r="E59" s="13">
        <v>44558</v>
      </c>
      <c r="F59" s="76" t="s">
        <v>705</v>
      </c>
      <c r="G59" s="13">
        <v>44563</v>
      </c>
      <c r="H59" s="77" t="s">
        <v>4635</v>
      </c>
      <c r="I59" s="16">
        <v>42</v>
      </c>
      <c r="J59" s="16">
        <v>28</v>
      </c>
      <c r="K59" s="16">
        <v>22</v>
      </c>
      <c r="L59" s="16">
        <v>6</v>
      </c>
      <c r="M59" s="81">
        <v>6.468</v>
      </c>
      <c r="N59" s="96">
        <v>7</v>
      </c>
      <c r="O59" s="64">
        <v>2530</v>
      </c>
      <c r="P59" s="65">
        <f>Table22457891011234567891011121314151617181920212223242526272829303132333435363738394041424344454647[[#This Row],[PEMBULATAN]]*O59</f>
        <v>17710</v>
      </c>
    </row>
    <row r="60" spans="1:16" ht="26.25" customHeight="1" x14ac:dyDescent="0.2">
      <c r="A60" s="14"/>
      <c r="B60" s="75"/>
      <c r="C60" s="73" t="s">
        <v>5006</v>
      </c>
      <c r="D60" s="78" t="s">
        <v>127</v>
      </c>
      <c r="E60" s="13">
        <v>44558</v>
      </c>
      <c r="F60" s="76" t="s">
        <v>705</v>
      </c>
      <c r="G60" s="13">
        <v>44563</v>
      </c>
      <c r="H60" s="77" t="s">
        <v>4635</v>
      </c>
      <c r="I60" s="16">
        <v>155</v>
      </c>
      <c r="J60" s="16">
        <v>8</v>
      </c>
      <c r="K60" s="16">
        <v>8</v>
      </c>
      <c r="L60" s="16">
        <v>1</v>
      </c>
      <c r="M60" s="81">
        <v>2.48</v>
      </c>
      <c r="N60" s="96">
        <v>3</v>
      </c>
      <c r="O60" s="64">
        <v>2530</v>
      </c>
      <c r="P60" s="65">
        <f>Table22457891011234567891011121314151617181920212223242526272829303132333435363738394041424344454647[[#This Row],[PEMBULATAN]]*O60</f>
        <v>7590</v>
      </c>
    </row>
    <row r="61" spans="1:16" ht="26.25" customHeight="1" x14ac:dyDescent="0.2">
      <c r="A61" s="14"/>
      <c r="B61" s="75"/>
      <c r="C61" s="73" t="s">
        <v>5007</v>
      </c>
      <c r="D61" s="78" t="s">
        <v>127</v>
      </c>
      <c r="E61" s="13">
        <v>44558</v>
      </c>
      <c r="F61" s="76" t="s">
        <v>705</v>
      </c>
      <c r="G61" s="13">
        <v>44563</v>
      </c>
      <c r="H61" s="77" t="s">
        <v>4635</v>
      </c>
      <c r="I61" s="16">
        <v>155</v>
      </c>
      <c r="J61" s="16">
        <v>8</v>
      </c>
      <c r="K61" s="16">
        <v>8</v>
      </c>
      <c r="L61" s="16">
        <v>1</v>
      </c>
      <c r="M61" s="81">
        <v>2.48</v>
      </c>
      <c r="N61" s="96">
        <v>3</v>
      </c>
      <c r="O61" s="64">
        <v>2530</v>
      </c>
      <c r="P61" s="65">
        <f>Table22457891011234567891011121314151617181920212223242526272829303132333435363738394041424344454647[[#This Row],[PEMBULATAN]]*O61</f>
        <v>7590</v>
      </c>
    </row>
    <row r="62" spans="1:16" ht="26.25" customHeight="1" x14ac:dyDescent="0.2">
      <c r="A62" s="14"/>
      <c r="B62" s="75"/>
      <c r="C62" s="73" t="s">
        <v>5008</v>
      </c>
      <c r="D62" s="78" t="s">
        <v>127</v>
      </c>
      <c r="E62" s="13">
        <v>44558</v>
      </c>
      <c r="F62" s="76" t="s">
        <v>705</v>
      </c>
      <c r="G62" s="13">
        <v>44563</v>
      </c>
      <c r="H62" s="77" t="s">
        <v>4635</v>
      </c>
      <c r="I62" s="16">
        <v>155</v>
      </c>
      <c r="J62" s="16">
        <v>8</v>
      </c>
      <c r="K62" s="16">
        <v>8</v>
      </c>
      <c r="L62" s="16">
        <v>1</v>
      </c>
      <c r="M62" s="81">
        <v>2.48</v>
      </c>
      <c r="N62" s="96">
        <v>3</v>
      </c>
      <c r="O62" s="64">
        <v>2530</v>
      </c>
      <c r="P62" s="65">
        <f>Table22457891011234567891011121314151617181920212223242526272829303132333435363738394041424344454647[[#This Row],[PEMBULATAN]]*O62</f>
        <v>7590</v>
      </c>
    </row>
    <row r="63" spans="1:16" ht="26.25" customHeight="1" x14ac:dyDescent="0.2">
      <c r="A63" s="14"/>
      <c r="B63" s="75"/>
      <c r="C63" s="73" t="s">
        <v>5009</v>
      </c>
      <c r="D63" s="78" t="s">
        <v>127</v>
      </c>
      <c r="E63" s="13">
        <v>44558</v>
      </c>
      <c r="F63" s="76" t="s">
        <v>705</v>
      </c>
      <c r="G63" s="13">
        <v>44563</v>
      </c>
      <c r="H63" s="77" t="s">
        <v>4635</v>
      </c>
      <c r="I63" s="16">
        <v>160</v>
      </c>
      <c r="J63" s="16">
        <v>10</v>
      </c>
      <c r="K63" s="16">
        <v>10</v>
      </c>
      <c r="L63" s="16">
        <v>1</v>
      </c>
      <c r="M63" s="81">
        <v>4</v>
      </c>
      <c r="N63" s="96">
        <v>4</v>
      </c>
      <c r="O63" s="64">
        <v>2530</v>
      </c>
      <c r="P63" s="65">
        <f>Table22457891011234567891011121314151617181920212223242526272829303132333435363738394041424344454647[[#This Row],[PEMBULATAN]]*O63</f>
        <v>10120</v>
      </c>
    </row>
    <row r="64" spans="1:16" ht="26.25" customHeight="1" x14ac:dyDescent="0.2">
      <c r="A64" s="14"/>
      <c r="B64" s="75"/>
      <c r="C64" s="73" t="s">
        <v>5010</v>
      </c>
      <c r="D64" s="78" t="s">
        <v>127</v>
      </c>
      <c r="E64" s="13">
        <v>44558</v>
      </c>
      <c r="F64" s="76" t="s">
        <v>705</v>
      </c>
      <c r="G64" s="13">
        <v>44563</v>
      </c>
      <c r="H64" s="77" t="s">
        <v>4635</v>
      </c>
      <c r="I64" s="16">
        <v>46</v>
      </c>
      <c r="J64" s="16">
        <v>29</v>
      </c>
      <c r="K64" s="16">
        <v>33</v>
      </c>
      <c r="L64" s="16">
        <v>6</v>
      </c>
      <c r="M64" s="81">
        <v>11.0055</v>
      </c>
      <c r="N64" s="96">
        <v>11.0055</v>
      </c>
      <c r="O64" s="64">
        <v>2530</v>
      </c>
      <c r="P64" s="65">
        <f>Table22457891011234567891011121314151617181920212223242526272829303132333435363738394041424344454647[[#This Row],[PEMBULATAN]]*O64</f>
        <v>27843.914999999997</v>
      </c>
    </row>
    <row r="65" spans="1:16" ht="26.25" customHeight="1" x14ac:dyDescent="0.2">
      <c r="A65" s="14"/>
      <c r="B65" s="75"/>
      <c r="C65" s="73" t="s">
        <v>5011</v>
      </c>
      <c r="D65" s="78" t="s">
        <v>127</v>
      </c>
      <c r="E65" s="13">
        <v>44558</v>
      </c>
      <c r="F65" s="76" t="s">
        <v>705</v>
      </c>
      <c r="G65" s="13">
        <v>44563</v>
      </c>
      <c r="H65" s="77" t="s">
        <v>4635</v>
      </c>
      <c r="I65" s="16">
        <v>56</v>
      </c>
      <c r="J65" s="16">
        <v>28</v>
      </c>
      <c r="K65" s="16">
        <v>44</v>
      </c>
      <c r="L65" s="16">
        <v>10</v>
      </c>
      <c r="M65" s="81">
        <v>17.248000000000001</v>
      </c>
      <c r="N65" s="96">
        <v>17.248000000000001</v>
      </c>
      <c r="O65" s="64">
        <v>2530</v>
      </c>
      <c r="P65" s="65">
        <f>Table22457891011234567891011121314151617181920212223242526272829303132333435363738394041424344454647[[#This Row],[PEMBULATAN]]*O65</f>
        <v>43637.440000000002</v>
      </c>
    </row>
    <row r="66" spans="1:16" ht="26.25" customHeight="1" x14ac:dyDescent="0.2">
      <c r="A66" s="14"/>
      <c r="B66" s="75"/>
      <c r="C66" s="73" t="s">
        <v>5012</v>
      </c>
      <c r="D66" s="78" t="s">
        <v>127</v>
      </c>
      <c r="E66" s="13">
        <v>44558</v>
      </c>
      <c r="F66" s="76" t="s">
        <v>705</v>
      </c>
      <c r="G66" s="13">
        <v>44563</v>
      </c>
      <c r="H66" s="77" t="s">
        <v>4635</v>
      </c>
      <c r="I66" s="16">
        <v>44</v>
      </c>
      <c r="J66" s="16">
        <v>33</v>
      </c>
      <c r="K66" s="16">
        <v>25</v>
      </c>
      <c r="L66" s="16">
        <v>11</v>
      </c>
      <c r="M66" s="81">
        <v>9.0749999999999993</v>
      </c>
      <c r="N66" s="96">
        <v>11</v>
      </c>
      <c r="O66" s="64">
        <v>2530</v>
      </c>
      <c r="P66" s="65">
        <f>Table22457891011234567891011121314151617181920212223242526272829303132333435363738394041424344454647[[#This Row],[PEMBULATAN]]*O66</f>
        <v>27830</v>
      </c>
    </row>
    <row r="67" spans="1:16" ht="26.25" customHeight="1" x14ac:dyDescent="0.2">
      <c r="A67" s="14"/>
      <c r="B67" s="75"/>
      <c r="C67" s="73" t="s">
        <v>5013</v>
      </c>
      <c r="D67" s="78" t="s">
        <v>127</v>
      </c>
      <c r="E67" s="13">
        <v>44558</v>
      </c>
      <c r="F67" s="76" t="s">
        <v>705</v>
      </c>
      <c r="G67" s="13">
        <v>44563</v>
      </c>
      <c r="H67" s="77" t="s">
        <v>4635</v>
      </c>
      <c r="I67" s="16">
        <v>33</v>
      </c>
      <c r="J67" s="16">
        <v>30</v>
      </c>
      <c r="K67" s="16">
        <v>30</v>
      </c>
      <c r="L67" s="16">
        <v>4</v>
      </c>
      <c r="M67" s="81">
        <v>7.4249999999999998</v>
      </c>
      <c r="N67" s="96">
        <v>8</v>
      </c>
      <c r="O67" s="64">
        <v>2530</v>
      </c>
      <c r="P67" s="65">
        <f>Table22457891011234567891011121314151617181920212223242526272829303132333435363738394041424344454647[[#This Row],[PEMBULATAN]]*O67</f>
        <v>20240</v>
      </c>
    </row>
    <row r="68" spans="1:16" ht="26.25" customHeight="1" x14ac:dyDescent="0.2">
      <c r="A68" s="14"/>
      <c r="B68" s="75"/>
      <c r="C68" s="73" t="s">
        <v>5014</v>
      </c>
      <c r="D68" s="78" t="s">
        <v>127</v>
      </c>
      <c r="E68" s="13">
        <v>44558</v>
      </c>
      <c r="F68" s="76" t="s">
        <v>705</v>
      </c>
      <c r="G68" s="13">
        <v>44563</v>
      </c>
      <c r="H68" s="77" t="s">
        <v>4635</v>
      </c>
      <c r="I68" s="16">
        <v>55</v>
      </c>
      <c r="J68" s="16">
        <v>45</v>
      </c>
      <c r="K68" s="16">
        <v>23</v>
      </c>
      <c r="L68" s="16">
        <v>3</v>
      </c>
      <c r="M68" s="81">
        <v>14.231249999999999</v>
      </c>
      <c r="N68" s="96">
        <v>14.231249999999999</v>
      </c>
      <c r="O68" s="64">
        <v>2530</v>
      </c>
      <c r="P68" s="65">
        <f>Table22457891011234567891011121314151617181920212223242526272829303132333435363738394041424344454647[[#This Row],[PEMBULATAN]]*O68</f>
        <v>36005.0625</v>
      </c>
    </row>
    <row r="69" spans="1:16" ht="26.25" customHeight="1" x14ac:dyDescent="0.2">
      <c r="A69" s="14"/>
      <c r="B69" s="75"/>
      <c r="C69" s="73" t="s">
        <v>5015</v>
      </c>
      <c r="D69" s="78" t="s">
        <v>127</v>
      </c>
      <c r="E69" s="13">
        <v>44558</v>
      </c>
      <c r="F69" s="76" t="s">
        <v>705</v>
      </c>
      <c r="G69" s="13">
        <v>44563</v>
      </c>
      <c r="H69" s="77" t="s">
        <v>4635</v>
      </c>
      <c r="I69" s="16">
        <v>40</v>
      </c>
      <c r="J69" s="16">
        <v>30</v>
      </c>
      <c r="K69" s="16">
        <v>13</v>
      </c>
      <c r="L69" s="16">
        <v>2</v>
      </c>
      <c r="M69" s="81">
        <v>3.9</v>
      </c>
      <c r="N69" s="96">
        <v>3.9</v>
      </c>
      <c r="O69" s="64">
        <v>2530</v>
      </c>
      <c r="P69" s="65">
        <f>Table22457891011234567891011121314151617181920212223242526272829303132333435363738394041424344454647[[#This Row],[PEMBULATAN]]*O69</f>
        <v>9867</v>
      </c>
    </row>
    <row r="70" spans="1:16" ht="26.25" customHeight="1" x14ac:dyDescent="0.2">
      <c r="A70" s="14"/>
      <c r="B70" s="75"/>
      <c r="C70" s="73" t="s">
        <v>5016</v>
      </c>
      <c r="D70" s="78" t="s">
        <v>127</v>
      </c>
      <c r="E70" s="13">
        <v>44558</v>
      </c>
      <c r="F70" s="76" t="s">
        <v>705</v>
      </c>
      <c r="G70" s="13">
        <v>44563</v>
      </c>
      <c r="H70" s="77" t="s">
        <v>4635</v>
      </c>
      <c r="I70" s="16">
        <v>57</v>
      </c>
      <c r="J70" s="16">
        <v>38</v>
      </c>
      <c r="K70" s="16">
        <v>30</v>
      </c>
      <c r="L70" s="16">
        <v>9</v>
      </c>
      <c r="M70" s="81">
        <v>16.245000000000001</v>
      </c>
      <c r="N70" s="96">
        <v>16.245000000000001</v>
      </c>
      <c r="O70" s="64">
        <v>2530</v>
      </c>
      <c r="P70" s="65">
        <f>Table22457891011234567891011121314151617181920212223242526272829303132333435363738394041424344454647[[#This Row],[PEMBULATAN]]*O70</f>
        <v>41099.850000000006</v>
      </c>
    </row>
    <row r="71" spans="1:16" ht="26.25" customHeight="1" x14ac:dyDescent="0.2">
      <c r="A71" s="14"/>
      <c r="B71" s="75"/>
      <c r="C71" s="73" t="s">
        <v>5017</v>
      </c>
      <c r="D71" s="78" t="s">
        <v>127</v>
      </c>
      <c r="E71" s="13">
        <v>44558</v>
      </c>
      <c r="F71" s="76" t="s">
        <v>705</v>
      </c>
      <c r="G71" s="13">
        <v>44563</v>
      </c>
      <c r="H71" s="77" t="s">
        <v>4635</v>
      </c>
      <c r="I71" s="16">
        <v>70</v>
      </c>
      <c r="J71" s="16">
        <v>37</v>
      </c>
      <c r="K71" s="16">
        <v>18</v>
      </c>
      <c r="L71" s="16">
        <v>8</v>
      </c>
      <c r="M71" s="81">
        <v>11.654999999999999</v>
      </c>
      <c r="N71" s="96">
        <v>11.654999999999999</v>
      </c>
      <c r="O71" s="64">
        <v>2530</v>
      </c>
      <c r="P71" s="65">
        <f>Table22457891011234567891011121314151617181920212223242526272829303132333435363738394041424344454647[[#This Row],[PEMBULATAN]]*O71</f>
        <v>29487.149999999998</v>
      </c>
    </row>
    <row r="72" spans="1:16" ht="26.25" customHeight="1" x14ac:dyDescent="0.2">
      <c r="A72" s="14"/>
      <c r="B72" s="75"/>
      <c r="C72" s="73" t="s">
        <v>5018</v>
      </c>
      <c r="D72" s="78" t="s">
        <v>127</v>
      </c>
      <c r="E72" s="13">
        <v>44558</v>
      </c>
      <c r="F72" s="76" t="s">
        <v>705</v>
      </c>
      <c r="G72" s="13">
        <v>44563</v>
      </c>
      <c r="H72" s="77" t="s">
        <v>4635</v>
      </c>
      <c r="I72" s="16">
        <v>50</v>
      </c>
      <c r="J72" s="16">
        <v>45</v>
      </c>
      <c r="K72" s="16">
        <v>27</v>
      </c>
      <c r="L72" s="16">
        <v>6</v>
      </c>
      <c r="M72" s="81">
        <v>15.1875</v>
      </c>
      <c r="N72" s="96">
        <v>15.1875</v>
      </c>
      <c r="O72" s="64">
        <v>2530</v>
      </c>
      <c r="P72" s="65">
        <f>Table22457891011234567891011121314151617181920212223242526272829303132333435363738394041424344454647[[#This Row],[PEMBULATAN]]*O72</f>
        <v>38424.375</v>
      </c>
    </row>
    <row r="73" spans="1:16" ht="26.25" customHeight="1" x14ac:dyDescent="0.2">
      <c r="A73" s="14"/>
      <c r="B73" s="75"/>
      <c r="C73" s="73" t="s">
        <v>5019</v>
      </c>
      <c r="D73" s="78" t="s">
        <v>127</v>
      </c>
      <c r="E73" s="13">
        <v>44558</v>
      </c>
      <c r="F73" s="76" t="s">
        <v>705</v>
      </c>
      <c r="G73" s="13">
        <v>44563</v>
      </c>
      <c r="H73" s="77" t="s">
        <v>4635</v>
      </c>
      <c r="I73" s="16">
        <v>50</v>
      </c>
      <c r="J73" s="16">
        <v>35</v>
      </c>
      <c r="K73" s="16">
        <v>33</v>
      </c>
      <c r="L73" s="16">
        <v>9</v>
      </c>
      <c r="M73" s="81">
        <v>14.4375</v>
      </c>
      <c r="N73" s="96">
        <v>15</v>
      </c>
      <c r="O73" s="64">
        <v>2530</v>
      </c>
      <c r="P73" s="65">
        <f>Table22457891011234567891011121314151617181920212223242526272829303132333435363738394041424344454647[[#This Row],[PEMBULATAN]]*O73</f>
        <v>37950</v>
      </c>
    </row>
    <row r="74" spans="1:16" ht="26.25" customHeight="1" x14ac:dyDescent="0.2">
      <c r="A74" s="14"/>
      <c r="B74" s="75"/>
      <c r="C74" s="73" t="s">
        <v>5020</v>
      </c>
      <c r="D74" s="78" t="s">
        <v>127</v>
      </c>
      <c r="E74" s="13">
        <v>44558</v>
      </c>
      <c r="F74" s="76" t="s">
        <v>705</v>
      </c>
      <c r="G74" s="13">
        <v>44563</v>
      </c>
      <c r="H74" s="77" t="s">
        <v>4635</v>
      </c>
      <c r="I74" s="16">
        <v>60</v>
      </c>
      <c r="J74" s="16">
        <v>45</v>
      </c>
      <c r="K74" s="16">
        <v>24</v>
      </c>
      <c r="L74" s="16">
        <v>1</v>
      </c>
      <c r="M74" s="81">
        <v>16.2</v>
      </c>
      <c r="N74" s="96">
        <v>16.2</v>
      </c>
      <c r="O74" s="64">
        <v>2530</v>
      </c>
      <c r="P74" s="65">
        <f>Table22457891011234567891011121314151617181920212223242526272829303132333435363738394041424344454647[[#This Row],[PEMBULATAN]]*O74</f>
        <v>40986</v>
      </c>
    </row>
    <row r="75" spans="1:16" ht="26.25" customHeight="1" x14ac:dyDescent="0.2">
      <c r="A75" s="14"/>
      <c r="B75" s="75"/>
      <c r="C75" s="73" t="s">
        <v>5021</v>
      </c>
      <c r="D75" s="78" t="s">
        <v>127</v>
      </c>
      <c r="E75" s="13">
        <v>44558</v>
      </c>
      <c r="F75" s="76" t="s">
        <v>705</v>
      </c>
      <c r="G75" s="13">
        <v>44563</v>
      </c>
      <c r="H75" s="77" t="s">
        <v>4635</v>
      </c>
      <c r="I75" s="16">
        <v>123</v>
      </c>
      <c r="J75" s="16">
        <v>8</v>
      </c>
      <c r="K75" s="16">
        <v>8</v>
      </c>
      <c r="L75" s="16">
        <v>1</v>
      </c>
      <c r="M75" s="81">
        <v>1.968</v>
      </c>
      <c r="N75" s="96">
        <v>1.968</v>
      </c>
      <c r="O75" s="64">
        <v>2530</v>
      </c>
      <c r="P75" s="65">
        <f>Table22457891011234567891011121314151617181920212223242526272829303132333435363738394041424344454647[[#This Row],[PEMBULATAN]]*O75</f>
        <v>4979.04</v>
      </c>
    </row>
    <row r="76" spans="1:16" ht="26.25" customHeight="1" x14ac:dyDescent="0.2">
      <c r="A76" s="14"/>
      <c r="B76" s="75"/>
      <c r="C76" s="73" t="s">
        <v>5022</v>
      </c>
      <c r="D76" s="78" t="s">
        <v>127</v>
      </c>
      <c r="E76" s="13">
        <v>44558</v>
      </c>
      <c r="F76" s="76" t="s">
        <v>705</v>
      </c>
      <c r="G76" s="13">
        <v>44563</v>
      </c>
      <c r="H76" s="77" t="s">
        <v>4635</v>
      </c>
      <c r="I76" s="16">
        <v>95</v>
      </c>
      <c r="J76" s="16">
        <v>48</v>
      </c>
      <c r="K76" s="16">
        <v>23</v>
      </c>
      <c r="L76" s="16">
        <v>6</v>
      </c>
      <c r="M76" s="81">
        <v>26.22</v>
      </c>
      <c r="N76" s="96">
        <v>26.22</v>
      </c>
      <c r="O76" s="64">
        <v>2530</v>
      </c>
      <c r="P76" s="65">
        <f>Table22457891011234567891011121314151617181920212223242526272829303132333435363738394041424344454647[[#This Row],[PEMBULATAN]]*O76</f>
        <v>66336.599999999991</v>
      </c>
    </row>
    <row r="77" spans="1:16" ht="26.25" customHeight="1" x14ac:dyDescent="0.2">
      <c r="A77" s="14"/>
      <c r="B77" s="75"/>
      <c r="C77" s="73" t="s">
        <v>5023</v>
      </c>
      <c r="D77" s="78" t="s">
        <v>127</v>
      </c>
      <c r="E77" s="13">
        <v>44558</v>
      </c>
      <c r="F77" s="76" t="s">
        <v>705</v>
      </c>
      <c r="G77" s="13">
        <v>44563</v>
      </c>
      <c r="H77" s="77" t="s">
        <v>4635</v>
      </c>
      <c r="I77" s="16">
        <v>87</v>
      </c>
      <c r="J77" s="16">
        <v>26</v>
      </c>
      <c r="K77" s="16">
        <v>12</v>
      </c>
      <c r="L77" s="16">
        <v>2</v>
      </c>
      <c r="M77" s="81">
        <v>6.7859999999999996</v>
      </c>
      <c r="N77" s="96">
        <v>6.7859999999999996</v>
      </c>
      <c r="O77" s="64">
        <v>2530</v>
      </c>
      <c r="P77" s="65">
        <f>Table22457891011234567891011121314151617181920212223242526272829303132333435363738394041424344454647[[#This Row],[PEMBULATAN]]*O77</f>
        <v>17168.579999999998</v>
      </c>
    </row>
    <row r="78" spans="1:16" ht="26.25" customHeight="1" x14ac:dyDescent="0.2">
      <c r="A78" s="14"/>
      <c r="B78" s="75"/>
      <c r="C78" s="73" t="s">
        <v>5024</v>
      </c>
      <c r="D78" s="78" t="s">
        <v>127</v>
      </c>
      <c r="E78" s="13">
        <v>44558</v>
      </c>
      <c r="F78" s="76" t="s">
        <v>705</v>
      </c>
      <c r="G78" s="13">
        <v>44563</v>
      </c>
      <c r="H78" s="77" t="s">
        <v>4635</v>
      </c>
      <c r="I78" s="16">
        <v>67</v>
      </c>
      <c r="J78" s="16">
        <v>14</v>
      </c>
      <c r="K78" s="16">
        <v>10</v>
      </c>
      <c r="L78" s="16">
        <v>1</v>
      </c>
      <c r="M78" s="81">
        <v>2.3450000000000002</v>
      </c>
      <c r="N78" s="96">
        <v>3</v>
      </c>
      <c r="O78" s="64">
        <v>2530</v>
      </c>
      <c r="P78" s="65">
        <f>Table22457891011234567891011121314151617181920212223242526272829303132333435363738394041424344454647[[#This Row],[PEMBULATAN]]*O78</f>
        <v>7590</v>
      </c>
    </row>
    <row r="79" spans="1:16" ht="26.25" customHeight="1" x14ac:dyDescent="0.2">
      <c r="A79" s="14"/>
      <c r="B79" s="75"/>
      <c r="C79" s="73" t="s">
        <v>5025</v>
      </c>
      <c r="D79" s="78" t="s">
        <v>127</v>
      </c>
      <c r="E79" s="13">
        <v>44558</v>
      </c>
      <c r="F79" s="76" t="s">
        <v>705</v>
      </c>
      <c r="G79" s="13">
        <v>44563</v>
      </c>
      <c r="H79" s="77" t="s">
        <v>4635</v>
      </c>
      <c r="I79" s="16">
        <v>47</v>
      </c>
      <c r="J79" s="16">
        <v>34</v>
      </c>
      <c r="K79" s="16">
        <v>16</v>
      </c>
      <c r="L79" s="16">
        <v>2</v>
      </c>
      <c r="M79" s="81">
        <v>6.3920000000000003</v>
      </c>
      <c r="N79" s="96">
        <v>7</v>
      </c>
      <c r="O79" s="64">
        <v>2530</v>
      </c>
      <c r="P79" s="65">
        <f>Table22457891011234567891011121314151617181920212223242526272829303132333435363738394041424344454647[[#This Row],[PEMBULATAN]]*O79</f>
        <v>17710</v>
      </c>
    </row>
    <row r="80" spans="1:16" ht="26.25" customHeight="1" x14ac:dyDescent="0.2">
      <c r="A80" s="14"/>
      <c r="B80" s="75"/>
      <c r="C80" s="73" t="s">
        <v>5026</v>
      </c>
      <c r="D80" s="78" t="s">
        <v>127</v>
      </c>
      <c r="E80" s="13">
        <v>44558</v>
      </c>
      <c r="F80" s="76" t="s">
        <v>705</v>
      </c>
      <c r="G80" s="13">
        <v>44563</v>
      </c>
      <c r="H80" s="77" t="s">
        <v>4635</v>
      </c>
      <c r="I80" s="16">
        <v>104</v>
      </c>
      <c r="J80" s="16">
        <v>32</v>
      </c>
      <c r="K80" s="16">
        <v>14</v>
      </c>
      <c r="L80" s="16">
        <v>3</v>
      </c>
      <c r="M80" s="81">
        <v>11.648</v>
      </c>
      <c r="N80" s="96">
        <v>11.648</v>
      </c>
      <c r="O80" s="64">
        <v>2530</v>
      </c>
      <c r="P80" s="65">
        <f>Table22457891011234567891011121314151617181920212223242526272829303132333435363738394041424344454647[[#This Row],[PEMBULATAN]]*O80</f>
        <v>29469.439999999999</v>
      </c>
    </row>
    <row r="81" spans="1:16" ht="26.25" customHeight="1" x14ac:dyDescent="0.2">
      <c r="A81" s="14"/>
      <c r="B81" s="75"/>
      <c r="C81" s="73" t="s">
        <v>5027</v>
      </c>
      <c r="D81" s="78" t="s">
        <v>127</v>
      </c>
      <c r="E81" s="13">
        <v>44558</v>
      </c>
      <c r="F81" s="76" t="s">
        <v>705</v>
      </c>
      <c r="G81" s="13">
        <v>44563</v>
      </c>
      <c r="H81" s="77" t="s">
        <v>4635</v>
      </c>
      <c r="I81" s="16">
        <v>98</v>
      </c>
      <c r="J81" s="16">
        <v>37</v>
      </c>
      <c r="K81" s="16">
        <v>7</v>
      </c>
      <c r="L81" s="16">
        <v>8</v>
      </c>
      <c r="M81" s="81">
        <v>6.3455000000000004</v>
      </c>
      <c r="N81" s="96">
        <v>9</v>
      </c>
      <c r="O81" s="64">
        <v>2530</v>
      </c>
      <c r="P81" s="65">
        <f>Table22457891011234567891011121314151617181920212223242526272829303132333435363738394041424344454647[[#This Row],[PEMBULATAN]]*O81</f>
        <v>22770</v>
      </c>
    </row>
    <row r="82" spans="1:16" ht="26.25" customHeight="1" x14ac:dyDescent="0.2">
      <c r="A82" s="14"/>
      <c r="B82" s="75"/>
      <c r="C82" s="73" t="s">
        <v>5028</v>
      </c>
      <c r="D82" s="78" t="s">
        <v>127</v>
      </c>
      <c r="E82" s="13">
        <v>44558</v>
      </c>
      <c r="F82" s="76" t="s">
        <v>705</v>
      </c>
      <c r="G82" s="13">
        <v>44563</v>
      </c>
      <c r="H82" s="77" t="s">
        <v>4635</v>
      </c>
      <c r="I82" s="16">
        <v>30</v>
      </c>
      <c r="J82" s="16">
        <v>28</v>
      </c>
      <c r="K82" s="16">
        <v>14</v>
      </c>
      <c r="L82" s="16">
        <v>1</v>
      </c>
      <c r="M82" s="81">
        <v>2.94</v>
      </c>
      <c r="N82" s="96">
        <v>2.94</v>
      </c>
      <c r="O82" s="64">
        <v>2530</v>
      </c>
      <c r="P82" s="65">
        <f>Table22457891011234567891011121314151617181920212223242526272829303132333435363738394041424344454647[[#This Row],[PEMBULATAN]]*O82</f>
        <v>7438.2</v>
      </c>
    </row>
    <row r="83" spans="1:16" ht="26.25" customHeight="1" x14ac:dyDescent="0.2">
      <c r="A83" s="14"/>
      <c r="B83" s="75"/>
      <c r="C83" s="73" t="s">
        <v>5029</v>
      </c>
      <c r="D83" s="78" t="s">
        <v>127</v>
      </c>
      <c r="E83" s="13">
        <v>44558</v>
      </c>
      <c r="F83" s="76" t="s">
        <v>705</v>
      </c>
      <c r="G83" s="13">
        <v>44563</v>
      </c>
      <c r="H83" s="77" t="s">
        <v>4635</v>
      </c>
      <c r="I83" s="16">
        <v>95</v>
      </c>
      <c r="J83" s="16">
        <v>58</v>
      </c>
      <c r="K83" s="16">
        <v>25</v>
      </c>
      <c r="L83" s="16">
        <v>17</v>
      </c>
      <c r="M83" s="81">
        <v>34.4375</v>
      </c>
      <c r="N83" s="96">
        <v>35</v>
      </c>
      <c r="O83" s="64">
        <v>2530</v>
      </c>
      <c r="P83" s="65">
        <f>Table22457891011234567891011121314151617181920212223242526272829303132333435363738394041424344454647[[#This Row],[PEMBULATAN]]*O83</f>
        <v>88550</v>
      </c>
    </row>
    <row r="84" spans="1:16" ht="26.25" customHeight="1" x14ac:dyDescent="0.2">
      <c r="A84" s="14"/>
      <c r="B84" s="75"/>
      <c r="C84" s="73" t="s">
        <v>5030</v>
      </c>
      <c r="D84" s="78" t="s">
        <v>127</v>
      </c>
      <c r="E84" s="13">
        <v>44558</v>
      </c>
      <c r="F84" s="76" t="s">
        <v>705</v>
      </c>
      <c r="G84" s="13">
        <v>44563</v>
      </c>
      <c r="H84" s="77" t="s">
        <v>4635</v>
      </c>
      <c r="I84" s="16">
        <v>38</v>
      </c>
      <c r="J84" s="16">
        <v>28</v>
      </c>
      <c r="K84" s="16">
        <v>25</v>
      </c>
      <c r="L84" s="16">
        <v>5</v>
      </c>
      <c r="M84" s="81">
        <v>6.65</v>
      </c>
      <c r="N84" s="96">
        <v>6.65</v>
      </c>
      <c r="O84" s="64">
        <v>2530</v>
      </c>
      <c r="P84" s="65">
        <f>Table22457891011234567891011121314151617181920212223242526272829303132333435363738394041424344454647[[#This Row],[PEMBULATAN]]*O84</f>
        <v>16824.5</v>
      </c>
    </row>
    <row r="85" spans="1:16" ht="26.25" customHeight="1" x14ac:dyDescent="0.2">
      <c r="A85" s="14"/>
      <c r="B85" s="75"/>
      <c r="C85" s="73" t="s">
        <v>5031</v>
      </c>
      <c r="D85" s="78" t="s">
        <v>127</v>
      </c>
      <c r="E85" s="13">
        <v>44558</v>
      </c>
      <c r="F85" s="76" t="s">
        <v>705</v>
      </c>
      <c r="G85" s="13">
        <v>44563</v>
      </c>
      <c r="H85" s="77" t="s">
        <v>4635</v>
      </c>
      <c r="I85" s="16">
        <v>54</v>
      </c>
      <c r="J85" s="16">
        <v>42</v>
      </c>
      <c r="K85" s="16">
        <v>34</v>
      </c>
      <c r="L85" s="16">
        <v>7</v>
      </c>
      <c r="M85" s="81">
        <v>19.277999999999999</v>
      </c>
      <c r="N85" s="96">
        <v>19.277999999999999</v>
      </c>
      <c r="O85" s="64">
        <v>2530</v>
      </c>
      <c r="P85" s="65">
        <f>Table22457891011234567891011121314151617181920212223242526272829303132333435363738394041424344454647[[#This Row],[PEMBULATAN]]*O85</f>
        <v>48773.34</v>
      </c>
    </row>
    <row r="86" spans="1:16" ht="26.25" customHeight="1" x14ac:dyDescent="0.2">
      <c r="A86" s="14"/>
      <c r="B86" s="75"/>
      <c r="C86" s="73" t="s">
        <v>5032</v>
      </c>
      <c r="D86" s="78" t="s">
        <v>127</v>
      </c>
      <c r="E86" s="13">
        <v>44558</v>
      </c>
      <c r="F86" s="76" t="s">
        <v>705</v>
      </c>
      <c r="G86" s="13">
        <v>44563</v>
      </c>
      <c r="H86" s="77" t="s">
        <v>4635</v>
      </c>
      <c r="I86" s="16">
        <v>55</v>
      </c>
      <c r="J86" s="16">
        <v>20</v>
      </c>
      <c r="K86" s="16">
        <v>16</v>
      </c>
      <c r="L86" s="16">
        <v>1</v>
      </c>
      <c r="M86" s="81">
        <v>4.4000000000000004</v>
      </c>
      <c r="N86" s="96">
        <v>5</v>
      </c>
      <c r="O86" s="64">
        <v>2530</v>
      </c>
      <c r="P86" s="65">
        <f>Table22457891011234567891011121314151617181920212223242526272829303132333435363738394041424344454647[[#This Row],[PEMBULATAN]]*O86</f>
        <v>12650</v>
      </c>
    </row>
    <row r="87" spans="1:16" ht="26.25" customHeight="1" x14ac:dyDescent="0.2">
      <c r="A87" s="14"/>
      <c r="B87" s="75"/>
      <c r="C87" s="73" t="s">
        <v>5033</v>
      </c>
      <c r="D87" s="78" t="s">
        <v>127</v>
      </c>
      <c r="E87" s="13">
        <v>44558</v>
      </c>
      <c r="F87" s="76" t="s">
        <v>705</v>
      </c>
      <c r="G87" s="13">
        <v>44563</v>
      </c>
      <c r="H87" s="77" t="s">
        <v>4635</v>
      </c>
      <c r="I87" s="16">
        <v>30</v>
      </c>
      <c r="J87" s="16">
        <v>32</v>
      </c>
      <c r="K87" s="16">
        <v>20</v>
      </c>
      <c r="L87" s="16">
        <v>3</v>
      </c>
      <c r="M87" s="81">
        <v>4.8</v>
      </c>
      <c r="N87" s="96">
        <v>4.8</v>
      </c>
      <c r="O87" s="64">
        <v>2530</v>
      </c>
      <c r="P87" s="65">
        <f>Table22457891011234567891011121314151617181920212223242526272829303132333435363738394041424344454647[[#This Row],[PEMBULATAN]]*O87</f>
        <v>12144</v>
      </c>
    </row>
    <row r="88" spans="1:16" ht="26.25" customHeight="1" x14ac:dyDescent="0.2">
      <c r="A88" s="14"/>
      <c r="B88" s="75"/>
      <c r="C88" s="73" t="s">
        <v>5034</v>
      </c>
      <c r="D88" s="78" t="s">
        <v>127</v>
      </c>
      <c r="E88" s="13">
        <v>44558</v>
      </c>
      <c r="F88" s="76" t="s">
        <v>705</v>
      </c>
      <c r="G88" s="13">
        <v>44563</v>
      </c>
      <c r="H88" s="77" t="s">
        <v>4635</v>
      </c>
      <c r="I88" s="16">
        <v>15</v>
      </c>
      <c r="J88" s="16">
        <v>10</v>
      </c>
      <c r="K88" s="16">
        <v>2</v>
      </c>
      <c r="L88" s="16">
        <v>1</v>
      </c>
      <c r="M88" s="81">
        <v>7.4999999999999997E-2</v>
      </c>
      <c r="N88" s="96">
        <v>1</v>
      </c>
      <c r="O88" s="64">
        <v>2530</v>
      </c>
      <c r="P88" s="65">
        <f>Table22457891011234567891011121314151617181920212223242526272829303132333435363738394041424344454647[[#This Row],[PEMBULATAN]]*O88</f>
        <v>2530</v>
      </c>
    </row>
    <row r="89" spans="1:16" ht="26.25" customHeight="1" x14ac:dyDescent="0.2">
      <c r="A89" s="14"/>
      <c r="B89" s="75"/>
      <c r="C89" s="73" t="s">
        <v>5035</v>
      </c>
      <c r="D89" s="78" t="s">
        <v>127</v>
      </c>
      <c r="E89" s="13">
        <v>44558</v>
      </c>
      <c r="F89" s="76" t="s">
        <v>705</v>
      </c>
      <c r="G89" s="13">
        <v>44563</v>
      </c>
      <c r="H89" s="77" t="s">
        <v>4635</v>
      </c>
      <c r="I89" s="16">
        <v>90</v>
      </c>
      <c r="J89" s="16">
        <v>62</v>
      </c>
      <c r="K89" s="16">
        <v>38</v>
      </c>
      <c r="L89" s="16">
        <v>11</v>
      </c>
      <c r="M89" s="81">
        <v>53.01</v>
      </c>
      <c r="N89" s="96">
        <v>53.01</v>
      </c>
      <c r="O89" s="64">
        <v>2530</v>
      </c>
      <c r="P89" s="65">
        <f>Table22457891011234567891011121314151617181920212223242526272829303132333435363738394041424344454647[[#This Row],[PEMBULATAN]]*O89</f>
        <v>134115.29999999999</v>
      </c>
    </row>
    <row r="90" spans="1:16" ht="26.25" customHeight="1" x14ac:dyDescent="0.2">
      <c r="A90" s="14"/>
      <c r="B90" s="75"/>
      <c r="C90" s="73" t="s">
        <v>5036</v>
      </c>
      <c r="D90" s="78" t="s">
        <v>127</v>
      </c>
      <c r="E90" s="13">
        <v>44558</v>
      </c>
      <c r="F90" s="76" t="s">
        <v>705</v>
      </c>
      <c r="G90" s="13">
        <v>44563</v>
      </c>
      <c r="H90" s="77" t="s">
        <v>4635</v>
      </c>
      <c r="I90" s="16">
        <v>40</v>
      </c>
      <c r="J90" s="16">
        <v>33</v>
      </c>
      <c r="K90" s="16">
        <v>30</v>
      </c>
      <c r="L90" s="16">
        <v>5</v>
      </c>
      <c r="M90" s="81">
        <v>9.9</v>
      </c>
      <c r="N90" s="96">
        <v>9.9</v>
      </c>
      <c r="O90" s="64">
        <v>2530</v>
      </c>
      <c r="P90" s="65">
        <f>Table22457891011234567891011121314151617181920212223242526272829303132333435363738394041424344454647[[#This Row],[PEMBULATAN]]*O90</f>
        <v>25047</v>
      </c>
    </row>
    <row r="91" spans="1:16" ht="26.25" customHeight="1" x14ac:dyDescent="0.2">
      <c r="A91" s="14"/>
      <c r="B91" s="75"/>
      <c r="C91" s="73" t="s">
        <v>5037</v>
      </c>
      <c r="D91" s="78" t="s">
        <v>127</v>
      </c>
      <c r="E91" s="13">
        <v>44558</v>
      </c>
      <c r="F91" s="76" t="s">
        <v>705</v>
      </c>
      <c r="G91" s="13">
        <v>44563</v>
      </c>
      <c r="H91" s="77" t="s">
        <v>4635</v>
      </c>
      <c r="I91" s="16">
        <v>92</v>
      </c>
      <c r="J91" s="16">
        <v>18</v>
      </c>
      <c r="K91" s="16">
        <v>10</v>
      </c>
      <c r="L91" s="16">
        <v>3</v>
      </c>
      <c r="M91" s="81">
        <v>4.1399999999999997</v>
      </c>
      <c r="N91" s="96">
        <v>4.1399999999999997</v>
      </c>
      <c r="O91" s="64">
        <v>2530</v>
      </c>
      <c r="P91" s="65">
        <f>Table22457891011234567891011121314151617181920212223242526272829303132333435363738394041424344454647[[#This Row],[PEMBULATAN]]*O91</f>
        <v>10474.199999999999</v>
      </c>
    </row>
    <row r="92" spans="1:16" ht="26.25" customHeight="1" x14ac:dyDescent="0.2">
      <c r="A92" s="14"/>
      <c r="B92" s="75"/>
      <c r="C92" s="73" t="s">
        <v>5038</v>
      </c>
      <c r="D92" s="78" t="s">
        <v>127</v>
      </c>
      <c r="E92" s="13">
        <v>44558</v>
      </c>
      <c r="F92" s="76" t="s">
        <v>705</v>
      </c>
      <c r="G92" s="13">
        <v>44563</v>
      </c>
      <c r="H92" s="77" t="s">
        <v>4635</v>
      </c>
      <c r="I92" s="16">
        <v>58</v>
      </c>
      <c r="J92" s="16">
        <v>43</v>
      </c>
      <c r="K92" s="16">
        <v>25</v>
      </c>
      <c r="L92" s="16">
        <v>1</v>
      </c>
      <c r="M92" s="81">
        <v>15.5875</v>
      </c>
      <c r="N92" s="96">
        <v>15.5875</v>
      </c>
      <c r="O92" s="64">
        <v>2530</v>
      </c>
      <c r="P92" s="65">
        <f>Table22457891011234567891011121314151617181920212223242526272829303132333435363738394041424344454647[[#This Row],[PEMBULATAN]]*O92</f>
        <v>39436.375</v>
      </c>
    </row>
    <row r="93" spans="1:16" ht="26.25" customHeight="1" x14ac:dyDescent="0.2">
      <c r="A93" s="14"/>
      <c r="B93" s="75"/>
      <c r="C93" s="73" t="s">
        <v>5039</v>
      </c>
      <c r="D93" s="78" t="s">
        <v>127</v>
      </c>
      <c r="E93" s="13">
        <v>44558</v>
      </c>
      <c r="F93" s="76" t="s">
        <v>705</v>
      </c>
      <c r="G93" s="13">
        <v>44563</v>
      </c>
      <c r="H93" s="77" t="s">
        <v>4635</v>
      </c>
      <c r="I93" s="16">
        <v>58</v>
      </c>
      <c r="J93" s="16">
        <v>43</v>
      </c>
      <c r="K93" s="16">
        <v>25</v>
      </c>
      <c r="L93" s="16">
        <v>1</v>
      </c>
      <c r="M93" s="81">
        <v>15.5875</v>
      </c>
      <c r="N93" s="96">
        <v>15.5875</v>
      </c>
      <c r="O93" s="64">
        <v>2530</v>
      </c>
      <c r="P93" s="65">
        <f>Table22457891011234567891011121314151617181920212223242526272829303132333435363738394041424344454647[[#This Row],[PEMBULATAN]]*O93</f>
        <v>39436.375</v>
      </c>
    </row>
    <row r="94" spans="1:16" ht="26.25" customHeight="1" x14ac:dyDescent="0.2">
      <c r="A94" s="14"/>
      <c r="B94" s="75"/>
      <c r="C94" s="73" t="s">
        <v>5040</v>
      </c>
      <c r="D94" s="78" t="s">
        <v>127</v>
      </c>
      <c r="E94" s="13">
        <v>44558</v>
      </c>
      <c r="F94" s="76" t="s">
        <v>705</v>
      </c>
      <c r="G94" s="13">
        <v>44563</v>
      </c>
      <c r="H94" s="77" t="s">
        <v>4635</v>
      </c>
      <c r="I94" s="16">
        <v>52</v>
      </c>
      <c r="J94" s="16">
        <v>32</v>
      </c>
      <c r="K94" s="16">
        <v>24</v>
      </c>
      <c r="L94" s="16">
        <v>6</v>
      </c>
      <c r="M94" s="81">
        <v>9.984</v>
      </c>
      <c r="N94" s="96">
        <v>9.984</v>
      </c>
      <c r="O94" s="64">
        <v>2530</v>
      </c>
      <c r="P94" s="65">
        <f>Table22457891011234567891011121314151617181920212223242526272829303132333435363738394041424344454647[[#This Row],[PEMBULATAN]]*O94</f>
        <v>25259.52</v>
      </c>
    </row>
    <row r="95" spans="1:16" ht="26.25" customHeight="1" x14ac:dyDescent="0.2">
      <c r="A95" s="14"/>
      <c r="B95" s="75"/>
      <c r="C95" s="73" t="s">
        <v>5041</v>
      </c>
      <c r="D95" s="78" t="s">
        <v>127</v>
      </c>
      <c r="E95" s="13">
        <v>44558</v>
      </c>
      <c r="F95" s="76" t="s">
        <v>705</v>
      </c>
      <c r="G95" s="13">
        <v>44563</v>
      </c>
      <c r="H95" s="77" t="s">
        <v>4635</v>
      </c>
      <c r="I95" s="16">
        <v>55</v>
      </c>
      <c r="J95" s="16">
        <v>29</v>
      </c>
      <c r="K95" s="16">
        <v>20</v>
      </c>
      <c r="L95" s="16">
        <v>1</v>
      </c>
      <c r="M95" s="81">
        <v>7.9749999999999996</v>
      </c>
      <c r="N95" s="96">
        <v>7.9749999999999996</v>
      </c>
      <c r="O95" s="64">
        <v>2530</v>
      </c>
      <c r="P95" s="65">
        <f>Table22457891011234567891011121314151617181920212223242526272829303132333435363738394041424344454647[[#This Row],[PEMBULATAN]]*O95</f>
        <v>20176.75</v>
      </c>
    </row>
    <row r="96" spans="1:16" ht="26.25" customHeight="1" x14ac:dyDescent="0.2">
      <c r="A96" s="14"/>
      <c r="B96" s="75"/>
      <c r="C96" s="73" t="s">
        <v>5042</v>
      </c>
      <c r="D96" s="78" t="s">
        <v>127</v>
      </c>
      <c r="E96" s="13">
        <v>44558</v>
      </c>
      <c r="F96" s="76" t="s">
        <v>705</v>
      </c>
      <c r="G96" s="13">
        <v>44563</v>
      </c>
      <c r="H96" s="77" t="s">
        <v>4635</v>
      </c>
      <c r="I96" s="16">
        <v>55</v>
      </c>
      <c r="J96" s="16">
        <v>28</v>
      </c>
      <c r="K96" s="16">
        <v>16</v>
      </c>
      <c r="L96" s="16">
        <v>1</v>
      </c>
      <c r="M96" s="81">
        <v>6.16</v>
      </c>
      <c r="N96" s="96">
        <v>6.16</v>
      </c>
      <c r="O96" s="64">
        <v>2530</v>
      </c>
      <c r="P96" s="65">
        <f>Table22457891011234567891011121314151617181920212223242526272829303132333435363738394041424344454647[[#This Row],[PEMBULATAN]]*O96</f>
        <v>15584.800000000001</v>
      </c>
    </row>
    <row r="97" spans="1:16" ht="26.25" customHeight="1" x14ac:dyDescent="0.2">
      <c r="A97" s="14"/>
      <c r="B97" s="75"/>
      <c r="C97" s="73" t="s">
        <v>5043</v>
      </c>
      <c r="D97" s="78" t="s">
        <v>127</v>
      </c>
      <c r="E97" s="13">
        <v>44558</v>
      </c>
      <c r="F97" s="76" t="s">
        <v>705</v>
      </c>
      <c r="G97" s="13">
        <v>44563</v>
      </c>
      <c r="H97" s="77" t="s">
        <v>4635</v>
      </c>
      <c r="I97" s="16">
        <v>80</v>
      </c>
      <c r="J97" s="16">
        <v>42</v>
      </c>
      <c r="K97" s="16">
        <v>14</v>
      </c>
      <c r="L97" s="16">
        <v>2</v>
      </c>
      <c r="M97" s="81">
        <v>11.76</v>
      </c>
      <c r="N97" s="96">
        <v>11.76</v>
      </c>
      <c r="O97" s="64">
        <v>2530</v>
      </c>
      <c r="P97" s="65">
        <f>Table22457891011234567891011121314151617181920212223242526272829303132333435363738394041424344454647[[#This Row],[PEMBULATAN]]*O97</f>
        <v>29752.799999999999</v>
      </c>
    </row>
    <row r="98" spans="1:16" ht="26.25" customHeight="1" x14ac:dyDescent="0.2">
      <c r="A98" s="14"/>
      <c r="B98" s="75"/>
      <c r="C98" s="73" t="s">
        <v>5044</v>
      </c>
      <c r="D98" s="78" t="s">
        <v>127</v>
      </c>
      <c r="E98" s="13">
        <v>44558</v>
      </c>
      <c r="F98" s="76" t="s">
        <v>705</v>
      </c>
      <c r="G98" s="13">
        <v>44563</v>
      </c>
      <c r="H98" s="77" t="s">
        <v>4635</v>
      </c>
      <c r="I98" s="16">
        <v>63</v>
      </c>
      <c r="J98" s="16">
        <v>36</v>
      </c>
      <c r="K98" s="16">
        <v>22</v>
      </c>
      <c r="L98" s="16">
        <v>5</v>
      </c>
      <c r="M98" s="81">
        <v>12.474</v>
      </c>
      <c r="N98" s="96">
        <v>13</v>
      </c>
      <c r="O98" s="64">
        <v>2530</v>
      </c>
      <c r="P98" s="65">
        <f>Table22457891011234567891011121314151617181920212223242526272829303132333435363738394041424344454647[[#This Row],[PEMBULATAN]]*O98</f>
        <v>32890</v>
      </c>
    </row>
    <row r="99" spans="1:16" ht="26.25" customHeight="1" x14ac:dyDescent="0.2">
      <c r="A99" s="14"/>
      <c r="B99" s="75"/>
      <c r="C99" s="73" t="s">
        <v>5045</v>
      </c>
      <c r="D99" s="78" t="s">
        <v>127</v>
      </c>
      <c r="E99" s="13">
        <v>44558</v>
      </c>
      <c r="F99" s="76" t="s">
        <v>705</v>
      </c>
      <c r="G99" s="13">
        <v>44563</v>
      </c>
      <c r="H99" s="77" t="s">
        <v>4635</v>
      </c>
      <c r="I99" s="16">
        <v>58</v>
      </c>
      <c r="J99" s="16">
        <v>42</v>
      </c>
      <c r="K99" s="16">
        <v>23</v>
      </c>
      <c r="L99" s="16">
        <v>11</v>
      </c>
      <c r="M99" s="81">
        <v>14.007</v>
      </c>
      <c r="N99" s="96">
        <v>14.007</v>
      </c>
      <c r="O99" s="64">
        <v>2530</v>
      </c>
      <c r="P99" s="65">
        <f>Table22457891011234567891011121314151617181920212223242526272829303132333435363738394041424344454647[[#This Row],[PEMBULATAN]]*O99</f>
        <v>35437.71</v>
      </c>
    </row>
    <row r="100" spans="1:16" ht="26.25" customHeight="1" x14ac:dyDescent="0.2">
      <c r="A100" s="14"/>
      <c r="B100" s="75"/>
      <c r="C100" s="73" t="s">
        <v>5046</v>
      </c>
      <c r="D100" s="78" t="s">
        <v>127</v>
      </c>
      <c r="E100" s="13">
        <v>44558</v>
      </c>
      <c r="F100" s="76" t="s">
        <v>705</v>
      </c>
      <c r="G100" s="13">
        <v>44563</v>
      </c>
      <c r="H100" s="77" t="s">
        <v>4635</v>
      </c>
      <c r="I100" s="16">
        <v>58</v>
      </c>
      <c r="J100" s="16">
        <v>43</v>
      </c>
      <c r="K100" s="16">
        <v>25</v>
      </c>
      <c r="L100" s="16">
        <v>1</v>
      </c>
      <c r="M100" s="81">
        <v>15.5875</v>
      </c>
      <c r="N100" s="96">
        <v>15.5875</v>
      </c>
      <c r="O100" s="64">
        <v>2530</v>
      </c>
      <c r="P100" s="65">
        <f>Table22457891011234567891011121314151617181920212223242526272829303132333435363738394041424344454647[[#This Row],[PEMBULATAN]]*O100</f>
        <v>39436.375</v>
      </c>
    </row>
    <row r="101" spans="1:16" ht="26.25" customHeight="1" x14ac:dyDescent="0.2">
      <c r="A101" s="14"/>
      <c r="B101" s="75"/>
      <c r="C101" s="73" t="s">
        <v>5047</v>
      </c>
      <c r="D101" s="78" t="s">
        <v>127</v>
      </c>
      <c r="E101" s="13">
        <v>44558</v>
      </c>
      <c r="F101" s="76" t="s">
        <v>705</v>
      </c>
      <c r="G101" s="13">
        <v>44563</v>
      </c>
      <c r="H101" s="77" t="s">
        <v>4635</v>
      </c>
      <c r="I101" s="16">
        <v>72</v>
      </c>
      <c r="J101" s="16">
        <v>17</v>
      </c>
      <c r="K101" s="16">
        <v>14</v>
      </c>
      <c r="L101" s="16">
        <v>3</v>
      </c>
      <c r="M101" s="81">
        <v>4.2839999999999998</v>
      </c>
      <c r="N101" s="96">
        <v>4.2839999999999998</v>
      </c>
      <c r="O101" s="64">
        <v>2530</v>
      </c>
      <c r="P101" s="65">
        <f>Table22457891011234567891011121314151617181920212223242526272829303132333435363738394041424344454647[[#This Row],[PEMBULATAN]]*O101</f>
        <v>10838.519999999999</v>
      </c>
    </row>
    <row r="102" spans="1:16" ht="26.25" customHeight="1" x14ac:dyDescent="0.2">
      <c r="A102" s="14"/>
      <c r="B102" s="75"/>
      <c r="C102" s="73" t="s">
        <v>5048</v>
      </c>
      <c r="D102" s="78" t="s">
        <v>127</v>
      </c>
      <c r="E102" s="13">
        <v>44558</v>
      </c>
      <c r="F102" s="76" t="s">
        <v>705</v>
      </c>
      <c r="G102" s="13">
        <v>44563</v>
      </c>
      <c r="H102" s="77" t="s">
        <v>4635</v>
      </c>
      <c r="I102" s="16">
        <v>60</v>
      </c>
      <c r="J102" s="16">
        <v>32</v>
      </c>
      <c r="K102" s="16">
        <v>15</v>
      </c>
      <c r="L102" s="16">
        <v>4</v>
      </c>
      <c r="M102" s="81">
        <v>7.2</v>
      </c>
      <c r="N102" s="96">
        <v>7.2</v>
      </c>
      <c r="O102" s="64">
        <v>2530</v>
      </c>
      <c r="P102" s="65">
        <f>Table22457891011234567891011121314151617181920212223242526272829303132333435363738394041424344454647[[#This Row],[PEMBULATAN]]*O102</f>
        <v>18216</v>
      </c>
    </row>
    <row r="103" spans="1:16" ht="26.25" customHeight="1" x14ac:dyDescent="0.2">
      <c r="A103" s="14"/>
      <c r="B103" s="75"/>
      <c r="C103" s="73" t="s">
        <v>5049</v>
      </c>
      <c r="D103" s="78" t="s">
        <v>127</v>
      </c>
      <c r="E103" s="13">
        <v>44558</v>
      </c>
      <c r="F103" s="76" t="s">
        <v>705</v>
      </c>
      <c r="G103" s="13">
        <v>44563</v>
      </c>
      <c r="H103" s="77" t="s">
        <v>4635</v>
      </c>
      <c r="I103" s="16">
        <v>95</v>
      </c>
      <c r="J103" s="16">
        <v>52</v>
      </c>
      <c r="K103" s="16">
        <v>36</v>
      </c>
      <c r="L103" s="16">
        <v>31</v>
      </c>
      <c r="M103" s="81">
        <v>44.46</v>
      </c>
      <c r="N103" s="96">
        <v>45</v>
      </c>
      <c r="O103" s="64">
        <v>2530</v>
      </c>
      <c r="P103" s="65">
        <f>Table22457891011234567891011121314151617181920212223242526272829303132333435363738394041424344454647[[#This Row],[PEMBULATAN]]*O103</f>
        <v>113850</v>
      </c>
    </row>
    <row r="104" spans="1:16" ht="26.25" customHeight="1" x14ac:dyDescent="0.2">
      <c r="A104" s="14"/>
      <c r="B104" s="75"/>
      <c r="C104" s="73" t="s">
        <v>5050</v>
      </c>
      <c r="D104" s="78" t="s">
        <v>127</v>
      </c>
      <c r="E104" s="13">
        <v>44558</v>
      </c>
      <c r="F104" s="76" t="s">
        <v>705</v>
      </c>
      <c r="G104" s="13">
        <v>44563</v>
      </c>
      <c r="H104" s="77" t="s">
        <v>4635</v>
      </c>
      <c r="I104" s="16">
        <v>98</v>
      </c>
      <c r="J104" s="16">
        <v>58</v>
      </c>
      <c r="K104" s="16">
        <v>38</v>
      </c>
      <c r="L104" s="16">
        <v>17</v>
      </c>
      <c r="M104" s="81">
        <v>53.997999999999998</v>
      </c>
      <c r="N104" s="96">
        <v>53.997999999999998</v>
      </c>
      <c r="O104" s="64">
        <v>2530</v>
      </c>
      <c r="P104" s="65">
        <f>Table22457891011234567891011121314151617181920212223242526272829303132333435363738394041424344454647[[#This Row],[PEMBULATAN]]*O104</f>
        <v>136614.94</v>
      </c>
    </row>
    <row r="105" spans="1:16" ht="26.25" customHeight="1" x14ac:dyDescent="0.2">
      <c r="A105" s="14"/>
      <c r="B105" s="75"/>
      <c r="C105" s="73" t="s">
        <v>5051</v>
      </c>
      <c r="D105" s="78" t="s">
        <v>127</v>
      </c>
      <c r="E105" s="13">
        <v>44558</v>
      </c>
      <c r="F105" s="76" t="s">
        <v>705</v>
      </c>
      <c r="G105" s="13">
        <v>44563</v>
      </c>
      <c r="H105" s="77" t="s">
        <v>4635</v>
      </c>
      <c r="I105" s="16">
        <v>100</v>
      </c>
      <c r="J105" s="16">
        <v>62</v>
      </c>
      <c r="K105" s="16">
        <v>28</v>
      </c>
      <c r="L105" s="16">
        <v>17</v>
      </c>
      <c r="M105" s="81">
        <v>43.4</v>
      </c>
      <c r="N105" s="96">
        <v>44</v>
      </c>
      <c r="O105" s="64">
        <v>2530</v>
      </c>
      <c r="P105" s="65">
        <f>Table22457891011234567891011121314151617181920212223242526272829303132333435363738394041424344454647[[#This Row],[PEMBULATAN]]*O105</f>
        <v>111320</v>
      </c>
    </row>
    <row r="106" spans="1:16" ht="26.25" customHeight="1" x14ac:dyDescent="0.2">
      <c r="A106" s="14"/>
      <c r="B106" s="75"/>
      <c r="C106" s="73" t="s">
        <v>5052</v>
      </c>
      <c r="D106" s="78" t="s">
        <v>127</v>
      </c>
      <c r="E106" s="13">
        <v>44558</v>
      </c>
      <c r="F106" s="76" t="s">
        <v>705</v>
      </c>
      <c r="G106" s="13">
        <v>44563</v>
      </c>
      <c r="H106" s="77" t="s">
        <v>4635</v>
      </c>
      <c r="I106" s="16">
        <v>103</v>
      </c>
      <c r="J106" s="16">
        <v>55</v>
      </c>
      <c r="K106" s="16">
        <v>32</v>
      </c>
      <c r="L106" s="16">
        <v>18</v>
      </c>
      <c r="M106" s="81">
        <v>45.32</v>
      </c>
      <c r="N106" s="96">
        <v>46</v>
      </c>
      <c r="O106" s="64">
        <v>2530</v>
      </c>
      <c r="P106" s="65">
        <f>Table22457891011234567891011121314151617181920212223242526272829303132333435363738394041424344454647[[#This Row],[PEMBULATAN]]*O106</f>
        <v>116380</v>
      </c>
    </row>
    <row r="107" spans="1:16" ht="26.25" customHeight="1" x14ac:dyDescent="0.2">
      <c r="A107" s="14"/>
      <c r="B107" s="75"/>
      <c r="C107" s="73" t="s">
        <v>5053</v>
      </c>
      <c r="D107" s="78" t="s">
        <v>127</v>
      </c>
      <c r="E107" s="13">
        <v>44558</v>
      </c>
      <c r="F107" s="76" t="s">
        <v>705</v>
      </c>
      <c r="G107" s="13">
        <v>44563</v>
      </c>
      <c r="H107" s="77" t="s">
        <v>4635</v>
      </c>
      <c r="I107" s="16">
        <v>58</v>
      </c>
      <c r="J107" s="16">
        <v>40</v>
      </c>
      <c r="K107" s="16">
        <v>33</v>
      </c>
      <c r="L107" s="16">
        <v>8</v>
      </c>
      <c r="M107" s="81">
        <v>19.14</v>
      </c>
      <c r="N107" s="96">
        <v>19.14</v>
      </c>
      <c r="O107" s="64">
        <v>2530</v>
      </c>
      <c r="P107" s="65">
        <f>Table22457891011234567891011121314151617181920212223242526272829303132333435363738394041424344454647[[#This Row],[PEMBULATAN]]*O107</f>
        <v>48424.200000000004</v>
      </c>
    </row>
    <row r="108" spans="1:16" ht="26.25" customHeight="1" x14ac:dyDescent="0.2">
      <c r="A108" s="14"/>
      <c r="B108" s="75"/>
      <c r="C108" s="73" t="s">
        <v>5054</v>
      </c>
      <c r="D108" s="78" t="s">
        <v>127</v>
      </c>
      <c r="E108" s="13">
        <v>44558</v>
      </c>
      <c r="F108" s="76" t="s">
        <v>705</v>
      </c>
      <c r="G108" s="13">
        <v>44563</v>
      </c>
      <c r="H108" s="77" t="s">
        <v>4635</v>
      </c>
      <c r="I108" s="16">
        <v>97</v>
      </c>
      <c r="J108" s="16">
        <v>63</v>
      </c>
      <c r="K108" s="16">
        <v>31</v>
      </c>
      <c r="L108" s="16">
        <v>28</v>
      </c>
      <c r="M108" s="81">
        <v>47.360250000000001</v>
      </c>
      <c r="N108" s="96">
        <v>48</v>
      </c>
      <c r="O108" s="64">
        <v>2530</v>
      </c>
      <c r="P108" s="65">
        <f>Table22457891011234567891011121314151617181920212223242526272829303132333435363738394041424344454647[[#This Row],[PEMBULATAN]]*O108</f>
        <v>121440</v>
      </c>
    </row>
    <row r="109" spans="1:16" ht="26.25" customHeight="1" x14ac:dyDescent="0.2">
      <c r="A109" s="14"/>
      <c r="B109" s="75"/>
      <c r="C109" s="73" t="s">
        <v>5055</v>
      </c>
      <c r="D109" s="78" t="s">
        <v>127</v>
      </c>
      <c r="E109" s="13">
        <v>44558</v>
      </c>
      <c r="F109" s="76" t="s">
        <v>705</v>
      </c>
      <c r="G109" s="13">
        <v>44563</v>
      </c>
      <c r="H109" s="77" t="s">
        <v>4635</v>
      </c>
      <c r="I109" s="16">
        <v>70</v>
      </c>
      <c r="J109" s="16">
        <v>63</v>
      </c>
      <c r="K109" s="16">
        <v>12</v>
      </c>
      <c r="L109" s="16">
        <v>6</v>
      </c>
      <c r="M109" s="81">
        <v>13.23</v>
      </c>
      <c r="N109" s="96">
        <v>13.23</v>
      </c>
      <c r="O109" s="64">
        <v>2530</v>
      </c>
      <c r="P109" s="65">
        <f>Table22457891011234567891011121314151617181920212223242526272829303132333435363738394041424344454647[[#This Row],[PEMBULATAN]]*O109</f>
        <v>33471.9</v>
      </c>
    </row>
    <row r="110" spans="1:16" ht="26.25" customHeight="1" x14ac:dyDescent="0.2">
      <c r="A110" s="14"/>
      <c r="B110" s="75"/>
      <c r="C110" s="73" t="s">
        <v>5056</v>
      </c>
      <c r="D110" s="78" t="s">
        <v>127</v>
      </c>
      <c r="E110" s="13">
        <v>44558</v>
      </c>
      <c r="F110" s="76" t="s">
        <v>705</v>
      </c>
      <c r="G110" s="13">
        <v>44563</v>
      </c>
      <c r="H110" s="77" t="s">
        <v>4635</v>
      </c>
      <c r="I110" s="16">
        <v>98</v>
      </c>
      <c r="J110" s="16">
        <v>60</v>
      </c>
      <c r="K110" s="16">
        <v>23</v>
      </c>
      <c r="L110" s="16">
        <v>21</v>
      </c>
      <c r="M110" s="81">
        <v>33.81</v>
      </c>
      <c r="N110" s="96">
        <v>33.81</v>
      </c>
      <c r="O110" s="64">
        <v>2530</v>
      </c>
      <c r="P110" s="65">
        <f>Table22457891011234567891011121314151617181920212223242526272829303132333435363738394041424344454647[[#This Row],[PEMBULATAN]]*O110</f>
        <v>85539.3</v>
      </c>
    </row>
    <row r="111" spans="1:16" ht="26.25" customHeight="1" x14ac:dyDescent="0.2">
      <c r="A111" s="14"/>
      <c r="B111" s="75"/>
      <c r="C111" s="73" t="s">
        <v>5057</v>
      </c>
      <c r="D111" s="78" t="s">
        <v>127</v>
      </c>
      <c r="E111" s="13">
        <v>44558</v>
      </c>
      <c r="F111" s="76" t="s">
        <v>705</v>
      </c>
      <c r="G111" s="13">
        <v>44563</v>
      </c>
      <c r="H111" s="77" t="s">
        <v>4635</v>
      </c>
      <c r="I111" s="16">
        <v>90</v>
      </c>
      <c r="J111" s="16">
        <v>58</v>
      </c>
      <c r="K111" s="16">
        <v>23</v>
      </c>
      <c r="L111" s="16">
        <v>14</v>
      </c>
      <c r="M111" s="81">
        <v>30.015000000000001</v>
      </c>
      <c r="N111" s="96">
        <v>30.015000000000001</v>
      </c>
      <c r="O111" s="64">
        <v>2530</v>
      </c>
      <c r="P111" s="65">
        <f>Table22457891011234567891011121314151617181920212223242526272829303132333435363738394041424344454647[[#This Row],[PEMBULATAN]]*O111</f>
        <v>75937.95</v>
      </c>
    </row>
    <row r="112" spans="1:16" ht="26.25" customHeight="1" x14ac:dyDescent="0.2">
      <c r="A112" s="14"/>
      <c r="B112" s="75"/>
      <c r="C112" s="73" t="s">
        <v>5058</v>
      </c>
      <c r="D112" s="78" t="s">
        <v>127</v>
      </c>
      <c r="E112" s="13">
        <v>44558</v>
      </c>
      <c r="F112" s="76" t="s">
        <v>705</v>
      </c>
      <c r="G112" s="13">
        <v>44563</v>
      </c>
      <c r="H112" s="77" t="s">
        <v>4635</v>
      </c>
      <c r="I112" s="16">
        <v>85</v>
      </c>
      <c r="J112" s="16">
        <v>58</v>
      </c>
      <c r="K112" s="16">
        <v>21</v>
      </c>
      <c r="L112" s="16">
        <v>10</v>
      </c>
      <c r="M112" s="81">
        <v>25.8825</v>
      </c>
      <c r="N112" s="96">
        <v>25.8825</v>
      </c>
      <c r="O112" s="64">
        <v>2530</v>
      </c>
      <c r="P112" s="65">
        <f>Table22457891011234567891011121314151617181920212223242526272829303132333435363738394041424344454647[[#This Row],[PEMBULATAN]]*O112</f>
        <v>65482.724999999999</v>
      </c>
    </row>
    <row r="113" spans="1:16" ht="26.25" customHeight="1" x14ac:dyDescent="0.2">
      <c r="A113" s="14"/>
      <c r="B113" s="75"/>
      <c r="C113" s="73" t="s">
        <v>5059</v>
      </c>
      <c r="D113" s="78" t="s">
        <v>127</v>
      </c>
      <c r="E113" s="13">
        <v>44558</v>
      </c>
      <c r="F113" s="76" t="s">
        <v>705</v>
      </c>
      <c r="G113" s="13">
        <v>44563</v>
      </c>
      <c r="H113" s="77" t="s">
        <v>4635</v>
      </c>
      <c r="I113" s="16">
        <v>80</v>
      </c>
      <c r="J113" s="16">
        <v>60</v>
      </c>
      <c r="K113" s="16">
        <v>28</v>
      </c>
      <c r="L113" s="16">
        <v>14</v>
      </c>
      <c r="M113" s="81">
        <v>33.6</v>
      </c>
      <c r="N113" s="96">
        <v>33.6</v>
      </c>
      <c r="O113" s="64">
        <v>2530</v>
      </c>
      <c r="P113" s="65">
        <f>Table22457891011234567891011121314151617181920212223242526272829303132333435363738394041424344454647[[#This Row],[PEMBULATAN]]*O113</f>
        <v>85008</v>
      </c>
    </row>
    <row r="114" spans="1:16" ht="26.25" customHeight="1" x14ac:dyDescent="0.2">
      <c r="A114" s="14"/>
      <c r="B114" s="75"/>
      <c r="C114" s="73" t="s">
        <v>5060</v>
      </c>
      <c r="D114" s="78" t="s">
        <v>127</v>
      </c>
      <c r="E114" s="13">
        <v>44558</v>
      </c>
      <c r="F114" s="76" t="s">
        <v>705</v>
      </c>
      <c r="G114" s="13">
        <v>44563</v>
      </c>
      <c r="H114" s="77" t="s">
        <v>4635</v>
      </c>
      <c r="I114" s="16">
        <v>57</v>
      </c>
      <c r="J114" s="16">
        <v>40</v>
      </c>
      <c r="K114" s="16">
        <v>35</v>
      </c>
      <c r="L114" s="16">
        <v>9</v>
      </c>
      <c r="M114" s="81">
        <v>19.95</v>
      </c>
      <c r="N114" s="96">
        <v>19.95</v>
      </c>
      <c r="O114" s="64">
        <v>2530</v>
      </c>
      <c r="P114" s="65">
        <f>Table22457891011234567891011121314151617181920212223242526272829303132333435363738394041424344454647[[#This Row],[PEMBULATAN]]*O114</f>
        <v>50473.5</v>
      </c>
    </row>
    <row r="115" spans="1:16" ht="26.25" customHeight="1" x14ac:dyDescent="0.2">
      <c r="A115" s="14"/>
      <c r="B115" s="75"/>
      <c r="C115" s="73" t="s">
        <v>5061</v>
      </c>
      <c r="D115" s="78" t="s">
        <v>127</v>
      </c>
      <c r="E115" s="13">
        <v>44558</v>
      </c>
      <c r="F115" s="76" t="s">
        <v>705</v>
      </c>
      <c r="G115" s="13">
        <v>44563</v>
      </c>
      <c r="H115" s="77" t="s">
        <v>4635</v>
      </c>
      <c r="I115" s="16">
        <v>60</v>
      </c>
      <c r="J115" s="16">
        <v>44</v>
      </c>
      <c r="K115" s="16">
        <v>31</v>
      </c>
      <c r="L115" s="16">
        <v>14</v>
      </c>
      <c r="M115" s="81">
        <v>20.46</v>
      </c>
      <c r="N115" s="96">
        <v>21</v>
      </c>
      <c r="O115" s="64">
        <v>2530</v>
      </c>
      <c r="P115" s="65">
        <f>Table22457891011234567891011121314151617181920212223242526272829303132333435363738394041424344454647[[#This Row],[PEMBULATAN]]*O115</f>
        <v>53130</v>
      </c>
    </row>
    <row r="116" spans="1:16" ht="26.25" customHeight="1" x14ac:dyDescent="0.2">
      <c r="A116" s="14"/>
      <c r="B116" s="75"/>
      <c r="C116" s="73" t="s">
        <v>5062</v>
      </c>
      <c r="D116" s="78" t="s">
        <v>127</v>
      </c>
      <c r="E116" s="13">
        <v>44558</v>
      </c>
      <c r="F116" s="76" t="s">
        <v>705</v>
      </c>
      <c r="G116" s="13">
        <v>44563</v>
      </c>
      <c r="H116" s="77" t="s">
        <v>4635</v>
      </c>
      <c r="I116" s="16">
        <v>98</v>
      </c>
      <c r="J116" s="16">
        <v>56</v>
      </c>
      <c r="K116" s="16">
        <v>26</v>
      </c>
      <c r="L116" s="16">
        <v>15</v>
      </c>
      <c r="M116" s="81">
        <v>35.671999999999997</v>
      </c>
      <c r="N116" s="96">
        <v>35.671999999999997</v>
      </c>
      <c r="O116" s="64">
        <v>2530</v>
      </c>
      <c r="P116" s="65">
        <f>Table22457891011234567891011121314151617181920212223242526272829303132333435363738394041424344454647[[#This Row],[PEMBULATAN]]*O116</f>
        <v>90250.159999999989</v>
      </c>
    </row>
    <row r="117" spans="1:16" ht="26.25" customHeight="1" x14ac:dyDescent="0.2">
      <c r="A117" s="14"/>
      <c r="B117" s="75"/>
      <c r="C117" s="73" t="s">
        <v>5063</v>
      </c>
      <c r="D117" s="78" t="s">
        <v>127</v>
      </c>
      <c r="E117" s="13">
        <v>44558</v>
      </c>
      <c r="F117" s="76" t="s">
        <v>705</v>
      </c>
      <c r="G117" s="13">
        <v>44563</v>
      </c>
      <c r="H117" s="77" t="s">
        <v>4635</v>
      </c>
      <c r="I117" s="16">
        <v>80</v>
      </c>
      <c r="J117" s="16">
        <v>54</v>
      </c>
      <c r="K117" s="16">
        <v>35</v>
      </c>
      <c r="L117" s="16">
        <v>10</v>
      </c>
      <c r="M117" s="81">
        <v>37.799999999999997</v>
      </c>
      <c r="N117" s="96">
        <v>37.799999999999997</v>
      </c>
      <c r="O117" s="64">
        <v>2530</v>
      </c>
      <c r="P117" s="65">
        <f>Table22457891011234567891011121314151617181920212223242526272829303132333435363738394041424344454647[[#This Row],[PEMBULATAN]]*O117</f>
        <v>95634</v>
      </c>
    </row>
    <row r="118" spans="1:16" ht="26.25" customHeight="1" x14ac:dyDescent="0.2">
      <c r="A118" s="14"/>
      <c r="B118" s="75"/>
      <c r="C118" s="73" t="s">
        <v>5064</v>
      </c>
      <c r="D118" s="78" t="s">
        <v>127</v>
      </c>
      <c r="E118" s="13">
        <v>44558</v>
      </c>
      <c r="F118" s="76" t="s">
        <v>705</v>
      </c>
      <c r="G118" s="13">
        <v>44563</v>
      </c>
      <c r="H118" s="77" t="s">
        <v>4635</v>
      </c>
      <c r="I118" s="16">
        <v>95</v>
      </c>
      <c r="J118" s="16">
        <v>56</v>
      </c>
      <c r="K118" s="16">
        <v>30</v>
      </c>
      <c r="L118" s="16">
        <v>12</v>
      </c>
      <c r="M118" s="81">
        <v>39.9</v>
      </c>
      <c r="N118" s="96">
        <v>39.9</v>
      </c>
      <c r="O118" s="64">
        <v>2530</v>
      </c>
      <c r="P118" s="65">
        <f>Table22457891011234567891011121314151617181920212223242526272829303132333435363738394041424344454647[[#This Row],[PEMBULATAN]]*O118</f>
        <v>100947</v>
      </c>
    </row>
    <row r="119" spans="1:16" ht="26.25" customHeight="1" x14ac:dyDescent="0.2">
      <c r="A119" s="14"/>
      <c r="B119" s="75"/>
      <c r="C119" s="73" t="s">
        <v>5065</v>
      </c>
      <c r="D119" s="78" t="s">
        <v>127</v>
      </c>
      <c r="E119" s="13">
        <v>44558</v>
      </c>
      <c r="F119" s="76" t="s">
        <v>705</v>
      </c>
      <c r="G119" s="13">
        <v>44563</v>
      </c>
      <c r="H119" s="77" t="s">
        <v>4635</v>
      </c>
      <c r="I119" s="16">
        <v>78</v>
      </c>
      <c r="J119" s="16">
        <v>62</v>
      </c>
      <c r="K119" s="16">
        <v>23</v>
      </c>
      <c r="L119" s="16">
        <v>10</v>
      </c>
      <c r="M119" s="81">
        <v>27.806999999999999</v>
      </c>
      <c r="N119" s="96">
        <v>27.806999999999999</v>
      </c>
      <c r="O119" s="64">
        <v>2530</v>
      </c>
      <c r="P119" s="65">
        <f>Table22457891011234567891011121314151617181920212223242526272829303132333435363738394041424344454647[[#This Row],[PEMBULATAN]]*O119</f>
        <v>70351.709999999992</v>
      </c>
    </row>
    <row r="120" spans="1:16" ht="26.25" customHeight="1" x14ac:dyDescent="0.2">
      <c r="A120" s="14"/>
      <c r="B120" s="75"/>
      <c r="C120" s="73" t="s">
        <v>5066</v>
      </c>
      <c r="D120" s="78" t="s">
        <v>127</v>
      </c>
      <c r="E120" s="13">
        <v>44558</v>
      </c>
      <c r="F120" s="76" t="s">
        <v>705</v>
      </c>
      <c r="G120" s="13">
        <v>44563</v>
      </c>
      <c r="H120" s="77" t="s">
        <v>4635</v>
      </c>
      <c r="I120" s="16">
        <v>50</v>
      </c>
      <c r="J120" s="16">
        <v>38</v>
      </c>
      <c r="K120" s="16">
        <v>18</v>
      </c>
      <c r="L120" s="16">
        <v>3</v>
      </c>
      <c r="M120" s="81">
        <v>8.5500000000000007</v>
      </c>
      <c r="N120" s="96">
        <v>8.5500000000000007</v>
      </c>
      <c r="O120" s="64">
        <v>2530</v>
      </c>
      <c r="P120" s="65">
        <f>Table22457891011234567891011121314151617181920212223242526272829303132333435363738394041424344454647[[#This Row],[PEMBULATAN]]*O120</f>
        <v>21631.5</v>
      </c>
    </row>
    <row r="121" spans="1:16" ht="26.25" customHeight="1" x14ac:dyDescent="0.2">
      <c r="A121" s="14"/>
      <c r="B121" s="75"/>
      <c r="C121" s="73" t="s">
        <v>5067</v>
      </c>
      <c r="D121" s="78" t="s">
        <v>127</v>
      </c>
      <c r="E121" s="13">
        <v>44558</v>
      </c>
      <c r="F121" s="76" t="s">
        <v>705</v>
      </c>
      <c r="G121" s="13">
        <v>44563</v>
      </c>
      <c r="H121" s="77" t="s">
        <v>4635</v>
      </c>
      <c r="I121" s="16">
        <v>98</v>
      </c>
      <c r="J121" s="16">
        <v>45</v>
      </c>
      <c r="K121" s="16">
        <v>21</v>
      </c>
      <c r="L121" s="16">
        <v>8</v>
      </c>
      <c r="M121" s="81">
        <v>23.1525</v>
      </c>
      <c r="N121" s="96">
        <v>23.1525</v>
      </c>
      <c r="O121" s="64">
        <v>2530</v>
      </c>
      <c r="P121" s="65">
        <f>Table22457891011234567891011121314151617181920212223242526272829303132333435363738394041424344454647[[#This Row],[PEMBULATAN]]*O121</f>
        <v>58575.824999999997</v>
      </c>
    </row>
    <row r="122" spans="1:16" ht="26.25" customHeight="1" x14ac:dyDescent="0.2">
      <c r="A122" s="14"/>
      <c r="B122" s="75"/>
      <c r="C122" s="73" t="s">
        <v>5068</v>
      </c>
      <c r="D122" s="78" t="s">
        <v>127</v>
      </c>
      <c r="E122" s="13">
        <v>44558</v>
      </c>
      <c r="F122" s="76" t="s">
        <v>705</v>
      </c>
      <c r="G122" s="13">
        <v>44563</v>
      </c>
      <c r="H122" s="77" t="s">
        <v>4635</v>
      </c>
      <c r="I122" s="16">
        <v>90</v>
      </c>
      <c r="J122" s="16">
        <v>55</v>
      </c>
      <c r="K122" s="16">
        <v>35</v>
      </c>
      <c r="L122" s="16">
        <v>21</v>
      </c>
      <c r="M122" s="81">
        <v>43.3125</v>
      </c>
      <c r="N122" s="96">
        <v>44</v>
      </c>
      <c r="O122" s="64">
        <v>2530</v>
      </c>
      <c r="P122" s="65">
        <f>Table22457891011234567891011121314151617181920212223242526272829303132333435363738394041424344454647[[#This Row],[PEMBULATAN]]*O122</f>
        <v>111320</v>
      </c>
    </row>
    <row r="123" spans="1:16" ht="26.25" customHeight="1" x14ac:dyDescent="0.2">
      <c r="A123" s="14"/>
      <c r="B123" s="75"/>
      <c r="C123" s="73" t="s">
        <v>5069</v>
      </c>
      <c r="D123" s="78" t="s">
        <v>127</v>
      </c>
      <c r="E123" s="13">
        <v>44558</v>
      </c>
      <c r="F123" s="76" t="s">
        <v>705</v>
      </c>
      <c r="G123" s="13">
        <v>44563</v>
      </c>
      <c r="H123" s="77" t="s">
        <v>4635</v>
      </c>
      <c r="I123" s="16">
        <v>100</v>
      </c>
      <c r="J123" s="16">
        <v>55</v>
      </c>
      <c r="K123" s="16">
        <v>35</v>
      </c>
      <c r="L123" s="16">
        <v>17</v>
      </c>
      <c r="M123" s="81">
        <v>48.125</v>
      </c>
      <c r="N123" s="96">
        <v>48.125</v>
      </c>
      <c r="O123" s="64">
        <v>2530</v>
      </c>
      <c r="P123" s="65">
        <f>Table22457891011234567891011121314151617181920212223242526272829303132333435363738394041424344454647[[#This Row],[PEMBULATAN]]*O123</f>
        <v>121756.25</v>
      </c>
    </row>
    <row r="124" spans="1:16" ht="26.25" customHeight="1" x14ac:dyDescent="0.2">
      <c r="A124" s="14"/>
      <c r="B124" s="75"/>
      <c r="C124" s="73" t="s">
        <v>5070</v>
      </c>
      <c r="D124" s="78" t="s">
        <v>127</v>
      </c>
      <c r="E124" s="13">
        <v>44558</v>
      </c>
      <c r="F124" s="76" t="s">
        <v>705</v>
      </c>
      <c r="G124" s="13">
        <v>44563</v>
      </c>
      <c r="H124" s="77" t="s">
        <v>4635</v>
      </c>
      <c r="I124" s="16">
        <v>90</v>
      </c>
      <c r="J124" s="16">
        <v>60</v>
      </c>
      <c r="K124" s="16">
        <v>38</v>
      </c>
      <c r="L124" s="16">
        <v>20</v>
      </c>
      <c r="M124" s="81">
        <v>51.3</v>
      </c>
      <c r="N124" s="96">
        <v>52</v>
      </c>
      <c r="O124" s="64">
        <v>2530</v>
      </c>
      <c r="P124" s="65">
        <f>Table22457891011234567891011121314151617181920212223242526272829303132333435363738394041424344454647[[#This Row],[PEMBULATAN]]*O124</f>
        <v>131560</v>
      </c>
    </row>
    <row r="125" spans="1:16" ht="26.25" customHeight="1" x14ac:dyDescent="0.2">
      <c r="A125" s="14"/>
      <c r="B125" s="75"/>
      <c r="C125" s="73" t="s">
        <v>5071</v>
      </c>
      <c r="D125" s="78" t="s">
        <v>127</v>
      </c>
      <c r="E125" s="13">
        <v>44558</v>
      </c>
      <c r="F125" s="76" t="s">
        <v>705</v>
      </c>
      <c r="G125" s="13">
        <v>44563</v>
      </c>
      <c r="H125" s="77" t="s">
        <v>4635</v>
      </c>
      <c r="I125" s="16">
        <v>90</v>
      </c>
      <c r="J125" s="16">
        <v>57</v>
      </c>
      <c r="K125" s="16">
        <v>28</v>
      </c>
      <c r="L125" s="16">
        <v>13</v>
      </c>
      <c r="M125" s="81">
        <v>35.909999999999997</v>
      </c>
      <c r="N125" s="96">
        <v>35.909999999999997</v>
      </c>
      <c r="O125" s="64">
        <v>2530</v>
      </c>
      <c r="P125" s="65">
        <f>Table22457891011234567891011121314151617181920212223242526272829303132333435363738394041424344454647[[#This Row],[PEMBULATAN]]*O125</f>
        <v>90852.299999999988</v>
      </c>
    </row>
    <row r="126" spans="1:16" ht="26.25" customHeight="1" x14ac:dyDescent="0.2">
      <c r="A126" s="14"/>
      <c r="B126" s="75"/>
      <c r="C126" s="73" t="s">
        <v>5072</v>
      </c>
      <c r="D126" s="78" t="s">
        <v>127</v>
      </c>
      <c r="E126" s="13">
        <v>44558</v>
      </c>
      <c r="F126" s="76" t="s">
        <v>705</v>
      </c>
      <c r="G126" s="13">
        <v>44563</v>
      </c>
      <c r="H126" s="77" t="s">
        <v>4635</v>
      </c>
      <c r="I126" s="16">
        <v>110</v>
      </c>
      <c r="J126" s="16">
        <v>60</v>
      </c>
      <c r="K126" s="16">
        <v>28</v>
      </c>
      <c r="L126" s="16">
        <v>16</v>
      </c>
      <c r="M126" s="81">
        <v>46.2</v>
      </c>
      <c r="N126" s="96">
        <v>46.2</v>
      </c>
      <c r="O126" s="64">
        <v>2530</v>
      </c>
      <c r="P126" s="65">
        <f>Table22457891011234567891011121314151617181920212223242526272829303132333435363738394041424344454647[[#This Row],[PEMBULATAN]]*O126</f>
        <v>116886</v>
      </c>
    </row>
    <row r="127" spans="1:16" ht="26.25" customHeight="1" x14ac:dyDescent="0.2">
      <c r="A127" s="14"/>
      <c r="B127" s="75"/>
      <c r="C127" s="73" t="s">
        <v>5073</v>
      </c>
      <c r="D127" s="78" t="s">
        <v>127</v>
      </c>
      <c r="E127" s="13">
        <v>44558</v>
      </c>
      <c r="F127" s="76" t="s">
        <v>705</v>
      </c>
      <c r="G127" s="13">
        <v>44563</v>
      </c>
      <c r="H127" s="77" t="s">
        <v>4635</v>
      </c>
      <c r="I127" s="16">
        <v>90</v>
      </c>
      <c r="J127" s="16">
        <v>58</v>
      </c>
      <c r="K127" s="16">
        <v>18</v>
      </c>
      <c r="L127" s="16">
        <v>7</v>
      </c>
      <c r="M127" s="81">
        <v>23.49</v>
      </c>
      <c r="N127" s="96">
        <v>24</v>
      </c>
      <c r="O127" s="64">
        <v>2530</v>
      </c>
      <c r="P127" s="65">
        <f>Table22457891011234567891011121314151617181920212223242526272829303132333435363738394041424344454647[[#This Row],[PEMBULATAN]]*O127</f>
        <v>60720</v>
      </c>
    </row>
    <row r="128" spans="1:16" ht="26.25" customHeight="1" x14ac:dyDescent="0.2">
      <c r="A128" s="14"/>
      <c r="B128" s="75"/>
      <c r="C128" s="73" t="s">
        <v>5074</v>
      </c>
      <c r="D128" s="78" t="s">
        <v>127</v>
      </c>
      <c r="E128" s="13">
        <v>44558</v>
      </c>
      <c r="F128" s="76" t="s">
        <v>705</v>
      </c>
      <c r="G128" s="13">
        <v>44563</v>
      </c>
      <c r="H128" s="77" t="s">
        <v>4635</v>
      </c>
      <c r="I128" s="16">
        <v>90</v>
      </c>
      <c r="J128" s="16">
        <v>55</v>
      </c>
      <c r="K128" s="16">
        <v>15</v>
      </c>
      <c r="L128" s="16">
        <v>7</v>
      </c>
      <c r="M128" s="81">
        <v>18.5625</v>
      </c>
      <c r="N128" s="96">
        <v>18.5625</v>
      </c>
      <c r="O128" s="64">
        <v>2530</v>
      </c>
      <c r="P128" s="65">
        <f>Table22457891011234567891011121314151617181920212223242526272829303132333435363738394041424344454647[[#This Row],[PEMBULATAN]]*O128</f>
        <v>46963.125</v>
      </c>
    </row>
    <row r="129" spans="1:16" ht="26.25" customHeight="1" x14ac:dyDescent="0.2">
      <c r="A129" s="14"/>
      <c r="B129" s="75"/>
      <c r="C129" s="73" t="s">
        <v>5075</v>
      </c>
      <c r="D129" s="78" t="s">
        <v>127</v>
      </c>
      <c r="E129" s="13">
        <v>44558</v>
      </c>
      <c r="F129" s="76" t="s">
        <v>705</v>
      </c>
      <c r="G129" s="13">
        <v>44563</v>
      </c>
      <c r="H129" s="77" t="s">
        <v>4635</v>
      </c>
      <c r="I129" s="16">
        <v>70</v>
      </c>
      <c r="J129" s="16">
        <v>57</v>
      </c>
      <c r="K129" s="16">
        <v>22</v>
      </c>
      <c r="L129" s="16">
        <v>10</v>
      </c>
      <c r="M129" s="81">
        <v>21.945</v>
      </c>
      <c r="N129" s="96">
        <v>21.945</v>
      </c>
      <c r="O129" s="64">
        <v>2530</v>
      </c>
      <c r="P129" s="65">
        <f>Table22457891011234567891011121314151617181920212223242526272829303132333435363738394041424344454647[[#This Row],[PEMBULATAN]]*O129</f>
        <v>55520.85</v>
      </c>
    </row>
    <row r="130" spans="1:16" ht="26.25" customHeight="1" x14ac:dyDescent="0.2">
      <c r="A130" s="14"/>
      <c r="B130" s="75"/>
      <c r="C130" s="73" t="s">
        <v>5076</v>
      </c>
      <c r="D130" s="78" t="s">
        <v>127</v>
      </c>
      <c r="E130" s="13">
        <v>44558</v>
      </c>
      <c r="F130" s="76" t="s">
        <v>705</v>
      </c>
      <c r="G130" s="13">
        <v>44563</v>
      </c>
      <c r="H130" s="77" t="s">
        <v>4635</v>
      </c>
      <c r="I130" s="16">
        <v>100</v>
      </c>
      <c r="J130" s="16">
        <v>62</v>
      </c>
      <c r="K130" s="16">
        <v>35</v>
      </c>
      <c r="L130" s="16">
        <v>21</v>
      </c>
      <c r="M130" s="81">
        <v>54.25</v>
      </c>
      <c r="N130" s="96">
        <v>54.25</v>
      </c>
      <c r="O130" s="64">
        <v>2530</v>
      </c>
      <c r="P130" s="65">
        <f>Table22457891011234567891011121314151617181920212223242526272829303132333435363738394041424344454647[[#This Row],[PEMBULATAN]]*O130</f>
        <v>137252.5</v>
      </c>
    </row>
    <row r="131" spans="1:16" ht="26.25" customHeight="1" x14ac:dyDescent="0.2">
      <c r="A131" s="14"/>
      <c r="B131" s="75"/>
      <c r="C131" s="73" t="s">
        <v>5077</v>
      </c>
      <c r="D131" s="78" t="s">
        <v>127</v>
      </c>
      <c r="E131" s="13">
        <v>44558</v>
      </c>
      <c r="F131" s="76" t="s">
        <v>705</v>
      </c>
      <c r="G131" s="13">
        <v>44563</v>
      </c>
      <c r="H131" s="77" t="s">
        <v>4635</v>
      </c>
      <c r="I131" s="16">
        <v>98</v>
      </c>
      <c r="J131" s="16">
        <v>56</v>
      </c>
      <c r="K131" s="16">
        <v>31</v>
      </c>
      <c r="L131" s="16">
        <v>18</v>
      </c>
      <c r="M131" s="81">
        <v>42.531999999999996</v>
      </c>
      <c r="N131" s="96">
        <v>42.531999999999996</v>
      </c>
      <c r="O131" s="64">
        <v>2530</v>
      </c>
      <c r="P131" s="65">
        <f>Table22457891011234567891011121314151617181920212223242526272829303132333435363738394041424344454647[[#This Row],[PEMBULATAN]]*O131</f>
        <v>107605.95999999999</v>
      </c>
    </row>
    <row r="132" spans="1:16" ht="26.25" customHeight="1" x14ac:dyDescent="0.2">
      <c r="A132" s="14"/>
      <c r="B132" s="75"/>
      <c r="C132" s="73" t="s">
        <v>5078</v>
      </c>
      <c r="D132" s="78" t="s">
        <v>127</v>
      </c>
      <c r="E132" s="13">
        <v>44558</v>
      </c>
      <c r="F132" s="76" t="s">
        <v>705</v>
      </c>
      <c r="G132" s="13">
        <v>44563</v>
      </c>
      <c r="H132" s="77" t="s">
        <v>4635</v>
      </c>
      <c r="I132" s="16">
        <v>60</v>
      </c>
      <c r="J132" s="16">
        <v>43</v>
      </c>
      <c r="K132" s="16">
        <v>15</v>
      </c>
      <c r="L132" s="16">
        <v>3</v>
      </c>
      <c r="M132" s="81">
        <v>9.6750000000000007</v>
      </c>
      <c r="N132" s="96">
        <v>9.6750000000000007</v>
      </c>
      <c r="O132" s="64">
        <v>2530</v>
      </c>
      <c r="P132" s="65">
        <f>Table22457891011234567891011121314151617181920212223242526272829303132333435363738394041424344454647[[#This Row],[PEMBULATAN]]*O132</f>
        <v>24477.75</v>
      </c>
    </row>
    <row r="133" spans="1:16" ht="26.25" customHeight="1" x14ac:dyDescent="0.2">
      <c r="A133" s="14"/>
      <c r="B133" s="75"/>
      <c r="C133" s="73" t="s">
        <v>5079</v>
      </c>
      <c r="D133" s="78" t="s">
        <v>127</v>
      </c>
      <c r="E133" s="13">
        <v>44558</v>
      </c>
      <c r="F133" s="76" t="s">
        <v>705</v>
      </c>
      <c r="G133" s="13">
        <v>44563</v>
      </c>
      <c r="H133" s="77" t="s">
        <v>4635</v>
      </c>
      <c r="I133" s="16">
        <v>95</v>
      </c>
      <c r="J133" s="16">
        <v>58</v>
      </c>
      <c r="K133" s="16">
        <v>30</v>
      </c>
      <c r="L133" s="16">
        <v>23</v>
      </c>
      <c r="M133" s="81">
        <v>41.325000000000003</v>
      </c>
      <c r="N133" s="96">
        <v>42</v>
      </c>
      <c r="O133" s="64">
        <v>2530</v>
      </c>
      <c r="P133" s="65">
        <f>Table22457891011234567891011121314151617181920212223242526272829303132333435363738394041424344454647[[#This Row],[PEMBULATAN]]*O133</f>
        <v>106260</v>
      </c>
    </row>
    <row r="134" spans="1:16" ht="26.25" customHeight="1" x14ac:dyDescent="0.2">
      <c r="A134" s="14"/>
      <c r="B134" s="75"/>
      <c r="C134" s="73" t="s">
        <v>5080</v>
      </c>
      <c r="D134" s="78" t="s">
        <v>127</v>
      </c>
      <c r="E134" s="13">
        <v>44558</v>
      </c>
      <c r="F134" s="76" t="s">
        <v>705</v>
      </c>
      <c r="G134" s="13">
        <v>44563</v>
      </c>
      <c r="H134" s="77" t="s">
        <v>4635</v>
      </c>
      <c r="I134" s="16">
        <v>100</v>
      </c>
      <c r="J134" s="16">
        <v>55</v>
      </c>
      <c r="K134" s="16">
        <v>34</v>
      </c>
      <c r="L134" s="16">
        <v>17</v>
      </c>
      <c r="M134" s="81">
        <v>46.75</v>
      </c>
      <c r="N134" s="96">
        <v>46.75</v>
      </c>
      <c r="O134" s="64">
        <v>2530</v>
      </c>
      <c r="P134" s="65">
        <f>Table22457891011234567891011121314151617181920212223242526272829303132333435363738394041424344454647[[#This Row],[PEMBULATAN]]*O134</f>
        <v>118277.5</v>
      </c>
    </row>
    <row r="135" spans="1:16" ht="26.25" customHeight="1" x14ac:dyDescent="0.2">
      <c r="A135" s="14"/>
      <c r="B135" s="75"/>
      <c r="C135" s="73" t="s">
        <v>5081</v>
      </c>
      <c r="D135" s="78" t="s">
        <v>127</v>
      </c>
      <c r="E135" s="13">
        <v>44558</v>
      </c>
      <c r="F135" s="76" t="s">
        <v>705</v>
      </c>
      <c r="G135" s="13">
        <v>44563</v>
      </c>
      <c r="H135" s="77" t="s">
        <v>4635</v>
      </c>
      <c r="I135" s="16">
        <v>98</v>
      </c>
      <c r="J135" s="16">
        <v>57</v>
      </c>
      <c r="K135" s="16">
        <v>20</v>
      </c>
      <c r="L135" s="16">
        <v>11</v>
      </c>
      <c r="M135" s="81">
        <v>27.93</v>
      </c>
      <c r="N135" s="96">
        <v>27.93</v>
      </c>
      <c r="O135" s="64">
        <v>2530</v>
      </c>
      <c r="P135" s="65">
        <f>Table22457891011234567891011121314151617181920212223242526272829303132333435363738394041424344454647[[#This Row],[PEMBULATAN]]*O135</f>
        <v>70662.899999999994</v>
      </c>
    </row>
    <row r="136" spans="1:16" ht="26.25" customHeight="1" x14ac:dyDescent="0.2">
      <c r="A136" s="14"/>
      <c r="B136" s="75"/>
      <c r="C136" s="73" t="s">
        <v>5082</v>
      </c>
      <c r="D136" s="78" t="s">
        <v>127</v>
      </c>
      <c r="E136" s="13">
        <v>44558</v>
      </c>
      <c r="F136" s="76" t="s">
        <v>705</v>
      </c>
      <c r="G136" s="13">
        <v>44563</v>
      </c>
      <c r="H136" s="77" t="s">
        <v>4635</v>
      </c>
      <c r="I136" s="16">
        <v>62</v>
      </c>
      <c r="J136" s="16">
        <v>40</v>
      </c>
      <c r="K136" s="16">
        <v>18</v>
      </c>
      <c r="L136" s="16">
        <v>1</v>
      </c>
      <c r="M136" s="81">
        <v>11.16</v>
      </c>
      <c r="N136" s="96">
        <v>11.16</v>
      </c>
      <c r="O136" s="64">
        <v>2530</v>
      </c>
      <c r="P136" s="65">
        <f>Table22457891011234567891011121314151617181920212223242526272829303132333435363738394041424344454647[[#This Row],[PEMBULATAN]]*O136</f>
        <v>28234.799999999999</v>
      </c>
    </row>
    <row r="137" spans="1:16" ht="26.25" customHeight="1" x14ac:dyDescent="0.2">
      <c r="A137" s="14"/>
      <c r="B137" s="75"/>
      <c r="C137" s="73" t="s">
        <v>5083</v>
      </c>
      <c r="D137" s="78" t="s">
        <v>127</v>
      </c>
      <c r="E137" s="13">
        <v>44558</v>
      </c>
      <c r="F137" s="76" t="s">
        <v>705</v>
      </c>
      <c r="G137" s="13">
        <v>44563</v>
      </c>
      <c r="H137" s="77" t="s">
        <v>4635</v>
      </c>
      <c r="I137" s="16">
        <v>80</v>
      </c>
      <c r="J137" s="16">
        <v>67</v>
      </c>
      <c r="K137" s="16">
        <v>16</v>
      </c>
      <c r="L137" s="16">
        <v>10</v>
      </c>
      <c r="M137" s="81">
        <v>21.44</v>
      </c>
      <c r="N137" s="96">
        <v>22</v>
      </c>
      <c r="O137" s="64">
        <v>2530</v>
      </c>
      <c r="P137" s="65">
        <f>Table22457891011234567891011121314151617181920212223242526272829303132333435363738394041424344454647[[#This Row],[PEMBULATAN]]*O137</f>
        <v>55660</v>
      </c>
    </row>
    <row r="138" spans="1:16" ht="26.25" customHeight="1" x14ac:dyDescent="0.2">
      <c r="A138" s="14"/>
      <c r="B138" s="75"/>
      <c r="C138" s="73" t="s">
        <v>5084</v>
      </c>
      <c r="D138" s="78" t="s">
        <v>127</v>
      </c>
      <c r="E138" s="13">
        <v>44558</v>
      </c>
      <c r="F138" s="76" t="s">
        <v>705</v>
      </c>
      <c r="G138" s="13">
        <v>44563</v>
      </c>
      <c r="H138" s="77" t="s">
        <v>4635</v>
      </c>
      <c r="I138" s="16">
        <v>58</v>
      </c>
      <c r="J138" s="16">
        <v>38</v>
      </c>
      <c r="K138" s="16">
        <v>18</v>
      </c>
      <c r="L138" s="16">
        <v>3</v>
      </c>
      <c r="M138" s="81">
        <v>9.9179999999999993</v>
      </c>
      <c r="N138" s="96">
        <v>9.9179999999999993</v>
      </c>
      <c r="O138" s="64">
        <v>2530</v>
      </c>
      <c r="P138" s="65">
        <f>Table22457891011234567891011121314151617181920212223242526272829303132333435363738394041424344454647[[#This Row],[PEMBULATAN]]*O138</f>
        <v>25092.539999999997</v>
      </c>
    </row>
    <row r="139" spans="1:16" ht="26.25" customHeight="1" x14ac:dyDescent="0.2">
      <c r="A139" s="14"/>
      <c r="B139" s="75"/>
      <c r="C139" s="73" t="s">
        <v>5085</v>
      </c>
      <c r="D139" s="78" t="s">
        <v>127</v>
      </c>
      <c r="E139" s="13">
        <v>44558</v>
      </c>
      <c r="F139" s="76" t="s">
        <v>705</v>
      </c>
      <c r="G139" s="13">
        <v>44563</v>
      </c>
      <c r="H139" s="77" t="s">
        <v>4635</v>
      </c>
      <c r="I139" s="16">
        <v>75</v>
      </c>
      <c r="J139" s="16">
        <v>53</v>
      </c>
      <c r="K139" s="16">
        <v>14</v>
      </c>
      <c r="L139" s="16">
        <v>6</v>
      </c>
      <c r="M139" s="81">
        <v>13.9125</v>
      </c>
      <c r="N139" s="96">
        <v>13.9125</v>
      </c>
      <c r="O139" s="64">
        <v>2530</v>
      </c>
      <c r="P139" s="65">
        <f>Table22457891011234567891011121314151617181920212223242526272829303132333435363738394041424344454647[[#This Row],[PEMBULATAN]]*O139</f>
        <v>35198.625</v>
      </c>
    </row>
    <row r="140" spans="1:16" ht="26.25" customHeight="1" x14ac:dyDescent="0.2">
      <c r="A140" s="14"/>
      <c r="B140" s="75"/>
      <c r="C140" s="73" t="s">
        <v>5086</v>
      </c>
      <c r="D140" s="78" t="s">
        <v>127</v>
      </c>
      <c r="E140" s="13">
        <v>44558</v>
      </c>
      <c r="F140" s="76" t="s">
        <v>705</v>
      </c>
      <c r="G140" s="13">
        <v>44563</v>
      </c>
      <c r="H140" s="77" t="s">
        <v>4635</v>
      </c>
      <c r="I140" s="16">
        <v>100</v>
      </c>
      <c r="J140" s="16">
        <v>55</v>
      </c>
      <c r="K140" s="16">
        <v>34</v>
      </c>
      <c r="L140" s="16">
        <v>21</v>
      </c>
      <c r="M140" s="81">
        <v>46.75</v>
      </c>
      <c r="N140" s="96">
        <v>46.75</v>
      </c>
      <c r="O140" s="64">
        <v>2530</v>
      </c>
      <c r="P140" s="65">
        <f>Table22457891011234567891011121314151617181920212223242526272829303132333435363738394041424344454647[[#This Row],[PEMBULATAN]]*O140</f>
        <v>118277.5</v>
      </c>
    </row>
    <row r="141" spans="1:16" ht="26.25" customHeight="1" x14ac:dyDescent="0.2">
      <c r="A141" s="14"/>
      <c r="B141" s="75"/>
      <c r="C141" s="73" t="s">
        <v>5087</v>
      </c>
      <c r="D141" s="78" t="s">
        <v>127</v>
      </c>
      <c r="E141" s="13">
        <v>44558</v>
      </c>
      <c r="F141" s="76" t="s">
        <v>705</v>
      </c>
      <c r="G141" s="13">
        <v>44563</v>
      </c>
      <c r="H141" s="77" t="s">
        <v>4635</v>
      </c>
      <c r="I141" s="16">
        <v>55</v>
      </c>
      <c r="J141" s="16">
        <v>38</v>
      </c>
      <c r="K141" s="16">
        <v>12</v>
      </c>
      <c r="L141" s="16">
        <v>4</v>
      </c>
      <c r="M141" s="81">
        <v>6.27</v>
      </c>
      <c r="N141" s="96">
        <v>6.27</v>
      </c>
      <c r="O141" s="64">
        <v>2530</v>
      </c>
      <c r="P141" s="65">
        <f>Table22457891011234567891011121314151617181920212223242526272829303132333435363738394041424344454647[[#This Row],[PEMBULATAN]]*O141</f>
        <v>15863.099999999999</v>
      </c>
    </row>
    <row r="142" spans="1:16" ht="26.25" customHeight="1" x14ac:dyDescent="0.2">
      <c r="A142" s="14"/>
      <c r="B142" s="75"/>
      <c r="C142" s="73" t="s">
        <v>5088</v>
      </c>
      <c r="D142" s="78" t="s">
        <v>127</v>
      </c>
      <c r="E142" s="13">
        <v>44558</v>
      </c>
      <c r="F142" s="76" t="s">
        <v>705</v>
      </c>
      <c r="G142" s="13">
        <v>44563</v>
      </c>
      <c r="H142" s="77" t="s">
        <v>4635</v>
      </c>
      <c r="I142" s="16">
        <v>100</v>
      </c>
      <c r="J142" s="16">
        <v>64</v>
      </c>
      <c r="K142" s="16">
        <v>33</v>
      </c>
      <c r="L142" s="16">
        <v>32</v>
      </c>
      <c r="M142" s="81">
        <v>52.8</v>
      </c>
      <c r="N142" s="96">
        <v>52.8</v>
      </c>
      <c r="O142" s="64">
        <v>2530</v>
      </c>
      <c r="P142" s="65">
        <f>Table22457891011234567891011121314151617181920212223242526272829303132333435363738394041424344454647[[#This Row],[PEMBULATAN]]*O142</f>
        <v>133584</v>
      </c>
    </row>
    <row r="143" spans="1:16" ht="26.25" customHeight="1" x14ac:dyDescent="0.2">
      <c r="A143" s="14"/>
      <c r="B143" s="75"/>
      <c r="C143" s="73" t="s">
        <v>5089</v>
      </c>
      <c r="D143" s="78" t="s">
        <v>127</v>
      </c>
      <c r="E143" s="13">
        <v>44558</v>
      </c>
      <c r="F143" s="76" t="s">
        <v>705</v>
      </c>
      <c r="G143" s="13">
        <v>44563</v>
      </c>
      <c r="H143" s="77" t="s">
        <v>4635</v>
      </c>
      <c r="I143" s="16">
        <v>110</v>
      </c>
      <c r="J143" s="16">
        <v>58</v>
      </c>
      <c r="K143" s="16">
        <v>38</v>
      </c>
      <c r="L143" s="16">
        <v>37</v>
      </c>
      <c r="M143" s="81">
        <v>60.61</v>
      </c>
      <c r="N143" s="96">
        <v>60.61</v>
      </c>
      <c r="O143" s="64">
        <v>2530</v>
      </c>
      <c r="P143" s="65">
        <f>Table22457891011234567891011121314151617181920212223242526272829303132333435363738394041424344454647[[#This Row],[PEMBULATAN]]*O143</f>
        <v>153343.29999999999</v>
      </c>
    </row>
    <row r="144" spans="1:16" ht="26.25" customHeight="1" x14ac:dyDescent="0.2">
      <c r="A144" s="14"/>
      <c r="B144" s="75"/>
      <c r="C144" s="73" t="s">
        <v>5090</v>
      </c>
      <c r="D144" s="78" t="s">
        <v>127</v>
      </c>
      <c r="E144" s="13">
        <v>44558</v>
      </c>
      <c r="F144" s="76" t="s">
        <v>705</v>
      </c>
      <c r="G144" s="13">
        <v>44563</v>
      </c>
      <c r="H144" s="77" t="s">
        <v>4635</v>
      </c>
      <c r="I144" s="16">
        <v>90</v>
      </c>
      <c r="J144" s="16">
        <v>55</v>
      </c>
      <c r="K144" s="16">
        <v>38</v>
      </c>
      <c r="L144" s="16">
        <v>11</v>
      </c>
      <c r="M144" s="81">
        <v>47.024999999999999</v>
      </c>
      <c r="N144" s="96">
        <v>47.024999999999999</v>
      </c>
      <c r="O144" s="64">
        <v>2530</v>
      </c>
      <c r="P144" s="65">
        <f>Table22457891011234567891011121314151617181920212223242526272829303132333435363738394041424344454647[[#This Row],[PEMBULATAN]]*O144</f>
        <v>118973.25</v>
      </c>
    </row>
    <row r="145" spans="1:16" ht="26.25" customHeight="1" x14ac:dyDescent="0.2">
      <c r="A145" s="14"/>
      <c r="B145" s="75"/>
      <c r="C145" s="73" t="s">
        <v>5091</v>
      </c>
      <c r="D145" s="78" t="s">
        <v>127</v>
      </c>
      <c r="E145" s="13">
        <v>44558</v>
      </c>
      <c r="F145" s="76" t="s">
        <v>705</v>
      </c>
      <c r="G145" s="13">
        <v>44563</v>
      </c>
      <c r="H145" s="77" t="s">
        <v>4635</v>
      </c>
      <c r="I145" s="16">
        <v>95</v>
      </c>
      <c r="J145" s="16">
        <v>48</v>
      </c>
      <c r="K145" s="16">
        <v>33</v>
      </c>
      <c r="L145" s="16">
        <v>13</v>
      </c>
      <c r="M145" s="81">
        <v>37.619999999999997</v>
      </c>
      <c r="N145" s="96">
        <v>37.619999999999997</v>
      </c>
      <c r="O145" s="64">
        <v>2530</v>
      </c>
      <c r="P145" s="65">
        <f>Table22457891011234567891011121314151617181920212223242526272829303132333435363738394041424344454647[[#This Row],[PEMBULATAN]]*O145</f>
        <v>95178.599999999991</v>
      </c>
    </row>
    <row r="146" spans="1:16" ht="26.25" customHeight="1" x14ac:dyDescent="0.2">
      <c r="A146" s="14"/>
      <c r="B146" s="75"/>
      <c r="C146" s="73" t="s">
        <v>5092</v>
      </c>
      <c r="D146" s="78" t="s">
        <v>127</v>
      </c>
      <c r="E146" s="13">
        <v>44558</v>
      </c>
      <c r="F146" s="76" t="s">
        <v>705</v>
      </c>
      <c r="G146" s="13">
        <v>44563</v>
      </c>
      <c r="H146" s="77" t="s">
        <v>4635</v>
      </c>
      <c r="I146" s="16">
        <v>62</v>
      </c>
      <c r="J146" s="16">
        <v>65</v>
      </c>
      <c r="K146" s="16">
        <v>4</v>
      </c>
      <c r="L146" s="16">
        <v>4</v>
      </c>
      <c r="M146" s="81">
        <v>4.03</v>
      </c>
      <c r="N146" s="96">
        <v>4.03</v>
      </c>
      <c r="O146" s="64">
        <v>2530</v>
      </c>
      <c r="P146" s="65">
        <f>Table22457891011234567891011121314151617181920212223242526272829303132333435363738394041424344454647[[#This Row],[PEMBULATAN]]*O146</f>
        <v>10195.900000000001</v>
      </c>
    </row>
    <row r="147" spans="1:16" ht="26.25" customHeight="1" x14ac:dyDescent="0.2">
      <c r="A147" s="14"/>
      <c r="B147" s="75"/>
      <c r="C147" s="73" t="s">
        <v>5093</v>
      </c>
      <c r="D147" s="78" t="s">
        <v>127</v>
      </c>
      <c r="E147" s="13">
        <v>44558</v>
      </c>
      <c r="F147" s="76" t="s">
        <v>705</v>
      </c>
      <c r="G147" s="13">
        <v>44563</v>
      </c>
      <c r="H147" s="77" t="s">
        <v>4635</v>
      </c>
      <c r="I147" s="16">
        <v>28</v>
      </c>
      <c r="J147" s="16">
        <v>28</v>
      </c>
      <c r="K147" s="16">
        <v>30</v>
      </c>
      <c r="L147" s="16">
        <v>1</v>
      </c>
      <c r="M147" s="81">
        <v>5.88</v>
      </c>
      <c r="N147" s="96">
        <v>5.88</v>
      </c>
      <c r="O147" s="64">
        <v>2530</v>
      </c>
      <c r="P147" s="65">
        <f>Table22457891011234567891011121314151617181920212223242526272829303132333435363738394041424344454647[[#This Row],[PEMBULATAN]]*O147</f>
        <v>14876.4</v>
      </c>
    </row>
    <row r="148" spans="1:16" ht="26.25" customHeight="1" x14ac:dyDescent="0.2">
      <c r="A148" s="14"/>
      <c r="B148" s="75"/>
      <c r="C148" s="73" t="s">
        <v>5094</v>
      </c>
      <c r="D148" s="78" t="s">
        <v>127</v>
      </c>
      <c r="E148" s="13">
        <v>44558</v>
      </c>
      <c r="F148" s="76" t="s">
        <v>705</v>
      </c>
      <c r="G148" s="13">
        <v>44563</v>
      </c>
      <c r="H148" s="77" t="s">
        <v>4635</v>
      </c>
      <c r="I148" s="16">
        <v>60</v>
      </c>
      <c r="J148" s="16">
        <v>35</v>
      </c>
      <c r="K148" s="16">
        <v>28</v>
      </c>
      <c r="L148" s="16">
        <v>4</v>
      </c>
      <c r="M148" s="81">
        <v>14.7</v>
      </c>
      <c r="N148" s="96">
        <v>14.7</v>
      </c>
      <c r="O148" s="64">
        <v>2530</v>
      </c>
      <c r="P148" s="65">
        <f>Table22457891011234567891011121314151617181920212223242526272829303132333435363738394041424344454647[[#This Row],[PEMBULATAN]]*O148</f>
        <v>37191</v>
      </c>
    </row>
    <row r="149" spans="1:16" ht="26.25" customHeight="1" x14ac:dyDescent="0.2">
      <c r="A149" s="14"/>
      <c r="B149" s="75"/>
      <c r="C149" s="73" t="s">
        <v>5095</v>
      </c>
      <c r="D149" s="78" t="s">
        <v>127</v>
      </c>
      <c r="E149" s="13">
        <v>44558</v>
      </c>
      <c r="F149" s="76" t="s">
        <v>705</v>
      </c>
      <c r="G149" s="13">
        <v>44563</v>
      </c>
      <c r="H149" s="77" t="s">
        <v>4635</v>
      </c>
      <c r="I149" s="16">
        <v>70</v>
      </c>
      <c r="J149" s="16">
        <v>38</v>
      </c>
      <c r="K149" s="16">
        <v>31</v>
      </c>
      <c r="L149" s="16">
        <v>19</v>
      </c>
      <c r="M149" s="81">
        <v>20.614999999999998</v>
      </c>
      <c r="N149" s="96">
        <v>20.614999999999998</v>
      </c>
      <c r="O149" s="64">
        <v>2530</v>
      </c>
      <c r="P149" s="65">
        <f>Table22457891011234567891011121314151617181920212223242526272829303132333435363738394041424344454647[[#This Row],[PEMBULATAN]]*O149</f>
        <v>52155.95</v>
      </c>
    </row>
    <row r="150" spans="1:16" ht="26.25" customHeight="1" x14ac:dyDescent="0.2">
      <c r="A150" s="14"/>
      <c r="B150" s="75"/>
      <c r="C150" s="73" t="s">
        <v>5096</v>
      </c>
      <c r="D150" s="78" t="s">
        <v>127</v>
      </c>
      <c r="E150" s="13">
        <v>44558</v>
      </c>
      <c r="F150" s="76" t="s">
        <v>705</v>
      </c>
      <c r="G150" s="13">
        <v>44563</v>
      </c>
      <c r="H150" s="77" t="s">
        <v>4635</v>
      </c>
      <c r="I150" s="16">
        <v>50</v>
      </c>
      <c r="J150" s="16">
        <v>47</v>
      </c>
      <c r="K150" s="16">
        <v>34</v>
      </c>
      <c r="L150" s="16">
        <v>10</v>
      </c>
      <c r="M150" s="81">
        <v>19.975000000000001</v>
      </c>
      <c r="N150" s="96">
        <v>19.975000000000001</v>
      </c>
      <c r="O150" s="64">
        <v>2530</v>
      </c>
      <c r="P150" s="65">
        <f>Table22457891011234567891011121314151617181920212223242526272829303132333435363738394041424344454647[[#This Row],[PEMBULATAN]]*O150</f>
        <v>50536.75</v>
      </c>
    </row>
    <row r="151" spans="1:16" ht="26.25" customHeight="1" x14ac:dyDescent="0.2">
      <c r="A151" s="14"/>
      <c r="B151" s="75"/>
      <c r="C151" s="73" t="s">
        <v>5097</v>
      </c>
      <c r="D151" s="78" t="s">
        <v>127</v>
      </c>
      <c r="E151" s="13">
        <v>44558</v>
      </c>
      <c r="F151" s="76" t="s">
        <v>705</v>
      </c>
      <c r="G151" s="13">
        <v>44563</v>
      </c>
      <c r="H151" s="77" t="s">
        <v>4635</v>
      </c>
      <c r="I151" s="16">
        <v>85</v>
      </c>
      <c r="J151" s="16">
        <v>60</v>
      </c>
      <c r="K151" s="16">
        <v>25</v>
      </c>
      <c r="L151" s="16">
        <v>17</v>
      </c>
      <c r="M151" s="81">
        <v>31.875</v>
      </c>
      <c r="N151" s="96">
        <v>31.875</v>
      </c>
      <c r="O151" s="64">
        <v>2530</v>
      </c>
      <c r="P151" s="65">
        <f>Table22457891011234567891011121314151617181920212223242526272829303132333435363738394041424344454647[[#This Row],[PEMBULATAN]]*O151</f>
        <v>80643.75</v>
      </c>
    </row>
    <row r="152" spans="1:16" ht="26.25" customHeight="1" x14ac:dyDescent="0.2">
      <c r="A152" s="14"/>
      <c r="B152" s="75"/>
      <c r="C152" s="73" t="s">
        <v>5098</v>
      </c>
      <c r="D152" s="78" t="s">
        <v>127</v>
      </c>
      <c r="E152" s="13">
        <v>44558</v>
      </c>
      <c r="F152" s="76" t="s">
        <v>705</v>
      </c>
      <c r="G152" s="13">
        <v>44563</v>
      </c>
      <c r="H152" s="77" t="s">
        <v>4635</v>
      </c>
      <c r="I152" s="16">
        <v>30</v>
      </c>
      <c r="J152" s="16">
        <v>24</v>
      </c>
      <c r="K152" s="16">
        <v>22</v>
      </c>
      <c r="L152" s="16">
        <v>2</v>
      </c>
      <c r="M152" s="81">
        <v>3.96</v>
      </c>
      <c r="N152" s="96">
        <v>3.96</v>
      </c>
      <c r="O152" s="64">
        <v>2530</v>
      </c>
      <c r="P152" s="65">
        <f>Table22457891011234567891011121314151617181920212223242526272829303132333435363738394041424344454647[[#This Row],[PEMBULATAN]]*O152</f>
        <v>10018.799999999999</v>
      </c>
    </row>
    <row r="153" spans="1:16" ht="26.25" customHeight="1" x14ac:dyDescent="0.2">
      <c r="A153" s="14"/>
      <c r="B153" s="75"/>
      <c r="C153" s="73" t="s">
        <v>5099</v>
      </c>
      <c r="D153" s="78" t="s">
        <v>127</v>
      </c>
      <c r="E153" s="13">
        <v>44558</v>
      </c>
      <c r="F153" s="76" t="s">
        <v>705</v>
      </c>
      <c r="G153" s="13">
        <v>44563</v>
      </c>
      <c r="H153" s="77" t="s">
        <v>4635</v>
      </c>
      <c r="I153" s="16">
        <v>72</v>
      </c>
      <c r="J153" s="16">
        <v>30</v>
      </c>
      <c r="K153" s="16">
        <v>22</v>
      </c>
      <c r="L153" s="16">
        <v>7</v>
      </c>
      <c r="M153" s="81">
        <v>11.88</v>
      </c>
      <c r="N153" s="96">
        <v>11.88</v>
      </c>
      <c r="O153" s="64">
        <v>2530</v>
      </c>
      <c r="P153" s="65">
        <f>Table22457891011234567891011121314151617181920212223242526272829303132333435363738394041424344454647[[#This Row],[PEMBULATAN]]*O153</f>
        <v>30056.400000000001</v>
      </c>
    </row>
    <row r="154" spans="1:16" ht="26.25" customHeight="1" x14ac:dyDescent="0.2">
      <c r="A154" s="14"/>
      <c r="B154" s="75"/>
      <c r="C154" s="73" t="s">
        <v>5100</v>
      </c>
      <c r="D154" s="78" t="s">
        <v>127</v>
      </c>
      <c r="E154" s="13">
        <v>44558</v>
      </c>
      <c r="F154" s="76" t="s">
        <v>705</v>
      </c>
      <c r="G154" s="13">
        <v>44563</v>
      </c>
      <c r="H154" s="77" t="s">
        <v>4635</v>
      </c>
      <c r="I154" s="16">
        <v>122</v>
      </c>
      <c r="J154" s="16">
        <v>20</v>
      </c>
      <c r="K154" s="16">
        <v>8</v>
      </c>
      <c r="L154" s="16">
        <v>2</v>
      </c>
      <c r="M154" s="81">
        <v>4.88</v>
      </c>
      <c r="N154" s="96">
        <v>4.88</v>
      </c>
      <c r="O154" s="64">
        <v>2530</v>
      </c>
      <c r="P154" s="65">
        <f>Table22457891011234567891011121314151617181920212223242526272829303132333435363738394041424344454647[[#This Row],[PEMBULATAN]]*O154</f>
        <v>12346.4</v>
      </c>
    </row>
    <row r="155" spans="1:16" ht="26.25" customHeight="1" x14ac:dyDescent="0.2">
      <c r="A155" s="14"/>
      <c r="B155" s="75"/>
      <c r="C155" s="73" t="s">
        <v>5101</v>
      </c>
      <c r="D155" s="78" t="s">
        <v>127</v>
      </c>
      <c r="E155" s="13">
        <v>44558</v>
      </c>
      <c r="F155" s="76" t="s">
        <v>705</v>
      </c>
      <c r="G155" s="13">
        <v>44563</v>
      </c>
      <c r="H155" s="77" t="s">
        <v>4635</v>
      </c>
      <c r="I155" s="16">
        <v>110</v>
      </c>
      <c r="J155" s="16">
        <v>19</v>
      </c>
      <c r="K155" s="16">
        <v>20</v>
      </c>
      <c r="L155" s="16">
        <v>5</v>
      </c>
      <c r="M155" s="81">
        <v>10.45</v>
      </c>
      <c r="N155" s="96">
        <v>11</v>
      </c>
      <c r="O155" s="64">
        <v>2530</v>
      </c>
      <c r="P155" s="65">
        <f>Table22457891011234567891011121314151617181920212223242526272829303132333435363738394041424344454647[[#This Row],[PEMBULATAN]]*O155</f>
        <v>27830</v>
      </c>
    </row>
    <row r="156" spans="1:16" ht="26.25" customHeight="1" x14ac:dyDescent="0.2">
      <c r="A156" s="14"/>
      <c r="B156" s="75"/>
      <c r="C156" s="73" t="s">
        <v>5102</v>
      </c>
      <c r="D156" s="78" t="s">
        <v>127</v>
      </c>
      <c r="E156" s="13">
        <v>44558</v>
      </c>
      <c r="F156" s="76" t="s">
        <v>705</v>
      </c>
      <c r="G156" s="13">
        <v>44563</v>
      </c>
      <c r="H156" s="77" t="s">
        <v>4635</v>
      </c>
      <c r="I156" s="16">
        <v>55</v>
      </c>
      <c r="J156" s="16">
        <v>30</v>
      </c>
      <c r="K156" s="16">
        <v>23</v>
      </c>
      <c r="L156" s="16">
        <v>1</v>
      </c>
      <c r="M156" s="81">
        <v>9.4875000000000007</v>
      </c>
      <c r="N156" s="96">
        <v>10</v>
      </c>
      <c r="O156" s="64">
        <v>2530</v>
      </c>
      <c r="P156" s="65">
        <f>Table22457891011234567891011121314151617181920212223242526272829303132333435363738394041424344454647[[#This Row],[PEMBULATAN]]*O156</f>
        <v>25300</v>
      </c>
    </row>
    <row r="157" spans="1:16" ht="26.25" customHeight="1" x14ac:dyDescent="0.2">
      <c r="A157" s="14"/>
      <c r="B157" s="75"/>
      <c r="C157" s="73" t="s">
        <v>5103</v>
      </c>
      <c r="D157" s="78" t="s">
        <v>127</v>
      </c>
      <c r="E157" s="13">
        <v>44558</v>
      </c>
      <c r="F157" s="76" t="s">
        <v>705</v>
      </c>
      <c r="G157" s="13">
        <v>44563</v>
      </c>
      <c r="H157" s="77" t="s">
        <v>4635</v>
      </c>
      <c r="I157" s="16">
        <v>90</v>
      </c>
      <c r="J157" s="16">
        <v>42</v>
      </c>
      <c r="K157" s="16">
        <v>21</v>
      </c>
      <c r="L157" s="16">
        <v>4</v>
      </c>
      <c r="M157" s="81">
        <v>19.844999999999999</v>
      </c>
      <c r="N157" s="96">
        <v>19.844999999999999</v>
      </c>
      <c r="O157" s="64">
        <v>2530</v>
      </c>
      <c r="P157" s="65">
        <f>Table22457891011234567891011121314151617181920212223242526272829303132333435363738394041424344454647[[#This Row],[PEMBULATAN]]*O157</f>
        <v>50207.85</v>
      </c>
    </row>
    <row r="158" spans="1:16" ht="26.25" customHeight="1" x14ac:dyDescent="0.2">
      <c r="A158" s="14"/>
      <c r="B158" s="75"/>
      <c r="C158" s="73" t="s">
        <v>5104</v>
      </c>
      <c r="D158" s="78" t="s">
        <v>127</v>
      </c>
      <c r="E158" s="13">
        <v>44558</v>
      </c>
      <c r="F158" s="76" t="s">
        <v>705</v>
      </c>
      <c r="G158" s="13">
        <v>44563</v>
      </c>
      <c r="H158" s="77" t="s">
        <v>4635</v>
      </c>
      <c r="I158" s="16">
        <v>104</v>
      </c>
      <c r="J158" s="16">
        <v>53</v>
      </c>
      <c r="K158" s="16">
        <v>27</v>
      </c>
      <c r="L158" s="16">
        <v>20</v>
      </c>
      <c r="M158" s="81">
        <v>37.206000000000003</v>
      </c>
      <c r="N158" s="96">
        <v>37.206000000000003</v>
      </c>
      <c r="O158" s="64">
        <v>2530</v>
      </c>
      <c r="P158" s="65">
        <f>Table22457891011234567891011121314151617181920212223242526272829303132333435363738394041424344454647[[#This Row],[PEMBULATAN]]*O158</f>
        <v>94131.180000000008</v>
      </c>
    </row>
    <row r="159" spans="1:16" ht="26.25" customHeight="1" x14ac:dyDescent="0.2">
      <c r="A159" s="14"/>
      <c r="B159" s="75"/>
      <c r="C159" s="73" t="s">
        <v>5105</v>
      </c>
      <c r="D159" s="78" t="s">
        <v>127</v>
      </c>
      <c r="E159" s="13">
        <v>44558</v>
      </c>
      <c r="F159" s="76" t="s">
        <v>705</v>
      </c>
      <c r="G159" s="13">
        <v>44563</v>
      </c>
      <c r="H159" s="77" t="s">
        <v>4635</v>
      </c>
      <c r="I159" s="16">
        <v>72</v>
      </c>
      <c r="J159" s="16">
        <v>50</v>
      </c>
      <c r="K159" s="16">
        <v>22</v>
      </c>
      <c r="L159" s="16">
        <v>7</v>
      </c>
      <c r="M159" s="81">
        <v>19.8</v>
      </c>
      <c r="N159" s="96">
        <v>19.8</v>
      </c>
      <c r="O159" s="64">
        <v>2530</v>
      </c>
      <c r="P159" s="65">
        <f>Table22457891011234567891011121314151617181920212223242526272829303132333435363738394041424344454647[[#This Row],[PEMBULATAN]]*O159</f>
        <v>50094</v>
      </c>
    </row>
    <row r="160" spans="1:16" ht="26.25" customHeight="1" x14ac:dyDescent="0.2">
      <c r="A160" s="14"/>
      <c r="B160" s="75"/>
      <c r="C160" s="73" t="s">
        <v>5106</v>
      </c>
      <c r="D160" s="78" t="s">
        <v>127</v>
      </c>
      <c r="E160" s="13">
        <v>44558</v>
      </c>
      <c r="F160" s="76" t="s">
        <v>705</v>
      </c>
      <c r="G160" s="13">
        <v>44563</v>
      </c>
      <c r="H160" s="77" t="s">
        <v>4635</v>
      </c>
      <c r="I160" s="16">
        <v>42</v>
      </c>
      <c r="J160" s="16">
        <v>30</v>
      </c>
      <c r="K160" s="16">
        <v>32</v>
      </c>
      <c r="L160" s="16">
        <v>7</v>
      </c>
      <c r="M160" s="81">
        <v>10.08</v>
      </c>
      <c r="N160" s="96">
        <v>10.08</v>
      </c>
      <c r="O160" s="64">
        <v>2530</v>
      </c>
      <c r="P160" s="65">
        <f>Table22457891011234567891011121314151617181920212223242526272829303132333435363738394041424344454647[[#This Row],[PEMBULATAN]]*O160</f>
        <v>25502.400000000001</v>
      </c>
    </row>
    <row r="161" spans="1:16" ht="26.25" customHeight="1" x14ac:dyDescent="0.2">
      <c r="A161" s="14"/>
      <c r="B161" s="75"/>
      <c r="C161" s="73" t="s">
        <v>5107</v>
      </c>
      <c r="D161" s="78" t="s">
        <v>127</v>
      </c>
      <c r="E161" s="13">
        <v>44558</v>
      </c>
      <c r="F161" s="76" t="s">
        <v>705</v>
      </c>
      <c r="G161" s="13">
        <v>44563</v>
      </c>
      <c r="H161" s="77" t="s">
        <v>4635</v>
      </c>
      <c r="I161" s="16">
        <v>44</v>
      </c>
      <c r="J161" s="16">
        <v>34</v>
      </c>
      <c r="K161" s="16">
        <v>30</v>
      </c>
      <c r="L161" s="16">
        <v>4</v>
      </c>
      <c r="M161" s="81">
        <v>11.22</v>
      </c>
      <c r="N161" s="96">
        <v>11.22</v>
      </c>
      <c r="O161" s="64">
        <v>2530</v>
      </c>
      <c r="P161" s="65">
        <f>Table22457891011234567891011121314151617181920212223242526272829303132333435363738394041424344454647[[#This Row],[PEMBULATAN]]*O161</f>
        <v>28386.600000000002</v>
      </c>
    </row>
    <row r="162" spans="1:16" ht="26.25" customHeight="1" x14ac:dyDescent="0.2">
      <c r="A162" s="14"/>
      <c r="B162" s="75"/>
      <c r="C162" s="73" t="s">
        <v>5108</v>
      </c>
      <c r="D162" s="78" t="s">
        <v>127</v>
      </c>
      <c r="E162" s="13">
        <v>44558</v>
      </c>
      <c r="F162" s="76" t="s">
        <v>705</v>
      </c>
      <c r="G162" s="13">
        <v>44563</v>
      </c>
      <c r="H162" s="77" t="s">
        <v>4635</v>
      </c>
      <c r="I162" s="16">
        <v>33</v>
      </c>
      <c r="J162" s="16">
        <v>24</v>
      </c>
      <c r="K162" s="16">
        <v>22</v>
      </c>
      <c r="L162" s="16">
        <v>10</v>
      </c>
      <c r="M162" s="81">
        <v>4.3559999999999999</v>
      </c>
      <c r="N162" s="96">
        <v>11</v>
      </c>
      <c r="O162" s="64">
        <v>2530</v>
      </c>
      <c r="P162" s="65">
        <f>Table22457891011234567891011121314151617181920212223242526272829303132333435363738394041424344454647[[#This Row],[PEMBULATAN]]*O162</f>
        <v>27830</v>
      </c>
    </row>
    <row r="163" spans="1:16" ht="26.25" customHeight="1" x14ac:dyDescent="0.2">
      <c r="A163" s="14"/>
      <c r="B163" s="75"/>
      <c r="C163" s="73" t="s">
        <v>5109</v>
      </c>
      <c r="D163" s="78" t="s">
        <v>127</v>
      </c>
      <c r="E163" s="13">
        <v>44558</v>
      </c>
      <c r="F163" s="76" t="s">
        <v>705</v>
      </c>
      <c r="G163" s="13">
        <v>44563</v>
      </c>
      <c r="H163" s="77" t="s">
        <v>4635</v>
      </c>
      <c r="I163" s="16">
        <v>100</v>
      </c>
      <c r="J163" s="16">
        <v>55</v>
      </c>
      <c r="K163" s="16">
        <v>30</v>
      </c>
      <c r="L163" s="16">
        <v>27</v>
      </c>
      <c r="M163" s="81">
        <v>41.25</v>
      </c>
      <c r="N163" s="96">
        <v>41.25</v>
      </c>
      <c r="O163" s="64">
        <v>2530</v>
      </c>
      <c r="P163" s="65">
        <f>Table22457891011234567891011121314151617181920212223242526272829303132333435363738394041424344454647[[#This Row],[PEMBULATAN]]*O163</f>
        <v>104362.5</v>
      </c>
    </row>
    <row r="164" spans="1:16" ht="26.25" customHeight="1" x14ac:dyDescent="0.2">
      <c r="A164" s="14"/>
      <c r="B164" s="75"/>
      <c r="C164" s="73" t="s">
        <v>5110</v>
      </c>
      <c r="D164" s="78" t="s">
        <v>127</v>
      </c>
      <c r="E164" s="13">
        <v>44558</v>
      </c>
      <c r="F164" s="76" t="s">
        <v>705</v>
      </c>
      <c r="G164" s="13">
        <v>44563</v>
      </c>
      <c r="H164" s="77" t="s">
        <v>4635</v>
      </c>
      <c r="I164" s="16">
        <v>54</v>
      </c>
      <c r="J164" s="16">
        <v>45</v>
      </c>
      <c r="K164" s="16">
        <v>30</v>
      </c>
      <c r="L164" s="16">
        <v>20</v>
      </c>
      <c r="M164" s="81">
        <v>18.225000000000001</v>
      </c>
      <c r="N164" s="96">
        <v>20</v>
      </c>
      <c r="O164" s="64">
        <v>2530</v>
      </c>
      <c r="P164" s="65">
        <f>Table22457891011234567891011121314151617181920212223242526272829303132333435363738394041424344454647[[#This Row],[PEMBULATAN]]*O164</f>
        <v>50600</v>
      </c>
    </row>
    <row r="165" spans="1:16" ht="26.25" customHeight="1" x14ac:dyDescent="0.2">
      <c r="A165" s="14"/>
      <c r="B165" s="75"/>
      <c r="C165" s="73" t="s">
        <v>5111</v>
      </c>
      <c r="D165" s="78" t="s">
        <v>127</v>
      </c>
      <c r="E165" s="13">
        <v>44558</v>
      </c>
      <c r="F165" s="76" t="s">
        <v>705</v>
      </c>
      <c r="G165" s="13">
        <v>44563</v>
      </c>
      <c r="H165" s="77" t="s">
        <v>4635</v>
      </c>
      <c r="I165" s="16">
        <v>46</v>
      </c>
      <c r="J165" s="16">
        <v>30</v>
      </c>
      <c r="K165" s="16">
        <v>26</v>
      </c>
      <c r="L165" s="16">
        <v>1</v>
      </c>
      <c r="M165" s="81">
        <v>8.9700000000000006</v>
      </c>
      <c r="N165" s="96">
        <v>8.9700000000000006</v>
      </c>
      <c r="O165" s="64">
        <v>2530</v>
      </c>
      <c r="P165" s="65">
        <f>Table22457891011234567891011121314151617181920212223242526272829303132333435363738394041424344454647[[#This Row],[PEMBULATAN]]*O165</f>
        <v>22694.100000000002</v>
      </c>
    </row>
    <row r="166" spans="1:16" ht="26.25" customHeight="1" x14ac:dyDescent="0.2">
      <c r="A166" s="14"/>
      <c r="B166" s="75"/>
      <c r="C166" s="73" t="s">
        <v>5112</v>
      </c>
      <c r="D166" s="78" t="s">
        <v>127</v>
      </c>
      <c r="E166" s="13">
        <v>44558</v>
      </c>
      <c r="F166" s="76" t="s">
        <v>705</v>
      </c>
      <c r="G166" s="13">
        <v>44563</v>
      </c>
      <c r="H166" s="77" t="s">
        <v>4635</v>
      </c>
      <c r="I166" s="16">
        <v>95</v>
      </c>
      <c r="J166" s="16">
        <v>50</v>
      </c>
      <c r="K166" s="16">
        <v>38</v>
      </c>
      <c r="L166" s="16">
        <v>23</v>
      </c>
      <c r="M166" s="81">
        <v>45.125</v>
      </c>
      <c r="N166" s="96">
        <v>45.125</v>
      </c>
      <c r="O166" s="64">
        <v>2530</v>
      </c>
      <c r="P166" s="65">
        <f>Table22457891011234567891011121314151617181920212223242526272829303132333435363738394041424344454647[[#This Row],[PEMBULATAN]]*O166</f>
        <v>114166.25</v>
      </c>
    </row>
    <row r="167" spans="1:16" ht="26.25" customHeight="1" x14ac:dyDescent="0.2">
      <c r="A167" s="14"/>
      <c r="B167" s="75"/>
      <c r="C167" s="73" t="s">
        <v>5113</v>
      </c>
      <c r="D167" s="78" t="s">
        <v>127</v>
      </c>
      <c r="E167" s="13">
        <v>44558</v>
      </c>
      <c r="F167" s="76" t="s">
        <v>705</v>
      </c>
      <c r="G167" s="13">
        <v>44563</v>
      </c>
      <c r="H167" s="77" t="s">
        <v>4635</v>
      </c>
      <c r="I167" s="16">
        <v>94</v>
      </c>
      <c r="J167" s="16">
        <v>60</v>
      </c>
      <c r="K167" s="16">
        <v>25</v>
      </c>
      <c r="L167" s="16">
        <v>20</v>
      </c>
      <c r="M167" s="81">
        <v>35.25</v>
      </c>
      <c r="N167" s="96">
        <v>35.25</v>
      </c>
      <c r="O167" s="64">
        <v>2530</v>
      </c>
      <c r="P167" s="65">
        <f>Table22457891011234567891011121314151617181920212223242526272829303132333435363738394041424344454647[[#This Row],[PEMBULATAN]]*O167</f>
        <v>89182.5</v>
      </c>
    </row>
    <row r="168" spans="1:16" ht="26.25" customHeight="1" x14ac:dyDescent="0.2">
      <c r="A168" s="14"/>
      <c r="B168" s="75"/>
      <c r="C168" s="73" t="s">
        <v>5114</v>
      </c>
      <c r="D168" s="78" t="s">
        <v>127</v>
      </c>
      <c r="E168" s="13">
        <v>44558</v>
      </c>
      <c r="F168" s="76" t="s">
        <v>705</v>
      </c>
      <c r="G168" s="13">
        <v>44563</v>
      </c>
      <c r="H168" s="77" t="s">
        <v>4635</v>
      </c>
      <c r="I168" s="16">
        <v>85</v>
      </c>
      <c r="J168" s="16">
        <v>50</v>
      </c>
      <c r="K168" s="16">
        <v>33</v>
      </c>
      <c r="L168" s="16">
        <v>14</v>
      </c>
      <c r="M168" s="81">
        <v>35.0625</v>
      </c>
      <c r="N168" s="96">
        <v>35.0625</v>
      </c>
      <c r="O168" s="64">
        <v>2530</v>
      </c>
      <c r="P168" s="65">
        <f>Table22457891011234567891011121314151617181920212223242526272829303132333435363738394041424344454647[[#This Row],[PEMBULATAN]]*O168</f>
        <v>88708.125</v>
      </c>
    </row>
    <row r="169" spans="1:16" ht="26.25" customHeight="1" x14ac:dyDescent="0.2">
      <c r="A169" s="14"/>
      <c r="B169" s="75"/>
      <c r="C169" s="73" t="s">
        <v>5115</v>
      </c>
      <c r="D169" s="78" t="s">
        <v>127</v>
      </c>
      <c r="E169" s="13">
        <v>44558</v>
      </c>
      <c r="F169" s="76" t="s">
        <v>705</v>
      </c>
      <c r="G169" s="13">
        <v>44563</v>
      </c>
      <c r="H169" s="77" t="s">
        <v>4635</v>
      </c>
      <c r="I169" s="16">
        <v>104</v>
      </c>
      <c r="J169" s="16">
        <v>62</v>
      </c>
      <c r="K169" s="16">
        <v>30</v>
      </c>
      <c r="L169" s="16">
        <v>18</v>
      </c>
      <c r="M169" s="81">
        <v>48.36</v>
      </c>
      <c r="N169" s="96">
        <v>49</v>
      </c>
      <c r="O169" s="64">
        <v>2530</v>
      </c>
      <c r="P169" s="65">
        <f>Table22457891011234567891011121314151617181920212223242526272829303132333435363738394041424344454647[[#This Row],[PEMBULATAN]]*O169</f>
        <v>123970</v>
      </c>
    </row>
    <row r="170" spans="1:16" ht="26.25" customHeight="1" x14ac:dyDescent="0.2">
      <c r="A170" s="14"/>
      <c r="B170" s="75"/>
      <c r="C170" s="73" t="s">
        <v>5116</v>
      </c>
      <c r="D170" s="78" t="s">
        <v>127</v>
      </c>
      <c r="E170" s="13">
        <v>44558</v>
      </c>
      <c r="F170" s="76" t="s">
        <v>705</v>
      </c>
      <c r="G170" s="13">
        <v>44563</v>
      </c>
      <c r="H170" s="77" t="s">
        <v>4635</v>
      </c>
      <c r="I170" s="16">
        <v>58</v>
      </c>
      <c r="J170" s="16">
        <v>46</v>
      </c>
      <c r="K170" s="16">
        <v>22</v>
      </c>
      <c r="L170" s="16">
        <v>1</v>
      </c>
      <c r="M170" s="81">
        <v>14.673999999999999</v>
      </c>
      <c r="N170" s="96">
        <v>14.673999999999999</v>
      </c>
      <c r="O170" s="64">
        <v>2530</v>
      </c>
      <c r="P170" s="65">
        <f>Table22457891011234567891011121314151617181920212223242526272829303132333435363738394041424344454647[[#This Row],[PEMBULATAN]]*O170</f>
        <v>37125.22</v>
      </c>
    </row>
    <row r="171" spans="1:16" ht="26.25" customHeight="1" x14ac:dyDescent="0.2">
      <c r="A171" s="14"/>
      <c r="B171" s="75"/>
      <c r="C171" s="73" t="s">
        <v>5117</v>
      </c>
      <c r="D171" s="78" t="s">
        <v>127</v>
      </c>
      <c r="E171" s="13">
        <v>44558</v>
      </c>
      <c r="F171" s="76" t="s">
        <v>705</v>
      </c>
      <c r="G171" s="13">
        <v>44563</v>
      </c>
      <c r="H171" s="77" t="s">
        <v>4635</v>
      </c>
      <c r="I171" s="16">
        <v>100</v>
      </c>
      <c r="J171" s="16">
        <v>44</v>
      </c>
      <c r="K171" s="16">
        <v>30</v>
      </c>
      <c r="L171" s="16">
        <v>13</v>
      </c>
      <c r="M171" s="81">
        <v>33</v>
      </c>
      <c r="N171" s="96">
        <v>33</v>
      </c>
      <c r="O171" s="64">
        <v>2530</v>
      </c>
      <c r="P171" s="65">
        <f>Table22457891011234567891011121314151617181920212223242526272829303132333435363738394041424344454647[[#This Row],[PEMBULATAN]]*O171</f>
        <v>83490</v>
      </c>
    </row>
    <row r="172" spans="1:16" ht="26.25" customHeight="1" x14ac:dyDescent="0.2">
      <c r="A172" s="14"/>
      <c r="B172" s="75"/>
      <c r="C172" s="73" t="s">
        <v>5118</v>
      </c>
      <c r="D172" s="78" t="s">
        <v>127</v>
      </c>
      <c r="E172" s="13">
        <v>44558</v>
      </c>
      <c r="F172" s="76" t="s">
        <v>705</v>
      </c>
      <c r="G172" s="13">
        <v>44563</v>
      </c>
      <c r="H172" s="77" t="s">
        <v>4635</v>
      </c>
      <c r="I172" s="16">
        <v>70</v>
      </c>
      <c r="J172" s="16">
        <v>38</v>
      </c>
      <c r="K172" s="16">
        <v>22</v>
      </c>
      <c r="L172" s="16">
        <v>7</v>
      </c>
      <c r="M172" s="81">
        <v>14.63</v>
      </c>
      <c r="N172" s="96">
        <v>14.63</v>
      </c>
      <c r="O172" s="64">
        <v>2530</v>
      </c>
      <c r="P172" s="65">
        <f>Table22457891011234567891011121314151617181920212223242526272829303132333435363738394041424344454647[[#This Row],[PEMBULATAN]]*O172</f>
        <v>37013.9</v>
      </c>
    </row>
    <row r="173" spans="1:16" ht="26.25" customHeight="1" x14ac:dyDescent="0.2">
      <c r="A173" s="14"/>
      <c r="B173" s="75"/>
      <c r="C173" s="73" t="s">
        <v>5119</v>
      </c>
      <c r="D173" s="78" t="s">
        <v>127</v>
      </c>
      <c r="E173" s="13">
        <v>44558</v>
      </c>
      <c r="F173" s="76" t="s">
        <v>705</v>
      </c>
      <c r="G173" s="13">
        <v>44563</v>
      </c>
      <c r="H173" s="77" t="s">
        <v>4635</v>
      </c>
      <c r="I173" s="16">
        <v>28</v>
      </c>
      <c r="J173" s="16">
        <v>40</v>
      </c>
      <c r="K173" s="16">
        <v>23</v>
      </c>
      <c r="L173" s="16">
        <v>2</v>
      </c>
      <c r="M173" s="81">
        <v>6.44</v>
      </c>
      <c r="N173" s="96">
        <v>7</v>
      </c>
      <c r="O173" s="64">
        <v>2530</v>
      </c>
      <c r="P173" s="65">
        <f>Table22457891011234567891011121314151617181920212223242526272829303132333435363738394041424344454647[[#This Row],[PEMBULATAN]]*O173</f>
        <v>17710</v>
      </c>
    </row>
    <row r="174" spans="1:16" ht="26.25" customHeight="1" x14ac:dyDescent="0.2">
      <c r="A174" s="14"/>
      <c r="B174" s="75"/>
      <c r="C174" s="73" t="s">
        <v>5120</v>
      </c>
      <c r="D174" s="78" t="s">
        <v>127</v>
      </c>
      <c r="E174" s="13">
        <v>44558</v>
      </c>
      <c r="F174" s="76" t="s">
        <v>705</v>
      </c>
      <c r="G174" s="13">
        <v>44563</v>
      </c>
      <c r="H174" s="77" t="s">
        <v>4635</v>
      </c>
      <c r="I174" s="16">
        <v>98</v>
      </c>
      <c r="J174" s="16">
        <v>58</v>
      </c>
      <c r="K174" s="16">
        <v>32</v>
      </c>
      <c r="L174" s="16">
        <v>20</v>
      </c>
      <c r="M174" s="81">
        <v>45.472000000000001</v>
      </c>
      <c r="N174" s="96">
        <v>46</v>
      </c>
      <c r="O174" s="64">
        <v>2530</v>
      </c>
      <c r="P174" s="65">
        <f>Table22457891011234567891011121314151617181920212223242526272829303132333435363738394041424344454647[[#This Row],[PEMBULATAN]]*O174</f>
        <v>116380</v>
      </c>
    </row>
    <row r="175" spans="1:16" ht="26.25" customHeight="1" x14ac:dyDescent="0.2">
      <c r="A175" s="14"/>
      <c r="B175" s="75"/>
      <c r="C175" s="73" t="s">
        <v>5121</v>
      </c>
      <c r="D175" s="78" t="s">
        <v>127</v>
      </c>
      <c r="E175" s="13">
        <v>44558</v>
      </c>
      <c r="F175" s="76" t="s">
        <v>705</v>
      </c>
      <c r="G175" s="13">
        <v>44563</v>
      </c>
      <c r="H175" s="77" t="s">
        <v>4635</v>
      </c>
      <c r="I175" s="16">
        <v>60</v>
      </c>
      <c r="J175" s="16">
        <v>34</v>
      </c>
      <c r="K175" s="16">
        <v>36</v>
      </c>
      <c r="L175" s="16">
        <v>7</v>
      </c>
      <c r="M175" s="81">
        <v>18.36</v>
      </c>
      <c r="N175" s="96">
        <v>19</v>
      </c>
      <c r="O175" s="64">
        <v>2530</v>
      </c>
      <c r="P175" s="65">
        <f>Table22457891011234567891011121314151617181920212223242526272829303132333435363738394041424344454647[[#This Row],[PEMBULATAN]]*O175</f>
        <v>48070</v>
      </c>
    </row>
    <row r="176" spans="1:16" ht="26.25" customHeight="1" x14ac:dyDescent="0.2">
      <c r="A176" s="14"/>
      <c r="B176" s="75"/>
      <c r="C176" s="73" t="s">
        <v>5122</v>
      </c>
      <c r="D176" s="78" t="s">
        <v>127</v>
      </c>
      <c r="E176" s="13">
        <v>44558</v>
      </c>
      <c r="F176" s="76" t="s">
        <v>705</v>
      </c>
      <c r="G176" s="13">
        <v>44563</v>
      </c>
      <c r="H176" s="77" t="s">
        <v>4635</v>
      </c>
      <c r="I176" s="16">
        <v>85</v>
      </c>
      <c r="J176" s="16">
        <v>50</v>
      </c>
      <c r="K176" s="16">
        <v>28</v>
      </c>
      <c r="L176" s="16">
        <v>20</v>
      </c>
      <c r="M176" s="81">
        <v>29.75</v>
      </c>
      <c r="N176" s="96">
        <v>29.75</v>
      </c>
      <c r="O176" s="64">
        <v>2530</v>
      </c>
      <c r="P176" s="65">
        <f>Table22457891011234567891011121314151617181920212223242526272829303132333435363738394041424344454647[[#This Row],[PEMBULATAN]]*O176</f>
        <v>75267.5</v>
      </c>
    </row>
    <row r="177" spans="1:16" ht="26.25" customHeight="1" x14ac:dyDescent="0.2">
      <c r="A177" s="14"/>
      <c r="B177" s="75"/>
      <c r="C177" s="73" t="s">
        <v>5123</v>
      </c>
      <c r="D177" s="78" t="s">
        <v>127</v>
      </c>
      <c r="E177" s="13">
        <v>44558</v>
      </c>
      <c r="F177" s="76" t="s">
        <v>705</v>
      </c>
      <c r="G177" s="13">
        <v>44563</v>
      </c>
      <c r="H177" s="77" t="s">
        <v>4635</v>
      </c>
      <c r="I177" s="16">
        <v>95</v>
      </c>
      <c r="J177" s="16">
        <v>58</v>
      </c>
      <c r="K177" s="16">
        <v>34</v>
      </c>
      <c r="L177" s="16">
        <v>13</v>
      </c>
      <c r="M177" s="81">
        <v>46.835000000000001</v>
      </c>
      <c r="N177" s="96">
        <v>46.835000000000001</v>
      </c>
      <c r="O177" s="64">
        <v>2530</v>
      </c>
      <c r="P177" s="65">
        <f>Table22457891011234567891011121314151617181920212223242526272829303132333435363738394041424344454647[[#This Row],[PEMBULATAN]]*O177</f>
        <v>118492.55</v>
      </c>
    </row>
    <row r="178" spans="1:16" ht="26.25" customHeight="1" x14ac:dyDescent="0.2">
      <c r="A178" s="14"/>
      <c r="B178" s="75"/>
      <c r="C178" s="73" t="s">
        <v>5124</v>
      </c>
      <c r="D178" s="78" t="s">
        <v>127</v>
      </c>
      <c r="E178" s="13">
        <v>44558</v>
      </c>
      <c r="F178" s="76" t="s">
        <v>705</v>
      </c>
      <c r="G178" s="13">
        <v>44563</v>
      </c>
      <c r="H178" s="77" t="s">
        <v>4635</v>
      </c>
      <c r="I178" s="16">
        <v>80</v>
      </c>
      <c r="J178" s="16">
        <v>65</v>
      </c>
      <c r="K178" s="16">
        <v>28</v>
      </c>
      <c r="L178" s="16">
        <v>18</v>
      </c>
      <c r="M178" s="81">
        <v>36.4</v>
      </c>
      <c r="N178" s="96">
        <v>37</v>
      </c>
      <c r="O178" s="64">
        <v>2530</v>
      </c>
      <c r="P178" s="65">
        <f>Table22457891011234567891011121314151617181920212223242526272829303132333435363738394041424344454647[[#This Row],[PEMBULATAN]]*O178</f>
        <v>93610</v>
      </c>
    </row>
    <row r="179" spans="1:16" ht="26.25" customHeight="1" x14ac:dyDescent="0.2">
      <c r="A179" s="14"/>
      <c r="B179" s="75"/>
      <c r="C179" s="73" t="s">
        <v>5125</v>
      </c>
      <c r="D179" s="78" t="s">
        <v>127</v>
      </c>
      <c r="E179" s="13">
        <v>44558</v>
      </c>
      <c r="F179" s="76" t="s">
        <v>705</v>
      </c>
      <c r="G179" s="13">
        <v>44563</v>
      </c>
      <c r="H179" s="77" t="s">
        <v>4635</v>
      </c>
      <c r="I179" s="16">
        <v>56</v>
      </c>
      <c r="J179" s="16">
        <v>38</v>
      </c>
      <c r="K179" s="16">
        <v>17</v>
      </c>
      <c r="L179" s="16">
        <v>19</v>
      </c>
      <c r="M179" s="81">
        <v>9.0440000000000005</v>
      </c>
      <c r="N179" s="96">
        <v>19</v>
      </c>
      <c r="O179" s="64">
        <v>2530</v>
      </c>
      <c r="P179" s="65">
        <f>Table22457891011234567891011121314151617181920212223242526272829303132333435363738394041424344454647[[#This Row],[PEMBULATAN]]*O179</f>
        <v>48070</v>
      </c>
    </row>
    <row r="180" spans="1:16" ht="26.25" customHeight="1" x14ac:dyDescent="0.2">
      <c r="A180" s="14"/>
      <c r="B180" s="98"/>
      <c r="C180" s="73" t="s">
        <v>5126</v>
      </c>
      <c r="D180" s="78" t="s">
        <v>127</v>
      </c>
      <c r="E180" s="13">
        <v>44558</v>
      </c>
      <c r="F180" s="76" t="s">
        <v>705</v>
      </c>
      <c r="G180" s="13">
        <v>44563</v>
      </c>
      <c r="H180" s="77" t="s">
        <v>4635</v>
      </c>
      <c r="I180" s="16">
        <v>190</v>
      </c>
      <c r="J180" s="16">
        <v>72</v>
      </c>
      <c r="K180" s="16">
        <v>17</v>
      </c>
      <c r="L180" s="16">
        <v>30</v>
      </c>
      <c r="M180" s="81">
        <v>58.14</v>
      </c>
      <c r="N180" s="96">
        <v>58.14</v>
      </c>
      <c r="O180" s="64">
        <v>2530</v>
      </c>
      <c r="P180" s="65">
        <f>Table22457891011234567891011121314151617181920212223242526272829303132333435363738394041424344454647[[#This Row],[PEMBULATAN]]*O180</f>
        <v>147094.20000000001</v>
      </c>
    </row>
    <row r="181" spans="1:16" ht="26.25" customHeight="1" x14ac:dyDescent="0.2">
      <c r="A181" s="14"/>
      <c r="B181" s="75" t="s">
        <v>5127</v>
      </c>
      <c r="C181" s="73" t="s">
        <v>5128</v>
      </c>
      <c r="D181" s="78" t="s">
        <v>127</v>
      </c>
      <c r="E181" s="13">
        <v>44558</v>
      </c>
      <c r="F181" s="76" t="s">
        <v>705</v>
      </c>
      <c r="G181" s="13">
        <v>44563</v>
      </c>
      <c r="H181" s="77" t="s">
        <v>4635</v>
      </c>
      <c r="I181" s="16">
        <v>32</v>
      </c>
      <c r="J181" s="16">
        <v>21</v>
      </c>
      <c r="K181" s="16">
        <v>10</v>
      </c>
      <c r="L181" s="16">
        <v>1</v>
      </c>
      <c r="M181" s="81">
        <v>1.68</v>
      </c>
      <c r="N181" s="96">
        <v>1.68</v>
      </c>
      <c r="O181" s="64">
        <v>2530</v>
      </c>
      <c r="P181" s="65">
        <f>Table22457891011234567891011121314151617181920212223242526272829303132333435363738394041424344454647[[#This Row],[PEMBULATAN]]*O181</f>
        <v>4250.3999999999996</v>
      </c>
    </row>
    <row r="182" spans="1:16" ht="22.5" customHeight="1" x14ac:dyDescent="0.2">
      <c r="A182" s="123" t="s">
        <v>30</v>
      </c>
      <c r="B182" s="124"/>
      <c r="C182" s="124"/>
      <c r="D182" s="124"/>
      <c r="E182" s="124"/>
      <c r="F182" s="124"/>
      <c r="G182" s="124"/>
      <c r="H182" s="124"/>
      <c r="I182" s="124"/>
      <c r="J182" s="124"/>
      <c r="K182" s="124"/>
      <c r="L182" s="125"/>
      <c r="M182" s="79">
        <f>SUBTOTAL(109,Table22457891011234567891011121314151617181920212223242526272829303132333435363738394041424344454647[KG VOLUME])</f>
        <v>3591.4395000000013</v>
      </c>
      <c r="N182" s="68">
        <f>SUM(N3:N181)</f>
        <v>3691.328500000001</v>
      </c>
      <c r="O182" s="126">
        <f>SUM(P3:P181)</f>
        <v>9339061.1050000004</v>
      </c>
      <c r="P182" s="127"/>
    </row>
    <row r="183" spans="1:16" ht="18" customHeight="1" x14ac:dyDescent="0.2">
      <c r="A183" s="86"/>
      <c r="B183" s="56" t="s">
        <v>42</v>
      </c>
      <c r="C183" s="55"/>
      <c r="D183" s="57" t="s">
        <v>43</v>
      </c>
      <c r="E183" s="86"/>
      <c r="F183" s="86"/>
      <c r="G183" s="86"/>
      <c r="H183" s="86"/>
      <c r="I183" s="86"/>
      <c r="J183" s="86"/>
      <c r="K183" s="86"/>
      <c r="L183" s="86"/>
      <c r="M183" s="87"/>
      <c r="N183" s="88" t="s">
        <v>51</v>
      </c>
      <c r="O183" s="89"/>
      <c r="P183" s="89">
        <f>O182*10%</f>
        <v>933906.11050000007</v>
      </c>
    </row>
    <row r="184" spans="1:16" ht="18" customHeight="1" thickBot="1" x14ac:dyDescent="0.25">
      <c r="A184" s="86"/>
      <c r="B184" s="56"/>
      <c r="C184" s="55"/>
      <c r="D184" s="57"/>
      <c r="E184" s="86"/>
      <c r="F184" s="86"/>
      <c r="G184" s="86"/>
      <c r="H184" s="86"/>
      <c r="I184" s="86"/>
      <c r="J184" s="86"/>
      <c r="K184" s="86"/>
      <c r="L184" s="86"/>
      <c r="M184" s="87"/>
      <c r="N184" s="90" t="s">
        <v>52</v>
      </c>
      <c r="O184" s="91"/>
      <c r="P184" s="91">
        <f>O182-P183</f>
        <v>8405154.9945</v>
      </c>
    </row>
    <row r="185" spans="1:16" ht="18" customHeight="1" x14ac:dyDescent="0.2">
      <c r="A185" s="11"/>
      <c r="H185" s="63"/>
      <c r="N185" s="62" t="s">
        <v>31</v>
      </c>
      <c r="P185" s="69">
        <f>P184*1%</f>
        <v>84051.549945000006</v>
      </c>
    </row>
    <row r="186" spans="1:16" ht="18" customHeight="1" thickBot="1" x14ac:dyDescent="0.25">
      <c r="A186" s="11"/>
      <c r="H186" s="63"/>
      <c r="N186" s="62" t="s">
        <v>53</v>
      </c>
      <c r="P186" s="71">
        <f>P184*2%</f>
        <v>168103.09989000001</v>
      </c>
    </row>
    <row r="187" spans="1:16" ht="18" customHeight="1" x14ac:dyDescent="0.2">
      <c r="A187" s="11"/>
      <c r="H187" s="63"/>
      <c r="N187" s="66" t="s">
        <v>32</v>
      </c>
      <c r="O187" s="67"/>
      <c r="P187" s="70">
        <f>P184+P185-P186</f>
        <v>8321103.4445550004</v>
      </c>
    </row>
    <row r="189" spans="1:16" x14ac:dyDescent="0.2">
      <c r="A189" s="11"/>
      <c r="H189" s="63"/>
      <c r="P189" s="71"/>
    </row>
    <row r="190" spans="1:16" x14ac:dyDescent="0.2">
      <c r="A190" s="11"/>
      <c r="H190" s="63"/>
      <c r="O190" s="58"/>
      <c r="P190" s="71"/>
    </row>
    <row r="191" spans="1:16" s="3" customFormat="1" x14ac:dyDescent="0.25">
      <c r="A191" s="11"/>
      <c r="B191" s="2"/>
      <c r="C191" s="2"/>
      <c r="E191" s="12"/>
      <c r="H191" s="63"/>
      <c r="N191" s="15"/>
      <c r="O191" s="15"/>
      <c r="P191" s="15"/>
    </row>
    <row r="192" spans="1:16" s="3" customFormat="1" x14ac:dyDescent="0.25">
      <c r="A192" s="11"/>
      <c r="B192" s="2"/>
      <c r="C192" s="2"/>
      <c r="E192" s="12"/>
      <c r="H192" s="63"/>
      <c r="N192" s="15"/>
      <c r="O192" s="15"/>
      <c r="P192" s="15"/>
    </row>
    <row r="193" spans="1:16" s="3" customFormat="1" x14ac:dyDescent="0.25">
      <c r="A193" s="11"/>
      <c r="B193" s="2"/>
      <c r="C193" s="2"/>
      <c r="E193" s="12"/>
      <c r="H193" s="63"/>
      <c r="N193" s="15"/>
      <c r="O193" s="15"/>
      <c r="P193" s="15"/>
    </row>
    <row r="194" spans="1:16" s="3" customFormat="1" x14ac:dyDescent="0.25">
      <c r="A194" s="11"/>
      <c r="B194" s="2"/>
      <c r="C194" s="2"/>
      <c r="E194" s="12"/>
      <c r="H194" s="63"/>
      <c r="N194" s="15"/>
      <c r="O194" s="15"/>
      <c r="P194" s="15"/>
    </row>
    <row r="195" spans="1:16" s="3" customFormat="1" x14ac:dyDescent="0.25">
      <c r="A195" s="11"/>
      <c r="B195" s="2"/>
      <c r="C195" s="2"/>
      <c r="E195" s="12"/>
      <c r="H195" s="63"/>
      <c r="N195" s="15"/>
      <c r="O195" s="15"/>
      <c r="P195" s="15"/>
    </row>
    <row r="196" spans="1:16" s="3" customFormat="1" x14ac:dyDescent="0.25">
      <c r="A196" s="11"/>
      <c r="B196" s="2"/>
      <c r="C196" s="2"/>
      <c r="E196" s="12"/>
      <c r="H196" s="63"/>
      <c r="N196" s="15"/>
      <c r="O196" s="15"/>
      <c r="P196" s="15"/>
    </row>
    <row r="197" spans="1:16" s="3" customFormat="1" x14ac:dyDescent="0.25">
      <c r="A197" s="11"/>
      <c r="B197" s="2"/>
      <c r="C197" s="2"/>
      <c r="E197" s="12"/>
      <c r="H197" s="63"/>
      <c r="N197" s="15"/>
      <c r="O197" s="15"/>
      <c r="P197" s="15"/>
    </row>
    <row r="198" spans="1:16" s="3" customFormat="1" x14ac:dyDescent="0.25">
      <c r="A198" s="11"/>
      <c r="B198" s="2"/>
      <c r="C198" s="2"/>
      <c r="E198" s="12"/>
      <c r="H198" s="63"/>
      <c r="N198" s="15"/>
      <c r="O198" s="15"/>
      <c r="P198" s="15"/>
    </row>
    <row r="199" spans="1:16" s="3" customFormat="1" x14ac:dyDescent="0.25">
      <c r="A199" s="11"/>
      <c r="B199" s="2"/>
      <c r="C199" s="2"/>
      <c r="E199" s="12"/>
      <c r="H199" s="63"/>
      <c r="N199" s="15"/>
      <c r="O199" s="15"/>
      <c r="P199" s="15"/>
    </row>
    <row r="200" spans="1:16" s="3" customFormat="1" x14ac:dyDescent="0.25">
      <c r="A200" s="11"/>
      <c r="B200" s="2"/>
      <c r="C200" s="2"/>
      <c r="E200" s="12"/>
      <c r="H200" s="63"/>
      <c r="N200" s="15"/>
      <c r="O200" s="15"/>
      <c r="P200" s="15"/>
    </row>
    <row r="201" spans="1:16" s="3" customFormat="1" x14ac:dyDescent="0.25">
      <c r="A201" s="11"/>
      <c r="B201" s="2"/>
      <c r="C201" s="2"/>
      <c r="E201" s="12"/>
      <c r="H201" s="63"/>
      <c r="N201" s="15"/>
      <c r="O201" s="15"/>
      <c r="P201" s="15"/>
    </row>
    <row r="202" spans="1:16" s="3" customFormat="1" x14ac:dyDescent="0.25">
      <c r="A202" s="11"/>
      <c r="B202" s="2"/>
      <c r="C202" s="2"/>
      <c r="E202" s="12"/>
      <c r="H202" s="63"/>
      <c r="N202" s="15"/>
      <c r="O202" s="15"/>
      <c r="P202" s="15"/>
    </row>
  </sheetData>
  <mergeCells count="2">
    <mergeCell ref="A182:L182"/>
    <mergeCell ref="O182:P182"/>
  </mergeCells>
  <conditionalFormatting sqref="B3:B181">
    <cfRule type="duplicateValues" dxfId="191" priority="75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tabColor rgb="FF92D050"/>
  </sheetPr>
  <dimension ref="A1:P61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N40" sqref="N3:N40"/>
    </sheetView>
  </sheetViews>
  <sheetFormatPr defaultRowHeight="15" x14ac:dyDescent="0.2"/>
  <cols>
    <col min="1" max="1" width="8" style="4" customWidth="1"/>
    <col min="2" max="2" width="19.5703125" style="2" customWidth="1"/>
    <col min="3" max="3" width="14.5703125" style="2" customWidth="1"/>
    <col min="4" max="4" width="10.42578125" style="3" customWidth="1"/>
    <col min="5" max="5" width="8" style="12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5" customWidth="1"/>
    <col min="15" max="15" width="8.140625" style="15" customWidth="1"/>
    <col min="16" max="16" width="12.28515625" style="15" customWidth="1"/>
    <col min="17" max="16384" width="9.140625" style="4"/>
  </cols>
  <sheetData>
    <row r="1" spans="1:16" x14ac:dyDescent="0.2">
      <c r="H1" s="5"/>
    </row>
    <row r="2" spans="1:16" ht="25.5" x14ac:dyDescent="0.2">
      <c r="A2" s="59" t="s">
        <v>44</v>
      </c>
      <c r="B2" s="7" t="s">
        <v>7</v>
      </c>
      <c r="C2" s="7" t="s">
        <v>0</v>
      </c>
      <c r="D2" s="7" t="s">
        <v>1</v>
      </c>
      <c r="E2" s="60" t="s">
        <v>4</v>
      </c>
      <c r="F2" s="7" t="s">
        <v>3</v>
      </c>
      <c r="G2" s="7" t="s">
        <v>5</v>
      </c>
      <c r="H2" s="60" t="s">
        <v>2</v>
      </c>
      <c r="I2" s="7" t="s">
        <v>39</v>
      </c>
      <c r="J2" s="7" t="s">
        <v>40</v>
      </c>
      <c r="K2" s="7" t="s">
        <v>41</v>
      </c>
      <c r="L2" s="61" t="s">
        <v>45</v>
      </c>
      <c r="M2" s="61" t="s">
        <v>46</v>
      </c>
      <c r="N2" s="61" t="s">
        <v>6</v>
      </c>
      <c r="O2" s="61" t="s">
        <v>47</v>
      </c>
      <c r="P2" s="61" t="s">
        <v>48</v>
      </c>
    </row>
    <row r="3" spans="1:16" ht="26.25" customHeight="1" x14ac:dyDescent="0.2">
      <c r="A3" s="83">
        <v>406133</v>
      </c>
      <c r="B3" s="74" t="s">
        <v>5129</v>
      </c>
      <c r="C3" s="9" t="s">
        <v>5130</v>
      </c>
      <c r="D3" s="76" t="s">
        <v>127</v>
      </c>
      <c r="E3" s="13">
        <v>44559</v>
      </c>
      <c r="F3" s="76" t="s">
        <v>705</v>
      </c>
      <c r="G3" s="13">
        <v>44563</v>
      </c>
      <c r="H3" s="10" t="s">
        <v>4635</v>
      </c>
      <c r="I3" s="1">
        <v>62</v>
      </c>
      <c r="J3" s="1">
        <v>59</v>
      </c>
      <c r="K3" s="1">
        <v>17</v>
      </c>
      <c r="L3" s="1">
        <v>10</v>
      </c>
      <c r="M3" s="80">
        <v>15.5465</v>
      </c>
      <c r="N3" s="96">
        <v>15.5465</v>
      </c>
      <c r="O3" s="64">
        <v>2530</v>
      </c>
      <c r="P3" s="65">
        <f>Table2245789101123456789101112131415161718192021222324252627282930313233343536373839404142434445464748[[#This Row],[PEMBULATAN]]*O3</f>
        <v>39332.644999999997</v>
      </c>
    </row>
    <row r="4" spans="1:16" ht="26.25" customHeight="1" x14ac:dyDescent="0.2">
      <c r="A4" s="14"/>
      <c r="B4" s="75"/>
      <c r="C4" s="73" t="s">
        <v>5131</v>
      </c>
      <c r="D4" s="78" t="s">
        <v>127</v>
      </c>
      <c r="E4" s="13">
        <v>44559</v>
      </c>
      <c r="F4" s="76" t="s">
        <v>705</v>
      </c>
      <c r="G4" s="13">
        <v>44563</v>
      </c>
      <c r="H4" s="77" t="s">
        <v>4635</v>
      </c>
      <c r="I4" s="16">
        <v>60</v>
      </c>
      <c r="J4" s="16">
        <v>48</v>
      </c>
      <c r="K4" s="16">
        <v>23</v>
      </c>
      <c r="L4" s="16">
        <v>5</v>
      </c>
      <c r="M4" s="81">
        <v>16.559999999999999</v>
      </c>
      <c r="N4" s="96">
        <v>16.559999999999999</v>
      </c>
      <c r="O4" s="64">
        <v>2530</v>
      </c>
      <c r="P4" s="65">
        <f>Table2245789101123456789101112131415161718192021222324252627282930313233343536373839404142434445464748[[#This Row],[PEMBULATAN]]*O4</f>
        <v>41896.799999999996</v>
      </c>
    </row>
    <row r="5" spans="1:16" ht="26.25" customHeight="1" x14ac:dyDescent="0.2">
      <c r="A5" s="14"/>
      <c r="B5" s="75"/>
      <c r="C5" s="73" t="s">
        <v>5132</v>
      </c>
      <c r="D5" s="78" t="s">
        <v>127</v>
      </c>
      <c r="E5" s="13">
        <v>44559</v>
      </c>
      <c r="F5" s="76" t="s">
        <v>705</v>
      </c>
      <c r="G5" s="13">
        <v>44563</v>
      </c>
      <c r="H5" s="77" t="s">
        <v>4635</v>
      </c>
      <c r="I5" s="16">
        <v>31</v>
      </c>
      <c r="J5" s="16">
        <v>31</v>
      </c>
      <c r="K5" s="16">
        <v>11</v>
      </c>
      <c r="L5" s="16">
        <v>1</v>
      </c>
      <c r="M5" s="81">
        <v>2.6427499999999999</v>
      </c>
      <c r="N5" s="96">
        <v>2.6427499999999999</v>
      </c>
      <c r="O5" s="64">
        <v>2530</v>
      </c>
      <c r="P5" s="65">
        <f>Table2245789101123456789101112131415161718192021222324252627282930313233343536373839404142434445464748[[#This Row],[PEMBULATAN]]*O5</f>
        <v>6686.1575000000003</v>
      </c>
    </row>
    <row r="6" spans="1:16" ht="26.25" customHeight="1" x14ac:dyDescent="0.2">
      <c r="A6" s="14"/>
      <c r="B6" s="75"/>
      <c r="C6" s="73" t="s">
        <v>5133</v>
      </c>
      <c r="D6" s="78" t="s">
        <v>127</v>
      </c>
      <c r="E6" s="13">
        <v>44559</v>
      </c>
      <c r="F6" s="76" t="s">
        <v>705</v>
      </c>
      <c r="G6" s="13">
        <v>44563</v>
      </c>
      <c r="H6" s="77" t="s">
        <v>4635</v>
      </c>
      <c r="I6" s="16">
        <v>71</v>
      </c>
      <c r="J6" s="16">
        <v>55</v>
      </c>
      <c r="K6" s="16">
        <v>19</v>
      </c>
      <c r="L6" s="16">
        <v>8</v>
      </c>
      <c r="M6" s="81">
        <v>18.548749999999998</v>
      </c>
      <c r="N6" s="96">
        <v>18.548749999999998</v>
      </c>
      <c r="O6" s="64">
        <v>2530</v>
      </c>
      <c r="P6" s="65">
        <f>Table2245789101123456789101112131415161718192021222324252627282930313233343536373839404142434445464748[[#This Row],[PEMBULATAN]]*O6</f>
        <v>46928.337499999994</v>
      </c>
    </row>
    <row r="7" spans="1:16" ht="26.25" customHeight="1" x14ac:dyDescent="0.2">
      <c r="A7" s="14"/>
      <c r="B7" s="75"/>
      <c r="C7" s="73" t="s">
        <v>5134</v>
      </c>
      <c r="D7" s="78" t="s">
        <v>127</v>
      </c>
      <c r="E7" s="13">
        <v>44559</v>
      </c>
      <c r="F7" s="76" t="s">
        <v>705</v>
      </c>
      <c r="G7" s="13">
        <v>44563</v>
      </c>
      <c r="H7" s="77" t="s">
        <v>4635</v>
      </c>
      <c r="I7" s="16">
        <v>100</v>
      </c>
      <c r="J7" s="16">
        <v>66</v>
      </c>
      <c r="K7" s="16">
        <v>24</v>
      </c>
      <c r="L7" s="16">
        <v>13</v>
      </c>
      <c r="M7" s="81">
        <v>39.6</v>
      </c>
      <c r="N7" s="96">
        <v>39.6</v>
      </c>
      <c r="O7" s="64">
        <v>2530</v>
      </c>
      <c r="P7" s="65">
        <f>Table2245789101123456789101112131415161718192021222324252627282930313233343536373839404142434445464748[[#This Row],[PEMBULATAN]]*O7</f>
        <v>100188</v>
      </c>
    </row>
    <row r="8" spans="1:16" ht="26.25" customHeight="1" x14ac:dyDescent="0.2">
      <c r="A8" s="14"/>
      <c r="B8" s="75"/>
      <c r="C8" s="73" t="s">
        <v>5135</v>
      </c>
      <c r="D8" s="78" t="s">
        <v>127</v>
      </c>
      <c r="E8" s="13">
        <v>44559</v>
      </c>
      <c r="F8" s="76" t="s">
        <v>705</v>
      </c>
      <c r="G8" s="13">
        <v>44563</v>
      </c>
      <c r="H8" s="77" t="s">
        <v>4635</v>
      </c>
      <c r="I8" s="16">
        <v>101</v>
      </c>
      <c r="J8" s="16">
        <v>61</v>
      </c>
      <c r="K8" s="16">
        <v>35</v>
      </c>
      <c r="L8" s="16">
        <v>17</v>
      </c>
      <c r="M8" s="81">
        <v>53.908749999999998</v>
      </c>
      <c r="N8" s="96">
        <v>53.908749999999998</v>
      </c>
      <c r="O8" s="64">
        <v>2530</v>
      </c>
      <c r="P8" s="65">
        <f>Table2245789101123456789101112131415161718192021222324252627282930313233343536373839404142434445464748[[#This Row],[PEMBULATAN]]*O8</f>
        <v>136389.13749999998</v>
      </c>
    </row>
    <row r="9" spans="1:16" ht="26.25" customHeight="1" x14ac:dyDescent="0.2">
      <c r="A9" s="14"/>
      <c r="B9" s="75"/>
      <c r="C9" s="73" t="s">
        <v>5136</v>
      </c>
      <c r="D9" s="78" t="s">
        <v>127</v>
      </c>
      <c r="E9" s="13">
        <v>44559</v>
      </c>
      <c r="F9" s="76" t="s">
        <v>705</v>
      </c>
      <c r="G9" s="13">
        <v>44563</v>
      </c>
      <c r="H9" s="77" t="s">
        <v>4635</v>
      </c>
      <c r="I9" s="16">
        <v>64</v>
      </c>
      <c r="J9" s="16">
        <v>57</v>
      </c>
      <c r="K9" s="16">
        <v>17</v>
      </c>
      <c r="L9" s="16">
        <v>3</v>
      </c>
      <c r="M9" s="81">
        <v>15.504</v>
      </c>
      <c r="N9" s="96">
        <v>15.504</v>
      </c>
      <c r="O9" s="64">
        <v>2530</v>
      </c>
      <c r="P9" s="65">
        <f>Table2245789101123456789101112131415161718192021222324252627282930313233343536373839404142434445464748[[#This Row],[PEMBULATAN]]*O9</f>
        <v>39225.119999999995</v>
      </c>
    </row>
    <row r="10" spans="1:16" ht="26.25" customHeight="1" x14ac:dyDescent="0.2">
      <c r="A10" s="14"/>
      <c r="B10" s="75"/>
      <c r="C10" s="73" t="s">
        <v>5137</v>
      </c>
      <c r="D10" s="78" t="s">
        <v>127</v>
      </c>
      <c r="E10" s="13">
        <v>44559</v>
      </c>
      <c r="F10" s="76" t="s">
        <v>705</v>
      </c>
      <c r="G10" s="13">
        <v>44563</v>
      </c>
      <c r="H10" s="77" t="s">
        <v>4635</v>
      </c>
      <c r="I10" s="16">
        <v>90</v>
      </c>
      <c r="J10" s="16">
        <v>46</v>
      </c>
      <c r="K10" s="16">
        <v>38</v>
      </c>
      <c r="L10" s="16">
        <v>16</v>
      </c>
      <c r="M10" s="81">
        <v>39.33</v>
      </c>
      <c r="N10" s="96">
        <v>39.33</v>
      </c>
      <c r="O10" s="64">
        <v>2530</v>
      </c>
      <c r="P10" s="65">
        <f>Table2245789101123456789101112131415161718192021222324252627282930313233343536373839404142434445464748[[#This Row],[PEMBULATAN]]*O10</f>
        <v>99504.9</v>
      </c>
    </row>
    <row r="11" spans="1:16" ht="26.25" customHeight="1" x14ac:dyDescent="0.2">
      <c r="A11" s="14"/>
      <c r="B11" s="75"/>
      <c r="C11" s="73" t="s">
        <v>5138</v>
      </c>
      <c r="D11" s="78" t="s">
        <v>127</v>
      </c>
      <c r="E11" s="13">
        <v>44559</v>
      </c>
      <c r="F11" s="76" t="s">
        <v>705</v>
      </c>
      <c r="G11" s="13">
        <v>44563</v>
      </c>
      <c r="H11" s="77" t="s">
        <v>4635</v>
      </c>
      <c r="I11" s="16">
        <v>65</v>
      </c>
      <c r="J11" s="16">
        <v>38</v>
      </c>
      <c r="K11" s="16">
        <v>11</v>
      </c>
      <c r="L11" s="16">
        <v>3</v>
      </c>
      <c r="M11" s="81">
        <v>6.7925000000000004</v>
      </c>
      <c r="N11" s="96">
        <v>6.7925000000000004</v>
      </c>
      <c r="O11" s="64">
        <v>2530</v>
      </c>
      <c r="P11" s="65">
        <f>Table2245789101123456789101112131415161718192021222324252627282930313233343536373839404142434445464748[[#This Row],[PEMBULATAN]]*O11</f>
        <v>17185.025000000001</v>
      </c>
    </row>
    <row r="12" spans="1:16" ht="26.25" customHeight="1" x14ac:dyDescent="0.2">
      <c r="A12" s="14"/>
      <c r="B12" s="75"/>
      <c r="C12" s="73" t="s">
        <v>5139</v>
      </c>
      <c r="D12" s="78" t="s">
        <v>127</v>
      </c>
      <c r="E12" s="13">
        <v>44559</v>
      </c>
      <c r="F12" s="76" t="s">
        <v>705</v>
      </c>
      <c r="G12" s="13">
        <v>44563</v>
      </c>
      <c r="H12" s="77" t="s">
        <v>4635</v>
      </c>
      <c r="I12" s="16">
        <v>34</v>
      </c>
      <c r="J12" s="16">
        <v>21</v>
      </c>
      <c r="K12" s="16">
        <v>11</v>
      </c>
      <c r="L12" s="16">
        <v>1</v>
      </c>
      <c r="M12" s="81">
        <v>1.9635</v>
      </c>
      <c r="N12" s="96">
        <v>1.9635</v>
      </c>
      <c r="O12" s="64">
        <v>2530</v>
      </c>
      <c r="P12" s="65">
        <f>Table2245789101123456789101112131415161718192021222324252627282930313233343536373839404142434445464748[[#This Row],[PEMBULATAN]]*O12</f>
        <v>4967.6549999999997</v>
      </c>
    </row>
    <row r="13" spans="1:16" ht="26.25" customHeight="1" x14ac:dyDescent="0.2">
      <c r="A13" s="14"/>
      <c r="B13" s="75"/>
      <c r="C13" s="73" t="s">
        <v>5140</v>
      </c>
      <c r="D13" s="78" t="s">
        <v>127</v>
      </c>
      <c r="E13" s="13">
        <v>44559</v>
      </c>
      <c r="F13" s="76" t="s">
        <v>705</v>
      </c>
      <c r="G13" s="13">
        <v>44563</v>
      </c>
      <c r="H13" s="77" t="s">
        <v>4635</v>
      </c>
      <c r="I13" s="16">
        <v>65</v>
      </c>
      <c r="J13" s="16">
        <v>51</v>
      </c>
      <c r="K13" s="16">
        <v>24</v>
      </c>
      <c r="L13" s="16">
        <v>9</v>
      </c>
      <c r="M13" s="81">
        <v>19.89</v>
      </c>
      <c r="N13" s="96">
        <v>19.89</v>
      </c>
      <c r="O13" s="64">
        <v>2530</v>
      </c>
      <c r="P13" s="65">
        <f>Table2245789101123456789101112131415161718192021222324252627282930313233343536373839404142434445464748[[#This Row],[PEMBULATAN]]*O13</f>
        <v>50321.700000000004</v>
      </c>
    </row>
    <row r="14" spans="1:16" ht="26.25" customHeight="1" x14ac:dyDescent="0.2">
      <c r="A14" s="14"/>
      <c r="B14" s="75"/>
      <c r="C14" s="73" t="s">
        <v>5141</v>
      </c>
      <c r="D14" s="78" t="s">
        <v>127</v>
      </c>
      <c r="E14" s="13">
        <v>44559</v>
      </c>
      <c r="F14" s="76" t="s">
        <v>705</v>
      </c>
      <c r="G14" s="13">
        <v>44563</v>
      </c>
      <c r="H14" s="77" t="s">
        <v>4635</v>
      </c>
      <c r="I14" s="16">
        <v>74</v>
      </c>
      <c r="J14" s="16">
        <v>59</v>
      </c>
      <c r="K14" s="16">
        <v>23</v>
      </c>
      <c r="L14" s="16">
        <v>8</v>
      </c>
      <c r="M14" s="81">
        <v>25.104500000000002</v>
      </c>
      <c r="N14" s="96">
        <v>25.104500000000002</v>
      </c>
      <c r="O14" s="64">
        <v>2530</v>
      </c>
      <c r="P14" s="65">
        <f>Table2245789101123456789101112131415161718192021222324252627282930313233343536373839404142434445464748[[#This Row],[PEMBULATAN]]*O14</f>
        <v>63514.385000000002</v>
      </c>
    </row>
    <row r="15" spans="1:16" ht="26.25" customHeight="1" x14ac:dyDescent="0.2">
      <c r="A15" s="14"/>
      <c r="B15" s="75"/>
      <c r="C15" s="73" t="s">
        <v>5142</v>
      </c>
      <c r="D15" s="78" t="s">
        <v>127</v>
      </c>
      <c r="E15" s="13">
        <v>44559</v>
      </c>
      <c r="F15" s="76" t="s">
        <v>705</v>
      </c>
      <c r="G15" s="13">
        <v>44563</v>
      </c>
      <c r="H15" s="77" t="s">
        <v>4635</v>
      </c>
      <c r="I15" s="16">
        <v>46</v>
      </c>
      <c r="J15" s="16">
        <v>36</v>
      </c>
      <c r="K15" s="16">
        <v>16</v>
      </c>
      <c r="L15" s="16">
        <v>2</v>
      </c>
      <c r="M15" s="81">
        <v>6.6239999999999997</v>
      </c>
      <c r="N15" s="96">
        <v>6.6239999999999997</v>
      </c>
      <c r="O15" s="64">
        <v>2530</v>
      </c>
      <c r="P15" s="65">
        <f>Table2245789101123456789101112131415161718192021222324252627282930313233343536373839404142434445464748[[#This Row],[PEMBULATAN]]*O15</f>
        <v>16758.719999999998</v>
      </c>
    </row>
    <row r="16" spans="1:16" ht="26.25" customHeight="1" x14ac:dyDescent="0.2">
      <c r="A16" s="14"/>
      <c r="B16" s="75"/>
      <c r="C16" s="73" t="s">
        <v>5143</v>
      </c>
      <c r="D16" s="78" t="s">
        <v>127</v>
      </c>
      <c r="E16" s="13">
        <v>44559</v>
      </c>
      <c r="F16" s="76" t="s">
        <v>705</v>
      </c>
      <c r="G16" s="13">
        <v>44563</v>
      </c>
      <c r="H16" s="77" t="s">
        <v>4635</v>
      </c>
      <c r="I16" s="16">
        <v>70</v>
      </c>
      <c r="J16" s="16">
        <v>58</v>
      </c>
      <c r="K16" s="16">
        <v>24</v>
      </c>
      <c r="L16" s="16">
        <v>9</v>
      </c>
      <c r="M16" s="81">
        <v>24.36</v>
      </c>
      <c r="N16" s="96">
        <v>25</v>
      </c>
      <c r="O16" s="64">
        <v>2530</v>
      </c>
      <c r="P16" s="65">
        <f>Table2245789101123456789101112131415161718192021222324252627282930313233343536373839404142434445464748[[#This Row],[PEMBULATAN]]*O16</f>
        <v>63250</v>
      </c>
    </row>
    <row r="17" spans="1:16" ht="26.25" customHeight="1" x14ac:dyDescent="0.2">
      <c r="A17" s="14"/>
      <c r="B17" s="75"/>
      <c r="C17" s="73" t="s">
        <v>5144</v>
      </c>
      <c r="D17" s="78" t="s">
        <v>127</v>
      </c>
      <c r="E17" s="13">
        <v>44559</v>
      </c>
      <c r="F17" s="76" t="s">
        <v>705</v>
      </c>
      <c r="G17" s="13">
        <v>44563</v>
      </c>
      <c r="H17" s="77" t="s">
        <v>4635</v>
      </c>
      <c r="I17" s="16">
        <v>78</v>
      </c>
      <c r="J17" s="16">
        <v>50</v>
      </c>
      <c r="K17" s="16">
        <v>38</v>
      </c>
      <c r="L17" s="16">
        <v>11</v>
      </c>
      <c r="M17" s="81">
        <v>37.049999999999997</v>
      </c>
      <c r="N17" s="96">
        <v>37.049999999999997</v>
      </c>
      <c r="O17" s="64">
        <v>2530</v>
      </c>
      <c r="P17" s="65">
        <f>Table2245789101123456789101112131415161718192021222324252627282930313233343536373839404142434445464748[[#This Row],[PEMBULATAN]]*O17</f>
        <v>93736.5</v>
      </c>
    </row>
    <row r="18" spans="1:16" ht="26.25" customHeight="1" x14ac:dyDescent="0.2">
      <c r="A18" s="14"/>
      <c r="B18" s="75"/>
      <c r="C18" s="73" t="s">
        <v>5145</v>
      </c>
      <c r="D18" s="78" t="s">
        <v>127</v>
      </c>
      <c r="E18" s="13">
        <v>44559</v>
      </c>
      <c r="F18" s="76" t="s">
        <v>705</v>
      </c>
      <c r="G18" s="13">
        <v>44563</v>
      </c>
      <c r="H18" s="77" t="s">
        <v>4635</v>
      </c>
      <c r="I18" s="16">
        <v>53</v>
      </c>
      <c r="J18" s="16">
        <v>38</v>
      </c>
      <c r="K18" s="16">
        <v>15</v>
      </c>
      <c r="L18" s="16">
        <v>4</v>
      </c>
      <c r="M18" s="81">
        <v>7.5525000000000002</v>
      </c>
      <c r="N18" s="96">
        <v>7.5525000000000002</v>
      </c>
      <c r="O18" s="64">
        <v>2530</v>
      </c>
      <c r="P18" s="65">
        <f>Table2245789101123456789101112131415161718192021222324252627282930313233343536373839404142434445464748[[#This Row],[PEMBULATAN]]*O18</f>
        <v>19107.825000000001</v>
      </c>
    </row>
    <row r="19" spans="1:16" ht="26.25" customHeight="1" x14ac:dyDescent="0.2">
      <c r="A19" s="14"/>
      <c r="B19" s="75"/>
      <c r="C19" s="73" t="s">
        <v>5146</v>
      </c>
      <c r="D19" s="78" t="s">
        <v>127</v>
      </c>
      <c r="E19" s="13">
        <v>44559</v>
      </c>
      <c r="F19" s="76" t="s">
        <v>705</v>
      </c>
      <c r="G19" s="13">
        <v>44563</v>
      </c>
      <c r="H19" s="77" t="s">
        <v>4635</v>
      </c>
      <c r="I19" s="16">
        <v>75</v>
      </c>
      <c r="J19" s="16">
        <v>55</v>
      </c>
      <c r="K19" s="16">
        <v>20</v>
      </c>
      <c r="L19" s="16">
        <v>7</v>
      </c>
      <c r="M19" s="81">
        <v>20.625</v>
      </c>
      <c r="N19" s="96">
        <v>20.625</v>
      </c>
      <c r="O19" s="64">
        <v>2530</v>
      </c>
      <c r="P19" s="65">
        <f>Table2245789101123456789101112131415161718192021222324252627282930313233343536373839404142434445464748[[#This Row],[PEMBULATAN]]*O19</f>
        <v>52181.25</v>
      </c>
    </row>
    <row r="20" spans="1:16" ht="26.25" customHeight="1" x14ac:dyDescent="0.2">
      <c r="A20" s="14"/>
      <c r="B20" s="75"/>
      <c r="C20" s="73" t="s">
        <v>5147</v>
      </c>
      <c r="D20" s="78" t="s">
        <v>127</v>
      </c>
      <c r="E20" s="13">
        <v>44559</v>
      </c>
      <c r="F20" s="76" t="s">
        <v>705</v>
      </c>
      <c r="G20" s="13">
        <v>44563</v>
      </c>
      <c r="H20" s="77" t="s">
        <v>4635</v>
      </c>
      <c r="I20" s="16">
        <v>49</v>
      </c>
      <c r="J20" s="16">
        <v>38</v>
      </c>
      <c r="K20" s="16">
        <v>21</v>
      </c>
      <c r="L20" s="16">
        <v>4</v>
      </c>
      <c r="M20" s="81">
        <v>9.7754999999999992</v>
      </c>
      <c r="N20" s="96">
        <v>9.7754999999999992</v>
      </c>
      <c r="O20" s="64">
        <v>2530</v>
      </c>
      <c r="P20" s="65">
        <f>Table2245789101123456789101112131415161718192021222324252627282930313233343536373839404142434445464748[[#This Row],[PEMBULATAN]]*O20</f>
        <v>24732.014999999999</v>
      </c>
    </row>
    <row r="21" spans="1:16" ht="26.25" customHeight="1" x14ac:dyDescent="0.2">
      <c r="A21" s="14"/>
      <c r="B21" s="75"/>
      <c r="C21" s="73" t="s">
        <v>5148</v>
      </c>
      <c r="D21" s="78" t="s">
        <v>127</v>
      </c>
      <c r="E21" s="13">
        <v>44559</v>
      </c>
      <c r="F21" s="76" t="s">
        <v>705</v>
      </c>
      <c r="G21" s="13">
        <v>44563</v>
      </c>
      <c r="H21" s="77" t="s">
        <v>4635</v>
      </c>
      <c r="I21" s="16">
        <v>1</v>
      </c>
      <c r="J21" s="16">
        <v>53</v>
      </c>
      <c r="K21" s="16">
        <v>16</v>
      </c>
      <c r="L21" s="16">
        <v>11</v>
      </c>
      <c r="M21" s="81">
        <v>0.21199999999999999</v>
      </c>
      <c r="N21" s="96">
        <v>11</v>
      </c>
      <c r="O21" s="64">
        <v>2530</v>
      </c>
      <c r="P21" s="65">
        <f>Table2245789101123456789101112131415161718192021222324252627282930313233343536373839404142434445464748[[#This Row],[PEMBULATAN]]*O21</f>
        <v>27830</v>
      </c>
    </row>
    <row r="22" spans="1:16" ht="26.25" customHeight="1" x14ac:dyDescent="0.2">
      <c r="A22" s="14"/>
      <c r="B22" s="75"/>
      <c r="C22" s="73" t="s">
        <v>5149</v>
      </c>
      <c r="D22" s="78" t="s">
        <v>127</v>
      </c>
      <c r="E22" s="13">
        <v>44559</v>
      </c>
      <c r="F22" s="76" t="s">
        <v>705</v>
      </c>
      <c r="G22" s="13">
        <v>44563</v>
      </c>
      <c r="H22" s="77" t="s">
        <v>4635</v>
      </c>
      <c r="I22" s="16">
        <v>102</v>
      </c>
      <c r="J22" s="16">
        <v>61</v>
      </c>
      <c r="K22" s="16">
        <v>28</v>
      </c>
      <c r="L22" s="16">
        <v>27</v>
      </c>
      <c r="M22" s="81">
        <v>43.554000000000002</v>
      </c>
      <c r="N22" s="96">
        <v>43.554000000000002</v>
      </c>
      <c r="O22" s="64">
        <v>2530</v>
      </c>
      <c r="P22" s="65">
        <f>Table2245789101123456789101112131415161718192021222324252627282930313233343536373839404142434445464748[[#This Row],[PEMBULATAN]]*O22</f>
        <v>110191.62000000001</v>
      </c>
    </row>
    <row r="23" spans="1:16" ht="26.25" customHeight="1" x14ac:dyDescent="0.2">
      <c r="A23" s="14"/>
      <c r="B23" s="75"/>
      <c r="C23" s="73" t="s">
        <v>5150</v>
      </c>
      <c r="D23" s="78" t="s">
        <v>127</v>
      </c>
      <c r="E23" s="13">
        <v>44559</v>
      </c>
      <c r="F23" s="76" t="s">
        <v>705</v>
      </c>
      <c r="G23" s="13">
        <v>44563</v>
      </c>
      <c r="H23" s="77" t="s">
        <v>4635</v>
      </c>
      <c r="I23" s="16">
        <v>80</v>
      </c>
      <c r="J23" s="16">
        <v>58</v>
      </c>
      <c r="K23" s="16">
        <v>17</v>
      </c>
      <c r="L23" s="16">
        <v>6</v>
      </c>
      <c r="M23" s="81">
        <v>19.72</v>
      </c>
      <c r="N23" s="96">
        <v>19.72</v>
      </c>
      <c r="O23" s="64">
        <v>2530</v>
      </c>
      <c r="P23" s="65">
        <f>Table2245789101123456789101112131415161718192021222324252627282930313233343536373839404142434445464748[[#This Row],[PEMBULATAN]]*O23</f>
        <v>49891.6</v>
      </c>
    </row>
    <row r="24" spans="1:16" ht="26.25" customHeight="1" x14ac:dyDescent="0.2">
      <c r="A24" s="14"/>
      <c r="B24" s="75"/>
      <c r="C24" s="73" t="s">
        <v>5151</v>
      </c>
      <c r="D24" s="78" t="s">
        <v>127</v>
      </c>
      <c r="E24" s="13">
        <v>44559</v>
      </c>
      <c r="F24" s="76" t="s">
        <v>705</v>
      </c>
      <c r="G24" s="13">
        <v>44563</v>
      </c>
      <c r="H24" s="77" t="s">
        <v>4635</v>
      </c>
      <c r="I24" s="16">
        <v>64</v>
      </c>
      <c r="J24" s="16">
        <v>55</v>
      </c>
      <c r="K24" s="16">
        <v>30</v>
      </c>
      <c r="L24" s="16">
        <v>9</v>
      </c>
      <c r="M24" s="81">
        <v>26.4</v>
      </c>
      <c r="N24" s="96">
        <v>27</v>
      </c>
      <c r="O24" s="64">
        <v>2530</v>
      </c>
      <c r="P24" s="65">
        <f>Table2245789101123456789101112131415161718192021222324252627282930313233343536373839404142434445464748[[#This Row],[PEMBULATAN]]*O24</f>
        <v>68310</v>
      </c>
    </row>
    <row r="25" spans="1:16" ht="26.25" customHeight="1" x14ac:dyDescent="0.2">
      <c r="A25" s="14"/>
      <c r="B25" s="75"/>
      <c r="C25" s="73" t="s">
        <v>5152</v>
      </c>
      <c r="D25" s="78" t="s">
        <v>127</v>
      </c>
      <c r="E25" s="13">
        <v>44559</v>
      </c>
      <c r="F25" s="76" t="s">
        <v>705</v>
      </c>
      <c r="G25" s="13">
        <v>44563</v>
      </c>
      <c r="H25" s="77" t="s">
        <v>4635</v>
      </c>
      <c r="I25" s="16">
        <v>62</v>
      </c>
      <c r="J25" s="16">
        <v>46</v>
      </c>
      <c r="K25" s="16">
        <v>15</v>
      </c>
      <c r="L25" s="16">
        <v>5</v>
      </c>
      <c r="M25" s="81">
        <v>10.695</v>
      </c>
      <c r="N25" s="96">
        <v>10.695</v>
      </c>
      <c r="O25" s="64">
        <v>2530</v>
      </c>
      <c r="P25" s="65">
        <f>Table2245789101123456789101112131415161718192021222324252627282930313233343536373839404142434445464748[[#This Row],[PEMBULATAN]]*O25</f>
        <v>27058.350000000002</v>
      </c>
    </row>
    <row r="26" spans="1:16" ht="26.25" customHeight="1" x14ac:dyDescent="0.2">
      <c r="A26" s="14"/>
      <c r="B26" s="75"/>
      <c r="C26" s="73" t="s">
        <v>5153</v>
      </c>
      <c r="D26" s="78" t="s">
        <v>127</v>
      </c>
      <c r="E26" s="13">
        <v>44559</v>
      </c>
      <c r="F26" s="76" t="s">
        <v>705</v>
      </c>
      <c r="G26" s="13">
        <v>44563</v>
      </c>
      <c r="H26" s="77" t="s">
        <v>4635</v>
      </c>
      <c r="I26" s="16">
        <v>70</v>
      </c>
      <c r="J26" s="16">
        <v>58</v>
      </c>
      <c r="K26" s="16">
        <v>19</v>
      </c>
      <c r="L26" s="16">
        <v>6</v>
      </c>
      <c r="M26" s="81">
        <v>19.285</v>
      </c>
      <c r="N26" s="96">
        <v>19.285</v>
      </c>
      <c r="O26" s="64">
        <v>2530</v>
      </c>
      <c r="P26" s="65">
        <f>Table2245789101123456789101112131415161718192021222324252627282930313233343536373839404142434445464748[[#This Row],[PEMBULATAN]]*O26</f>
        <v>48791.05</v>
      </c>
    </row>
    <row r="27" spans="1:16" ht="26.25" customHeight="1" x14ac:dyDescent="0.2">
      <c r="A27" s="14"/>
      <c r="B27" s="75"/>
      <c r="C27" s="73" t="s">
        <v>5154</v>
      </c>
      <c r="D27" s="78" t="s">
        <v>127</v>
      </c>
      <c r="E27" s="13">
        <v>44559</v>
      </c>
      <c r="F27" s="76" t="s">
        <v>705</v>
      </c>
      <c r="G27" s="13">
        <v>44563</v>
      </c>
      <c r="H27" s="77" t="s">
        <v>4635</v>
      </c>
      <c r="I27" s="16">
        <v>82</v>
      </c>
      <c r="J27" s="16">
        <v>57</v>
      </c>
      <c r="K27" s="16">
        <v>16</v>
      </c>
      <c r="L27" s="16">
        <v>12</v>
      </c>
      <c r="M27" s="81">
        <v>18.696000000000002</v>
      </c>
      <c r="N27" s="96">
        <v>18.696000000000002</v>
      </c>
      <c r="O27" s="64">
        <v>2530</v>
      </c>
      <c r="P27" s="65">
        <f>Table2245789101123456789101112131415161718192021222324252627282930313233343536373839404142434445464748[[#This Row],[PEMBULATAN]]*O27</f>
        <v>47300.880000000005</v>
      </c>
    </row>
    <row r="28" spans="1:16" ht="26.25" customHeight="1" x14ac:dyDescent="0.2">
      <c r="A28" s="14"/>
      <c r="B28" s="75"/>
      <c r="C28" s="73" t="s">
        <v>5155</v>
      </c>
      <c r="D28" s="78" t="s">
        <v>127</v>
      </c>
      <c r="E28" s="13">
        <v>44559</v>
      </c>
      <c r="F28" s="76" t="s">
        <v>705</v>
      </c>
      <c r="G28" s="13">
        <v>44563</v>
      </c>
      <c r="H28" s="77" t="s">
        <v>4635</v>
      </c>
      <c r="I28" s="16">
        <v>66</v>
      </c>
      <c r="J28" s="16">
        <v>58</v>
      </c>
      <c r="K28" s="16">
        <v>11</v>
      </c>
      <c r="L28" s="16">
        <v>10</v>
      </c>
      <c r="M28" s="81">
        <v>10.526999999999999</v>
      </c>
      <c r="N28" s="96">
        <v>10.526999999999999</v>
      </c>
      <c r="O28" s="64">
        <v>2530</v>
      </c>
      <c r="P28" s="65">
        <f>Table2245789101123456789101112131415161718192021222324252627282930313233343536373839404142434445464748[[#This Row],[PEMBULATAN]]*O28</f>
        <v>26633.309999999998</v>
      </c>
    </row>
    <row r="29" spans="1:16" ht="26.25" customHeight="1" x14ac:dyDescent="0.2">
      <c r="A29" s="14"/>
      <c r="B29" s="75"/>
      <c r="C29" s="73" t="s">
        <v>5156</v>
      </c>
      <c r="D29" s="78" t="s">
        <v>127</v>
      </c>
      <c r="E29" s="13">
        <v>44559</v>
      </c>
      <c r="F29" s="76" t="s">
        <v>705</v>
      </c>
      <c r="G29" s="13">
        <v>44563</v>
      </c>
      <c r="H29" s="77" t="s">
        <v>4635</v>
      </c>
      <c r="I29" s="16">
        <v>40</v>
      </c>
      <c r="J29" s="16">
        <v>15</v>
      </c>
      <c r="K29" s="16">
        <v>11</v>
      </c>
      <c r="L29" s="16">
        <v>1</v>
      </c>
      <c r="M29" s="81">
        <v>1.65</v>
      </c>
      <c r="N29" s="96">
        <v>1.65</v>
      </c>
      <c r="O29" s="64">
        <v>2530</v>
      </c>
      <c r="P29" s="65">
        <f>Table2245789101123456789101112131415161718192021222324252627282930313233343536373839404142434445464748[[#This Row],[PEMBULATAN]]*O29</f>
        <v>4174.5</v>
      </c>
    </row>
    <row r="30" spans="1:16" ht="26.25" customHeight="1" x14ac:dyDescent="0.2">
      <c r="A30" s="14"/>
      <c r="B30" s="75"/>
      <c r="C30" s="73" t="s">
        <v>5157</v>
      </c>
      <c r="D30" s="78" t="s">
        <v>127</v>
      </c>
      <c r="E30" s="13">
        <v>44559</v>
      </c>
      <c r="F30" s="76" t="s">
        <v>705</v>
      </c>
      <c r="G30" s="13">
        <v>44563</v>
      </c>
      <c r="H30" s="77" t="s">
        <v>4635</v>
      </c>
      <c r="I30" s="16">
        <v>80</v>
      </c>
      <c r="J30" s="16">
        <v>51</v>
      </c>
      <c r="K30" s="16">
        <v>18</v>
      </c>
      <c r="L30" s="16">
        <v>7</v>
      </c>
      <c r="M30" s="81">
        <v>18.36</v>
      </c>
      <c r="N30" s="96">
        <v>19</v>
      </c>
      <c r="O30" s="64">
        <v>2530</v>
      </c>
      <c r="P30" s="65">
        <f>Table2245789101123456789101112131415161718192021222324252627282930313233343536373839404142434445464748[[#This Row],[PEMBULATAN]]*O30</f>
        <v>48070</v>
      </c>
    </row>
    <row r="31" spans="1:16" ht="26.25" customHeight="1" x14ac:dyDescent="0.2">
      <c r="A31" s="14"/>
      <c r="B31" s="75"/>
      <c r="C31" s="73" t="s">
        <v>5158</v>
      </c>
      <c r="D31" s="78" t="s">
        <v>127</v>
      </c>
      <c r="E31" s="13">
        <v>44559</v>
      </c>
      <c r="F31" s="76" t="s">
        <v>705</v>
      </c>
      <c r="G31" s="13">
        <v>44563</v>
      </c>
      <c r="H31" s="77" t="s">
        <v>4635</v>
      </c>
      <c r="I31" s="16">
        <v>98</v>
      </c>
      <c r="J31" s="16">
        <v>54</v>
      </c>
      <c r="K31" s="16">
        <v>36</v>
      </c>
      <c r="L31" s="16">
        <v>25</v>
      </c>
      <c r="M31" s="81">
        <v>47.628</v>
      </c>
      <c r="N31" s="96">
        <v>47.628</v>
      </c>
      <c r="O31" s="64">
        <v>2530</v>
      </c>
      <c r="P31" s="65">
        <f>Table2245789101123456789101112131415161718192021222324252627282930313233343536373839404142434445464748[[#This Row],[PEMBULATAN]]*O31</f>
        <v>120498.84</v>
      </c>
    </row>
    <row r="32" spans="1:16" ht="26.25" customHeight="1" x14ac:dyDescent="0.2">
      <c r="A32" s="14"/>
      <c r="B32" s="75"/>
      <c r="C32" s="73" t="s">
        <v>5159</v>
      </c>
      <c r="D32" s="78" t="s">
        <v>127</v>
      </c>
      <c r="E32" s="13">
        <v>44559</v>
      </c>
      <c r="F32" s="76" t="s">
        <v>705</v>
      </c>
      <c r="G32" s="13">
        <v>44563</v>
      </c>
      <c r="H32" s="77" t="s">
        <v>4635</v>
      </c>
      <c r="I32" s="16">
        <v>61</v>
      </c>
      <c r="J32" s="16">
        <v>57</v>
      </c>
      <c r="K32" s="16">
        <v>12</v>
      </c>
      <c r="L32" s="16">
        <v>8</v>
      </c>
      <c r="M32" s="81">
        <v>10.430999999999999</v>
      </c>
      <c r="N32" s="96">
        <v>11</v>
      </c>
      <c r="O32" s="64">
        <v>2530</v>
      </c>
      <c r="P32" s="65">
        <f>Table2245789101123456789101112131415161718192021222324252627282930313233343536373839404142434445464748[[#This Row],[PEMBULATAN]]*O32</f>
        <v>27830</v>
      </c>
    </row>
    <row r="33" spans="1:16" ht="26.25" customHeight="1" x14ac:dyDescent="0.2">
      <c r="A33" s="14"/>
      <c r="B33" s="75"/>
      <c r="C33" s="73" t="s">
        <v>5160</v>
      </c>
      <c r="D33" s="78" t="s">
        <v>127</v>
      </c>
      <c r="E33" s="13">
        <v>44559</v>
      </c>
      <c r="F33" s="76" t="s">
        <v>705</v>
      </c>
      <c r="G33" s="13">
        <v>44563</v>
      </c>
      <c r="H33" s="77" t="s">
        <v>4635</v>
      </c>
      <c r="I33" s="16">
        <v>50</v>
      </c>
      <c r="J33" s="16">
        <v>21</v>
      </c>
      <c r="K33" s="16">
        <v>13</v>
      </c>
      <c r="L33" s="16">
        <v>1</v>
      </c>
      <c r="M33" s="81">
        <v>3.4125000000000001</v>
      </c>
      <c r="N33" s="96">
        <v>4</v>
      </c>
      <c r="O33" s="64">
        <v>2530</v>
      </c>
      <c r="P33" s="65">
        <f>Table2245789101123456789101112131415161718192021222324252627282930313233343536373839404142434445464748[[#This Row],[PEMBULATAN]]*O33</f>
        <v>10120</v>
      </c>
    </row>
    <row r="34" spans="1:16" ht="26.25" customHeight="1" x14ac:dyDescent="0.2">
      <c r="A34" s="14"/>
      <c r="B34" s="75"/>
      <c r="C34" s="73" t="s">
        <v>5161</v>
      </c>
      <c r="D34" s="78" t="s">
        <v>127</v>
      </c>
      <c r="E34" s="13">
        <v>44559</v>
      </c>
      <c r="F34" s="76" t="s">
        <v>705</v>
      </c>
      <c r="G34" s="13">
        <v>44563</v>
      </c>
      <c r="H34" s="77" t="s">
        <v>4635</v>
      </c>
      <c r="I34" s="16">
        <v>52</v>
      </c>
      <c r="J34" s="16">
        <v>32</v>
      </c>
      <c r="K34" s="16">
        <v>14</v>
      </c>
      <c r="L34" s="16">
        <v>3</v>
      </c>
      <c r="M34" s="81">
        <v>5.8239999999999998</v>
      </c>
      <c r="N34" s="96">
        <v>5.8239999999999998</v>
      </c>
      <c r="O34" s="64">
        <v>2530</v>
      </c>
      <c r="P34" s="65">
        <f>Table2245789101123456789101112131415161718192021222324252627282930313233343536373839404142434445464748[[#This Row],[PEMBULATAN]]*O34</f>
        <v>14734.72</v>
      </c>
    </row>
    <row r="35" spans="1:16" ht="26.25" customHeight="1" x14ac:dyDescent="0.2">
      <c r="A35" s="14"/>
      <c r="B35" s="75"/>
      <c r="C35" s="73" t="s">
        <v>5162</v>
      </c>
      <c r="D35" s="78" t="s">
        <v>127</v>
      </c>
      <c r="E35" s="13">
        <v>44559</v>
      </c>
      <c r="F35" s="76" t="s">
        <v>705</v>
      </c>
      <c r="G35" s="13">
        <v>44563</v>
      </c>
      <c r="H35" s="77" t="s">
        <v>4635</v>
      </c>
      <c r="I35" s="16">
        <v>85</v>
      </c>
      <c r="J35" s="16">
        <v>56</v>
      </c>
      <c r="K35" s="16">
        <v>28</v>
      </c>
      <c r="L35" s="16">
        <v>9</v>
      </c>
      <c r="M35" s="81">
        <v>33.32</v>
      </c>
      <c r="N35" s="96">
        <v>34</v>
      </c>
      <c r="O35" s="64">
        <v>2530</v>
      </c>
      <c r="P35" s="65">
        <f>Table2245789101123456789101112131415161718192021222324252627282930313233343536373839404142434445464748[[#This Row],[PEMBULATAN]]*O35</f>
        <v>86020</v>
      </c>
    </row>
    <row r="36" spans="1:16" ht="26.25" customHeight="1" x14ac:dyDescent="0.2">
      <c r="A36" s="14"/>
      <c r="B36" s="75"/>
      <c r="C36" s="73" t="s">
        <v>5163</v>
      </c>
      <c r="D36" s="78" t="s">
        <v>127</v>
      </c>
      <c r="E36" s="13">
        <v>44559</v>
      </c>
      <c r="F36" s="76" t="s">
        <v>705</v>
      </c>
      <c r="G36" s="13">
        <v>44563</v>
      </c>
      <c r="H36" s="77" t="s">
        <v>4635</v>
      </c>
      <c r="I36" s="16">
        <v>53</v>
      </c>
      <c r="J36" s="16">
        <v>44</v>
      </c>
      <c r="K36" s="16">
        <v>38</v>
      </c>
      <c r="L36" s="16">
        <v>2</v>
      </c>
      <c r="M36" s="81">
        <v>22.154</v>
      </c>
      <c r="N36" s="96">
        <v>22.154</v>
      </c>
      <c r="O36" s="64">
        <v>2530</v>
      </c>
      <c r="P36" s="65">
        <f>Table2245789101123456789101112131415161718192021222324252627282930313233343536373839404142434445464748[[#This Row],[PEMBULATAN]]*O36</f>
        <v>56049.62</v>
      </c>
    </row>
    <row r="37" spans="1:16" ht="26.25" customHeight="1" x14ac:dyDescent="0.2">
      <c r="A37" s="14"/>
      <c r="B37" s="75"/>
      <c r="C37" s="73" t="s">
        <v>5164</v>
      </c>
      <c r="D37" s="78" t="s">
        <v>127</v>
      </c>
      <c r="E37" s="13">
        <v>44559</v>
      </c>
      <c r="F37" s="76" t="s">
        <v>705</v>
      </c>
      <c r="G37" s="13">
        <v>44563</v>
      </c>
      <c r="H37" s="77" t="s">
        <v>4635</v>
      </c>
      <c r="I37" s="16">
        <v>84</v>
      </c>
      <c r="J37" s="16">
        <v>46</v>
      </c>
      <c r="K37" s="16">
        <v>28</v>
      </c>
      <c r="L37" s="16">
        <v>16</v>
      </c>
      <c r="M37" s="81">
        <v>27.047999999999998</v>
      </c>
      <c r="N37" s="96">
        <v>27.047999999999998</v>
      </c>
      <c r="O37" s="64">
        <v>2530</v>
      </c>
      <c r="P37" s="65">
        <f>Table2245789101123456789101112131415161718192021222324252627282930313233343536373839404142434445464748[[#This Row],[PEMBULATAN]]*O37</f>
        <v>68431.44</v>
      </c>
    </row>
    <row r="38" spans="1:16" ht="26.25" customHeight="1" x14ac:dyDescent="0.2">
      <c r="A38" s="14"/>
      <c r="B38" s="75"/>
      <c r="C38" s="73" t="s">
        <v>5165</v>
      </c>
      <c r="D38" s="78" t="s">
        <v>127</v>
      </c>
      <c r="E38" s="13">
        <v>44559</v>
      </c>
      <c r="F38" s="76" t="s">
        <v>705</v>
      </c>
      <c r="G38" s="13">
        <v>44563</v>
      </c>
      <c r="H38" s="77" t="s">
        <v>4635</v>
      </c>
      <c r="I38" s="16">
        <v>60</v>
      </c>
      <c r="J38" s="16">
        <v>16</v>
      </c>
      <c r="K38" s="16">
        <v>8</v>
      </c>
      <c r="L38" s="16">
        <v>1</v>
      </c>
      <c r="M38" s="81">
        <v>1.92</v>
      </c>
      <c r="N38" s="96">
        <v>1.92</v>
      </c>
      <c r="O38" s="64">
        <v>2530</v>
      </c>
      <c r="P38" s="65">
        <f>Table2245789101123456789101112131415161718192021222324252627282930313233343536373839404142434445464748[[#This Row],[PEMBULATAN]]*O38</f>
        <v>4857.5999999999995</v>
      </c>
    </row>
    <row r="39" spans="1:16" ht="26.25" customHeight="1" x14ac:dyDescent="0.2">
      <c r="A39" s="14"/>
      <c r="B39" s="75"/>
      <c r="C39" s="73" t="s">
        <v>5166</v>
      </c>
      <c r="D39" s="78" t="s">
        <v>127</v>
      </c>
      <c r="E39" s="13">
        <v>44559</v>
      </c>
      <c r="F39" s="76" t="s">
        <v>705</v>
      </c>
      <c r="G39" s="13">
        <v>44563</v>
      </c>
      <c r="H39" s="77" t="s">
        <v>4635</v>
      </c>
      <c r="I39" s="16">
        <v>56</v>
      </c>
      <c r="J39" s="16">
        <v>41</v>
      </c>
      <c r="K39" s="16">
        <v>14</v>
      </c>
      <c r="L39" s="16">
        <v>1</v>
      </c>
      <c r="M39" s="81">
        <v>8.0359999999999996</v>
      </c>
      <c r="N39" s="96">
        <v>8.0359999999999996</v>
      </c>
      <c r="O39" s="64">
        <v>2530</v>
      </c>
      <c r="P39" s="65">
        <f>Table2245789101123456789101112131415161718192021222324252627282930313233343536373839404142434445464748[[#This Row],[PEMBULATAN]]*O39</f>
        <v>20331.079999999998</v>
      </c>
    </row>
    <row r="40" spans="1:16" ht="26.25" customHeight="1" x14ac:dyDescent="0.2">
      <c r="A40" s="14"/>
      <c r="B40" s="75"/>
      <c r="C40" s="73" t="s">
        <v>5167</v>
      </c>
      <c r="D40" s="78" t="s">
        <v>127</v>
      </c>
      <c r="E40" s="13">
        <v>44559</v>
      </c>
      <c r="F40" s="76" t="s">
        <v>705</v>
      </c>
      <c r="G40" s="13">
        <v>44563</v>
      </c>
      <c r="H40" s="77" t="s">
        <v>4635</v>
      </c>
      <c r="I40" s="16">
        <v>99</v>
      </c>
      <c r="J40" s="16">
        <v>61</v>
      </c>
      <c r="K40" s="16">
        <v>32</v>
      </c>
      <c r="L40" s="16">
        <v>39</v>
      </c>
      <c r="M40" s="81">
        <v>48.311999999999998</v>
      </c>
      <c r="N40" s="96">
        <v>49</v>
      </c>
      <c r="O40" s="64">
        <v>2530</v>
      </c>
      <c r="P40" s="65">
        <f>Table2245789101123456789101112131415161718192021222324252627282930313233343536373839404142434445464748[[#This Row],[PEMBULATAN]]*O40</f>
        <v>123970</v>
      </c>
    </row>
    <row r="41" spans="1:16" ht="22.5" customHeight="1" x14ac:dyDescent="0.2">
      <c r="A41" s="123" t="s">
        <v>30</v>
      </c>
      <c r="B41" s="124"/>
      <c r="C41" s="124"/>
      <c r="D41" s="124"/>
      <c r="E41" s="124"/>
      <c r="F41" s="124"/>
      <c r="G41" s="124"/>
      <c r="H41" s="124"/>
      <c r="I41" s="124"/>
      <c r="J41" s="124"/>
      <c r="K41" s="124"/>
      <c r="L41" s="125"/>
      <c r="M41" s="79">
        <f>SUBTOTAL(109,Table2245789101123456789101112131415161718192021222324252627282930313233343536373839404142434445464748[KG VOLUME])</f>
        <v>738.56275000000016</v>
      </c>
      <c r="N41" s="68">
        <f>SUM(N3:N40)</f>
        <v>753.75525000000005</v>
      </c>
      <c r="O41" s="126">
        <f>SUM(P3:P40)</f>
        <v>1907000.7825000007</v>
      </c>
      <c r="P41" s="127"/>
    </row>
    <row r="42" spans="1:16" ht="18" customHeight="1" x14ac:dyDescent="0.2">
      <c r="A42" s="86"/>
      <c r="B42" s="56" t="s">
        <v>42</v>
      </c>
      <c r="C42" s="55"/>
      <c r="D42" s="57" t="s">
        <v>43</v>
      </c>
      <c r="E42" s="86"/>
      <c r="F42" s="86"/>
      <c r="G42" s="86"/>
      <c r="H42" s="86"/>
      <c r="I42" s="86"/>
      <c r="J42" s="86"/>
      <c r="K42" s="86"/>
      <c r="L42" s="86"/>
      <c r="M42" s="87"/>
      <c r="N42" s="88" t="s">
        <v>51</v>
      </c>
      <c r="O42" s="89"/>
      <c r="P42" s="89">
        <f>O41*10%</f>
        <v>190700.07825000008</v>
      </c>
    </row>
    <row r="43" spans="1:16" ht="18" customHeight="1" thickBot="1" x14ac:dyDescent="0.25">
      <c r="A43" s="86"/>
      <c r="B43" s="56"/>
      <c r="C43" s="55"/>
      <c r="D43" s="57"/>
      <c r="E43" s="86"/>
      <c r="F43" s="86"/>
      <c r="G43" s="86"/>
      <c r="H43" s="86"/>
      <c r="I43" s="86"/>
      <c r="J43" s="86"/>
      <c r="K43" s="86"/>
      <c r="L43" s="86"/>
      <c r="M43" s="87"/>
      <c r="N43" s="90" t="s">
        <v>52</v>
      </c>
      <c r="O43" s="91"/>
      <c r="P43" s="91">
        <f>O41-P42</f>
        <v>1716300.7042500007</v>
      </c>
    </row>
    <row r="44" spans="1:16" ht="18" customHeight="1" x14ac:dyDescent="0.2">
      <c r="A44" s="11"/>
      <c r="H44" s="63"/>
      <c r="N44" s="62" t="s">
        <v>31</v>
      </c>
      <c r="P44" s="69">
        <f>P43*1%</f>
        <v>17163.007042500009</v>
      </c>
    </row>
    <row r="45" spans="1:16" ht="18" customHeight="1" thickBot="1" x14ac:dyDescent="0.25">
      <c r="A45" s="11"/>
      <c r="H45" s="63"/>
      <c r="N45" s="62" t="s">
        <v>53</v>
      </c>
      <c r="P45" s="71">
        <f>P43*2%</f>
        <v>34326.014085000017</v>
      </c>
    </row>
    <row r="46" spans="1:16" ht="18" customHeight="1" x14ac:dyDescent="0.2">
      <c r="A46" s="11"/>
      <c r="H46" s="63"/>
      <c r="N46" s="66" t="s">
        <v>32</v>
      </c>
      <c r="O46" s="67"/>
      <c r="P46" s="70">
        <f>P43+P44-P45</f>
        <v>1699137.6972075007</v>
      </c>
    </row>
    <row r="48" spans="1:16" x14ac:dyDescent="0.2">
      <c r="A48" s="11"/>
      <c r="H48" s="63"/>
      <c r="P48" s="71"/>
    </row>
    <row r="49" spans="1:16" x14ac:dyDescent="0.2">
      <c r="A49" s="11"/>
      <c r="H49" s="63"/>
      <c r="O49" s="58"/>
      <c r="P49" s="71"/>
    </row>
    <row r="50" spans="1:16" s="3" customFormat="1" x14ac:dyDescent="0.25">
      <c r="A50" s="11"/>
      <c r="B50" s="2"/>
      <c r="C50" s="2"/>
      <c r="E50" s="12"/>
      <c r="H50" s="63"/>
      <c r="N50" s="15"/>
      <c r="O50" s="15"/>
      <c r="P50" s="15"/>
    </row>
    <row r="51" spans="1:16" s="3" customFormat="1" x14ac:dyDescent="0.25">
      <c r="A51" s="11"/>
      <c r="B51" s="2"/>
      <c r="C51" s="2"/>
      <c r="E51" s="12"/>
      <c r="H51" s="63"/>
      <c r="N51" s="15"/>
      <c r="O51" s="15"/>
      <c r="P51" s="15"/>
    </row>
    <row r="52" spans="1:16" s="3" customFormat="1" x14ac:dyDescent="0.25">
      <c r="A52" s="11"/>
      <c r="B52" s="2"/>
      <c r="C52" s="2"/>
      <c r="E52" s="12"/>
      <c r="H52" s="63"/>
      <c r="N52" s="15"/>
      <c r="O52" s="15"/>
      <c r="P52" s="15"/>
    </row>
    <row r="53" spans="1:16" s="3" customFormat="1" x14ac:dyDescent="0.25">
      <c r="A53" s="11"/>
      <c r="B53" s="2"/>
      <c r="C53" s="2"/>
      <c r="E53" s="12"/>
      <c r="H53" s="63"/>
      <c r="N53" s="15"/>
      <c r="O53" s="15"/>
      <c r="P53" s="15"/>
    </row>
    <row r="54" spans="1:16" s="3" customFormat="1" x14ac:dyDescent="0.25">
      <c r="A54" s="11"/>
      <c r="B54" s="2"/>
      <c r="C54" s="2"/>
      <c r="E54" s="12"/>
      <c r="H54" s="63"/>
      <c r="N54" s="15"/>
      <c r="O54" s="15"/>
      <c r="P54" s="15"/>
    </row>
    <row r="55" spans="1:16" s="3" customFormat="1" x14ac:dyDescent="0.25">
      <c r="A55" s="11"/>
      <c r="B55" s="2"/>
      <c r="C55" s="2"/>
      <c r="E55" s="12"/>
      <c r="H55" s="63"/>
      <c r="N55" s="15"/>
      <c r="O55" s="15"/>
      <c r="P55" s="15"/>
    </row>
    <row r="56" spans="1:16" s="3" customFormat="1" x14ac:dyDescent="0.25">
      <c r="A56" s="11"/>
      <c r="B56" s="2"/>
      <c r="C56" s="2"/>
      <c r="E56" s="12"/>
      <c r="H56" s="63"/>
      <c r="N56" s="15"/>
      <c r="O56" s="15"/>
      <c r="P56" s="15"/>
    </row>
    <row r="57" spans="1:16" s="3" customFormat="1" x14ac:dyDescent="0.25">
      <c r="A57" s="11"/>
      <c r="B57" s="2"/>
      <c r="C57" s="2"/>
      <c r="E57" s="12"/>
      <c r="H57" s="63"/>
      <c r="N57" s="15"/>
      <c r="O57" s="15"/>
      <c r="P57" s="15"/>
    </row>
    <row r="58" spans="1:16" s="3" customFormat="1" x14ac:dyDescent="0.25">
      <c r="A58" s="11"/>
      <c r="B58" s="2"/>
      <c r="C58" s="2"/>
      <c r="E58" s="12"/>
      <c r="H58" s="63"/>
      <c r="N58" s="15"/>
      <c r="O58" s="15"/>
      <c r="P58" s="15"/>
    </row>
    <row r="59" spans="1:16" s="3" customFormat="1" x14ac:dyDescent="0.25">
      <c r="A59" s="11"/>
      <c r="B59" s="2"/>
      <c r="C59" s="2"/>
      <c r="E59" s="12"/>
      <c r="H59" s="63"/>
      <c r="N59" s="15"/>
      <c r="O59" s="15"/>
      <c r="P59" s="15"/>
    </row>
    <row r="60" spans="1:16" s="3" customFormat="1" x14ac:dyDescent="0.25">
      <c r="A60" s="11"/>
      <c r="B60" s="2"/>
      <c r="C60" s="2"/>
      <c r="E60" s="12"/>
      <c r="H60" s="63"/>
      <c r="N60" s="15"/>
      <c r="O60" s="15"/>
      <c r="P60" s="15"/>
    </row>
    <row r="61" spans="1:16" s="3" customFormat="1" x14ac:dyDescent="0.25">
      <c r="A61" s="11"/>
      <c r="B61" s="2"/>
      <c r="C61" s="2"/>
      <c r="E61" s="12"/>
      <c r="H61" s="63"/>
      <c r="N61" s="15"/>
      <c r="O61" s="15"/>
      <c r="P61" s="15"/>
    </row>
  </sheetData>
  <mergeCells count="2">
    <mergeCell ref="A41:L41"/>
    <mergeCell ref="O41:P41"/>
  </mergeCells>
  <conditionalFormatting sqref="B3:B40">
    <cfRule type="duplicateValues" dxfId="175" priority="76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tabColor rgb="FF92D050"/>
  </sheetPr>
  <dimension ref="A1:P62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B11" sqref="B11"/>
    </sheetView>
  </sheetViews>
  <sheetFormatPr defaultRowHeight="15" x14ac:dyDescent="0.2"/>
  <cols>
    <col min="1" max="1" width="8" style="4" customWidth="1"/>
    <col min="2" max="2" width="19.85546875" style="2" customWidth="1"/>
    <col min="3" max="3" width="14.5703125" style="2" customWidth="1"/>
    <col min="4" max="4" width="10.42578125" style="3" customWidth="1"/>
    <col min="5" max="5" width="8" style="12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5" customWidth="1"/>
    <col min="15" max="15" width="8.140625" style="15" customWidth="1"/>
    <col min="16" max="16" width="12.28515625" style="15" customWidth="1"/>
    <col min="17" max="16384" width="9.140625" style="4"/>
  </cols>
  <sheetData>
    <row r="1" spans="1:16" x14ac:dyDescent="0.2">
      <c r="H1" s="5"/>
    </row>
    <row r="2" spans="1:16" ht="25.5" x14ac:dyDescent="0.2">
      <c r="A2" s="59" t="s">
        <v>44</v>
      </c>
      <c r="B2" s="7" t="s">
        <v>7</v>
      </c>
      <c r="C2" s="7" t="s">
        <v>0</v>
      </c>
      <c r="D2" s="7" t="s">
        <v>1</v>
      </c>
      <c r="E2" s="60" t="s">
        <v>4</v>
      </c>
      <c r="F2" s="7" t="s">
        <v>3</v>
      </c>
      <c r="G2" s="7" t="s">
        <v>5</v>
      </c>
      <c r="H2" s="60" t="s">
        <v>2</v>
      </c>
      <c r="I2" s="7" t="s">
        <v>39</v>
      </c>
      <c r="J2" s="7" t="s">
        <v>40</v>
      </c>
      <c r="K2" s="7" t="s">
        <v>41</v>
      </c>
      <c r="L2" s="61" t="s">
        <v>45</v>
      </c>
      <c r="M2" s="61" t="s">
        <v>46</v>
      </c>
      <c r="N2" s="61" t="s">
        <v>6</v>
      </c>
      <c r="O2" s="61" t="s">
        <v>47</v>
      </c>
      <c r="P2" s="61" t="s">
        <v>48</v>
      </c>
    </row>
    <row r="3" spans="1:16" ht="26.25" customHeight="1" x14ac:dyDescent="0.2">
      <c r="A3" s="83">
        <v>406137</v>
      </c>
      <c r="B3" s="74" t="s">
        <v>5168</v>
      </c>
      <c r="C3" s="9" t="s">
        <v>5169</v>
      </c>
      <c r="D3" s="76" t="s">
        <v>127</v>
      </c>
      <c r="E3" s="13">
        <v>44559</v>
      </c>
      <c r="F3" s="76" t="s">
        <v>705</v>
      </c>
      <c r="G3" s="13">
        <v>44563</v>
      </c>
      <c r="H3" s="10" t="s">
        <v>4635</v>
      </c>
      <c r="I3" s="1">
        <v>110</v>
      </c>
      <c r="J3" s="1">
        <v>24</v>
      </c>
      <c r="K3" s="1">
        <v>24</v>
      </c>
      <c r="L3" s="1">
        <v>5</v>
      </c>
      <c r="M3" s="80">
        <v>15.84</v>
      </c>
      <c r="N3" s="96">
        <v>15.84</v>
      </c>
      <c r="O3" s="64">
        <v>2530</v>
      </c>
      <c r="P3" s="65">
        <f>Table224578910112345678910111213141516171819202122232425262728293031323334353637383940414243444546474849[[#This Row],[PEMBULATAN]]*O3</f>
        <v>40075.199999999997</v>
      </c>
    </row>
    <row r="4" spans="1:16" ht="26.25" customHeight="1" x14ac:dyDescent="0.2">
      <c r="A4" s="14"/>
      <c r="B4" s="75"/>
      <c r="C4" s="73" t="s">
        <v>5170</v>
      </c>
      <c r="D4" s="78" t="s">
        <v>127</v>
      </c>
      <c r="E4" s="13">
        <v>44559</v>
      </c>
      <c r="F4" s="76" t="s">
        <v>705</v>
      </c>
      <c r="G4" s="13">
        <v>44563</v>
      </c>
      <c r="H4" s="77" t="s">
        <v>4635</v>
      </c>
      <c r="I4" s="16">
        <v>115</v>
      </c>
      <c r="J4" s="16">
        <v>60</v>
      </c>
      <c r="K4" s="16">
        <v>22</v>
      </c>
      <c r="L4" s="16">
        <v>6</v>
      </c>
      <c r="M4" s="81">
        <v>37.950000000000003</v>
      </c>
      <c r="N4" s="96">
        <v>37.950000000000003</v>
      </c>
      <c r="O4" s="64">
        <v>2530</v>
      </c>
      <c r="P4" s="65">
        <f>Table224578910112345678910111213141516171819202122232425262728293031323334353637383940414243444546474849[[#This Row],[PEMBULATAN]]*O4</f>
        <v>96013.5</v>
      </c>
    </row>
    <row r="5" spans="1:16" ht="26.25" customHeight="1" x14ac:dyDescent="0.2">
      <c r="A5" s="14"/>
      <c r="B5" s="75"/>
      <c r="C5" s="73" t="s">
        <v>5171</v>
      </c>
      <c r="D5" s="78" t="s">
        <v>127</v>
      </c>
      <c r="E5" s="13">
        <v>44559</v>
      </c>
      <c r="F5" s="76" t="s">
        <v>705</v>
      </c>
      <c r="G5" s="13">
        <v>44563</v>
      </c>
      <c r="H5" s="77" t="s">
        <v>4635</v>
      </c>
      <c r="I5" s="16">
        <v>65</v>
      </c>
      <c r="J5" s="16">
        <v>36</v>
      </c>
      <c r="K5" s="16">
        <v>21</v>
      </c>
      <c r="L5" s="16">
        <v>4</v>
      </c>
      <c r="M5" s="81">
        <v>12.285</v>
      </c>
      <c r="N5" s="96">
        <v>12.285</v>
      </c>
      <c r="O5" s="64">
        <v>2530</v>
      </c>
      <c r="P5" s="65">
        <f>Table224578910112345678910111213141516171819202122232425262728293031323334353637383940414243444546474849[[#This Row],[PEMBULATAN]]*O5</f>
        <v>31081.05</v>
      </c>
    </row>
    <row r="6" spans="1:16" ht="26.25" customHeight="1" x14ac:dyDescent="0.2">
      <c r="A6" s="14"/>
      <c r="B6" s="75"/>
      <c r="C6" s="73" t="s">
        <v>5172</v>
      </c>
      <c r="D6" s="78" t="s">
        <v>127</v>
      </c>
      <c r="E6" s="13">
        <v>44559</v>
      </c>
      <c r="F6" s="76" t="s">
        <v>705</v>
      </c>
      <c r="G6" s="13">
        <v>44563</v>
      </c>
      <c r="H6" s="77" t="s">
        <v>4635</v>
      </c>
      <c r="I6" s="16">
        <v>103</v>
      </c>
      <c r="J6" s="16">
        <v>15</v>
      </c>
      <c r="K6" s="16">
        <v>15</v>
      </c>
      <c r="L6" s="16">
        <v>3</v>
      </c>
      <c r="M6" s="81">
        <v>5.7937500000000002</v>
      </c>
      <c r="N6" s="96">
        <v>5.7937500000000002</v>
      </c>
      <c r="O6" s="64">
        <v>2530</v>
      </c>
      <c r="P6" s="65">
        <f>Table224578910112345678910111213141516171819202122232425262728293031323334353637383940414243444546474849[[#This Row],[PEMBULATAN]]*O6</f>
        <v>14658.1875</v>
      </c>
    </row>
    <row r="7" spans="1:16" ht="26.25" customHeight="1" x14ac:dyDescent="0.2">
      <c r="A7" s="14"/>
      <c r="B7" s="75"/>
      <c r="C7" s="73" t="s">
        <v>5173</v>
      </c>
      <c r="D7" s="78" t="s">
        <v>127</v>
      </c>
      <c r="E7" s="13">
        <v>44559</v>
      </c>
      <c r="F7" s="76" t="s">
        <v>705</v>
      </c>
      <c r="G7" s="13">
        <v>44563</v>
      </c>
      <c r="H7" s="77" t="s">
        <v>4635</v>
      </c>
      <c r="I7" s="16">
        <v>82</v>
      </c>
      <c r="J7" s="16">
        <v>54</v>
      </c>
      <c r="K7" s="16">
        <v>23</v>
      </c>
      <c r="L7" s="16">
        <v>6</v>
      </c>
      <c r="M7" s="81">
        <v>25.460999999999999</v>
      </c>
      <c r="N7" s="96">
        <v>26</v>
      </c>
      <c r="O7" s="64">
        <v>2530</v>
      </c>
      <c r="P7" s="65">
        <f>Table224578910112345678910111213141516171819202122232425262728293031323334353637383940414243444546474849[[#This Row],[PEMBULATAN]]*O7</f>
        <v>65780</v>
      </c>
    </row>
    <row r="8" spans="1:16" ht="26.25" customHeight="1" x14ac:dyDescent="0.2">
      <c r="A8" s="14"/>
      <c r="B8" s="75"/>
      <c r="C8" s="73" t="s">
        <v>5174</v>
      </c>
      <c r="D8" s="78" t="s">
        <v>127</v>
      </c>
      <c r="E8" s="13">
        <v>44559</v>
      </c>
      <c r="F8" s="76" t="s">
        <v>705</v>
      </c>
      <c r="G8" s="13">
        <v>44563</v>
      </c>
      <c r="H8" s="77" t="s">
        <v>4635</v>
      </c>
      <c r="I8" s="16">
        <v>50</v>
      </c>
      <c r="J8" s="16">
        <v>40</v>
      </c>
      <c r="K8" s="16">
        <v>21</v>
      </c>
      <c r="L8" s="16">
        <v>4</v>
      </c>
      <c r="M8" s="81">
        <v>10.5</v>
      </c>
      <c r="N8" s="96">
        <v>10.5</v>
      </c>
      <c r="O8" s="64">
        <v>2530</v>
      </c>
      <c r="P8" s="65">
        <f>Table224578910112345678910111213141516171819202122232425262728293031323334353637383940414243444546474849[[#This Row],[PEMBULATAN]]*O8</f>
        <v>26565</v>
      </c>
    </row>
    <row r="9" spans="1:16" ht="26.25" customHeight="1" x14ac:dyDescent="0.2">
      <c r="A9" s="14"/>
      <c r="B9" s="75"/>
      <c r="C9" s="73" t="s">
        <v>5175</v>
      </c>
      <c r="D9" s="78" t="s">
        <v>127</v>
      </c>
      <c r="E9" s="13">
        <v>44559</v>
      </c>
      <c r="F9" s="76" t="s">
        <v>705</v>
      </c>
      <c r="G9" s="13">
        <v>44563</v>
      </c>
      <c r="H9" s="77" t="s">
        <v>4635</v>
      </c>
      <c r="I9" s="16">
        <v>56</v>
      </c>
      <c r="J9" s="16">
        <v>35</v>
      </c>
      <c r="K9" s="16">
        <v>21</v>
      </c>
      <c r="L9" s="16">
        <v>3</v>
      </c>
      <c r="M9" s="81">
        <v>10.29</v>
      </c>
      <c r="N9" s="96">
        <v>10.29</v>
      </c>
      <c r="O9" s="64">
        <v>2530</v>
      </c>
      <c r="P9" s="65">
        <f>Table224578910112345678910111213141516171819202122232425262728293031323334353637383940414243444546474849[[#This Row],[PEMBULATAN]]*O9</f>
        <v>26033.699999999997</v>
      </c>
    </row>
    <row r="10" spans="1:16" ht="26.25" customHeight="1" x14ac:dyDescent="0.2">
      <c r="A10" s="14"/>
      <c r="B10" s="75"/>
      <c r="C10" s="73" t="s">
        <v>5176</v>
      </c>
      <c r="D10" s="78" t="s">
        <v>127</v>
      </c>
      <c r="E10" s="13">
        <v>44559</v>
      </c>
      <c r="F10" s="76" t="s">
        <v>705</v>
      </c>
      <c r="G10" s="13">
        <v>44563</v>
      </c>
      <c r="H10" s="77" t="s">
        <v>4635</v>
      </c>
      <c r="I10" s="16">
        <v>94</v>
      </c>
      <c r="J10" s="16">
        <v>5</v>
      </c>
      <c r="K10" s="16">
        <v>5</v>
      </c>
      <c r="L10" s="16">
        <v>1</v>
      </c>
      <c r="M10" s="81">
        <v>0.58750000000000002</v>
      </c>
      <c r="N10" s="96">
        <v>1</v>
      </c>
      <c r="O10" s="64">
        <v>2530</v>
      </c>
      <c r="P10" s="65">
        <f>Table224578910112345678910111213141516171819202122232425262728293031323334353637383940414243444546474849[[#This Row],[PEMBULATAN]]*O10</f>
        <v>2530</v>
      </c>
    </row>
    <row r="11" spans="1:16" ht="26.25" customHeight="1" x14ac:dyDescent="0.2">
      <c r="A11" s="14"/>
      <c r="B11" s="75"/>
      <c r="C11" s="73" t="s">
        <v>5177</v>
      </c>
      <c r="D11" s="78" t="s">
        <v>127</v>
      </c>
      <c r="E11" s="13">
        <v>44559</v>
      </c>
      <c r="F11" s="76" t="s">
        <v>705</v>
      </c>
      <c r="G11" s="13">
        <v>44563</v>
      </c>
      <c r="H11" s="77" t="s">
        <v>4635</v>
      </c>
      <c r="I11" s="16">
        <v>93</v>
      </c>
      <c r="J11" s="16">
        <v>61</v>
      </c>
      <c r="K11" s="16">
        <v>25</v>
      </c>
      <c r="L11" s="16">
        <v>11</v>
      </c>
      <c r="M11" s="81">
        <v>35.456249999999997</v>
      </c>
      <c r="N11" s="96">
        <v>36</v>
      </c>
      <c r="O11" s="64">
        <v>2530</v>
      </c>
      <c r="P11" s="65">
        <f>Table224578910112345678910111213141516171819202122232425262728293031323334353637383940414243444546474849[[#This Row],[PEMBULATAN]]*O11</f>
        <v>91080</v>
      </c>
    </row>
    <row r="12" spans="1:16" ht="26.25" customHeight="1" x14ac:dyDescent="0.2">
      <c r="A12" s="14"/>
      <c r="B12" s="75"/>
      <c r="C12" s="73" t="s">
        <v>5178</v>
      </c>
      <c r="D12" s="78" t="s">
        <v>127</v>
      </c>
      <c r="E12" s="13">
        <v>44559</v>
      </c>
      <c r="F12" s="76" t="s">
        <v>705</v>
      </c>
      <c r="G12" s="13">
        <v>44563</v>
      </c>
      <c r="H12" s="77" t="s">
        <v>4635</v>
      </c>
      <c r="I12" s="16">
        <v>53</v>
      </c>
      <c r="J12" s="16">
        <v>40</v>
      </c>
      <c r="K12" s="16">
        <v>16</v>
      </c>
      <c r="L12" s="16">
        <v>3</v>
      </c>
      <c r="M12" s="81">
        <v>8.48</v>
      </c>
      <c r="N12" s="96">
        <v>9</v>
      </c>
      <c r="O12" s="64">
        <v>2530</v>
      </c>
      <c r="P12" s="65">
        <f>Table224578910112345678910111213141516171819202122232425262728293031323334353637383940414243444546474849[[#This Row],[PEMBULATAN]]*O12</f>
        <v>22770</v>
      </c>
    </row>
    <row r="13" spans="1:16" ht="26.25" customHeight="1" x14ac:dyDescent="0.2">
      <c r="A13" s="14"/>
      <c r="B13" s="75"/>
      <c r="C13" s="73" t="s">
        <v>5179</v>
      </c>
      <c r="D13" s="78" t="s">
        <v>127</v>
      </c>
      <c r="E13" s="13">
        <v>44559</v>
      </c>
      <c r="F13" s="76" t="s">
        <v>705</v>
      </c>
      <c r="G13" s="13">
        <v>44563</v>
      </c>
      <c r="H13" s="77" t="s">
        <v>4635</v>
      </c>
      <c r="I13" s="16">
        <v>50</v>
      </c>
      <c r="J13" s="16">
        <v>50</v>
      </c>
      <c r="K13" s="16">
        <v>22</v>
      </c>
      <c r="L13" s="16">
        <v>1</v>
      </c>
      <c r="M13" s="81">
        <v>13.75</v>
      </c>
      <c r="N13" s="96">
        <v>13.75</v>
      </c>
      <c r="O13" s="64">
        <v>2530</v>
      </c>
      <c r="P13" s="65">
        <f>Table224578910112345678910111213141516171819202122232425262728293031323334353637383940414243444546474849[[#This Row],[PEMBULATAN]]*O13</f>
        <v>34787.5</v>
      </c>
    </row>
    <row r="14" spans="1:16" ht="26.25" customHeight="1" x14ac:dyDescent="0.2">
      <c r="A14" s="14"/>
      <c r="B14" s="75"/>
      <c r="C14" s="73" t="s">
        <v>5180</v>
      </c>
      <c r="D14" s="78" t="s">
        <v>127</v>
      </c>
      <c r="E14" s="13">
        <v>44559</v>
      </c>
      <c r="F14" s="76" t="s">
        <v>705</v>
      </c>
      <c r="G14" s="13">
        <v>44563</v>
      </c>
      <c r="H14" s="77" t="s">
        <v>4635</v>
      </c>
      <c r="I14" s="16">
        <v>80</v>
      </c>
      <c r="J14" s="16">
        <v>51</v>
      </c>
      <c r="K14" s="16">
        <v>24</v>
      </c>
      <c r="L14" s="16">
        <v>12</v>
      </c>
      <c r="M14" s="81">
        <v>24.48</v>
      </c>
      <c r="N14" s="96">
        <v>25</v>
      </c>
      <c r="O14" s="64">
        <v>2530</v>
      </c>
      <c r="P14" s="65">
        <f>Table224578910112345678910111213141516171819202122232425262728293031323334353637383940414243444546474849[[#This Row],[PEMBULATAN]]*O14</f>
        <v>63250</v>
      </c>
    </row>
    <row r="15" spans="1:16" ht="26.25" customHeight="1" x14ac:dyDescent="0.2">
      <c r="A15" s="14"/>
      <c r="B15" s="75"/>
      <c r="C15" s="73" t="s">
        <v>5181</v>
      </c>
      <c r="D15" s="78" t="s">
        <v>127</v>
      </c>
      <c r="E15" s="13">
        <v>44559</v>
      </c>
      <c r="F15" s="76" t="s">
        <v>705</v>
      </c>
      <c r="G15" s="13">
        <v>44563</v>
      </c>
      <c r="H15" s="77" t="s">
        <v>4635</v>
      </c>
      <c r="I15" s="16">
        <v>75</v>
      </c>
      <c r="J15" s="16">
        <v>53</v>
      </c>
      <c r="K15" s="16">
        <v>16</v>
      </c>
      <c r="L15" s="16">
        <v>4</v>
      </c>
      <c r="M15" s="81">
        <v>15.9</v>
      </c>
      <c r="N15" s="96">
        <v>15.9</v>
      </c>
      <c r="O15" s="64">
        <v>2530</v>
      </c>
      <c r="P15" s="65">
        <f>Table224578910112345678910111213141516171819202122232425262728293031323334353637383940414243444546474849[[#This Row],[PEMBULATAN]]*O15</f>
        <v>40227</v>
      </c>
    </row>
    <row r="16" spans="1:16" ht="26.25" customHeight="1" x14ac:dyDescent="0.2">
      <c r="A16" s="14"/>
      <c r="B16" s="75"/>
      <c r="C16" s="73" t="s">
        <v>5182</v>
      </c>
      <c r="D16" s="78" t="s">
        <v>127</v>
      </c>
      <c r="E16" s="13">
        <v>44559</v>
      </c>
      <c r="F16" s="76" t="s">
        <v>705</v>
      </c>
      <c r="G16" s="13">
        <v>44563</v>
      </c>
      <c r="H16" s="77" t="s">
        <v>4635</v>
      </c>
      <c r="I16" s="16">
        <v>89</v>
      </c>
      <c r="J16" s="16">
        <v>55</v>
      </c>
      <c r="K16" s="16">
        <v>26</v>
      </c>
      <c r="L16" s="16">
        <v>12</v>
      </c>
      <c r="M16" s="81">
        <v>31.817499999999999</v>
      </c>
      <c r="N16" s="96">
        <v>31.817499999999999</v>
      </c>
      <c r="O16" s="64">
        <v>2530</v>
      </c>
      <c r="P16" s="65">
        <f>Table224578910112345678910111213141516171819202122232425262728293031323334353637383940414243444546474849[[#This Row],[PEMBULATAN]]*O16</f>
        <v>80498.274999999994</v>
      </c>
    </row>
    <row r="17" spans="1:16" ht="26.25" customHeight="1" x14ac:dyDescent="0.2">
      <c r="A17" s="14"/>
      <c r="B17" s="75"/>
      <c r="C17" s="73" t="s">
        <v>5183</v>
      </c>
      <c r="D17" s="78" t="s">
        <v>127</v>
      </c>
      <c r="E17" s="13">
        <v>44559</v>
      </c>
      <c r="F17" s="76" t="s">
        <v>705</v>
      </c>
      <c r="G17" s="13">
        <v>44563</v>
      </c>
      <c r="H17" s="77" t="s">
        <v>4635</v>
      </c>
      <c r="I17" s="16">
        <v>86</v>
      </c>
      <c r="J17" s="16">
        <v>52</v>
      </c>
      <c r="K17" s="16">
        <v>20</v>
      </c>
      <c r="L17" s="16">
        <v>6</v>
      </c>
      <c r="M17" s="81">
        <v>22.36</v>
      </c>
      <c r="N17" s="96">
        <v>23</v>
      </c>
      <c r="O17" s="64">
        <v>2530</v>
      </c>
      <c r="P17" s="65">
        <f>Table224578910112345678910111213141516171819202122232425262728293031323334353637383940414243444546474849[[#This Row],[PEMBULATAN]]*O17</f>
        <v>58190</v>
      </c>
    </row>
    <row r="18" spans="1:16" ht="26.25" customHeight="1" x14ac:dyDescent="0.2">
      <c r="A18" s="14"/>
      <c r="B18" s="75"/>
      <c r="C18" s="73" t="s">
        <v>5184</v>
      </c>
      <c r="D18" s="78" t="s">
        <v>127</v>
      </c>
      <c r="E18" s="13">
        <v>44559</v>
      </c>
      <c r="F18" s="76" t="s">
        <v>705</v>
      </c>
      <c r="G18" s="13">
        <v>44563</v>
      </c>
      <c r="H18" s="77" t="s">
        <v>4635</v>
      </c>
      <c r="I18" s="16">
        <v>95</v>
      </c>
      <c r="J18" s="16">
        <v>56</v>
      </c>
      <c r="K18" s="16">
        <v>17</v>
      </c>
      <c r="L18" s="16">
        <v>5</v>
      </c>
      <c r="M18" s="81">
        <v>22.61</v>
      </c>
      <c r="N18" s="96">
        <v>22.61</v>
      </c>
      <c r="O18" s="64">
        <v>2530</v>
      </c>
      <c r="P18" s="65">
        <f>Table224578910112345678910111213141516171819202122232425262728293031323334353637383940414243444546474849[[#This Row],[PEMBULATAN]]*O18</f>
        <v>57203.299999999996</v>
      </c>
    </row>
    <row r="19" spans="1:16" ht="26.25" customHeight="1" x14ac:dyDescent="0.2">
      <c r="A19" s="14"/>
      <c r="B19" s="75"/>
      <c r="C19" s="73" t="s">
        <v>5185</v>
      </c>
      <c r="D19" s="78" t="s">
        <v>127</v>
      </c>
      <c r="E19" s="13">
        <v>44559</v>
      </c>
      <c r="F19" s="76" t="s">
        <v>705</v>
      </c>
      <c r="G19" s="13">
        <v>44563</v>
      </c>
      <c r="H19" s="77" t="s">
        <v>4635</v>
      </c>
      <c r="I19" s="16">
        <v>65</v>
      </c>
      <c r="J19" s="16">
        <v>55</v>
      </c>
      <c r="K19" s="16">
        <v>13</v>
      </c>
      <c r="L19" s="16">
        <v>6</v>
      </c>
      <c r="M19" s="81">
        <v>11.61875</v>
      </c>
      <c r="N19" s="96">
        <v>11.61875</v>
      </c>
      <c r="O19" s="64">
        <v>2530</v>
      </c>
      <c r="P19" s="65">
        <f>Table224578910112345678910111213141516171819202122232425262728293031323334353637383940414243444546474849[[#This Row],[PEMBULATAN]]*O19</f>
        <v>29395.4375</v>
      </c>
    </row>
    <row r="20" spans="1:16" ht="26.25" customHeight="1" x14ac:dyDescent="0.2">
      <c r="A20" s="14"/>
      <c r="B20" s="75"/>
      <c r="C20" s="73" t="s">
        <v>5186</v>
      </c>
      <c r="D20" s="78" t="s">
        <v>127</v>
      </c>
      <c r="E20" s="13">
        <v>44559</v>
      </c>
      <c r="F20" s="76" t="s">
        <v>705</v>
      </c>
      <c r="G20" s="13">
        <v>44563</v>
      </c>
      <c r="H20" s="77" t="s">
        <v>4635</v>
      </c>
      <c r="I20" s="16">
        <v>93</v>
      </c>
      <c r="J20" s="16">
        <v>56</v>
      </c>
      <c r="K20" s="16">
        <v>26</v>
      </c>
      <c r="L20" s="16">
        <v>8</v>
      </c>
      <c r="M20" s="81">
        <v>33.851999999999997</v>
      </c>
      <c r="N20" s="96">
        <v>33.851999999999997</v>
      </c>
      <c r="O20" s="64">
        <v>2530</v>
      </c>
      <c r="P20" s="65">
        <f>Table224578910112345678910111213141516171819202122232425262728293031323334353637383940414243444546474849[[#This Row],[PEMBULATAN]]*O20</f>
        <v>85645.56</v>
      </c>
    </row>
    <row r="21" spans="1:16" ht="26.25" customHeight="1" x14ac:dyDescent="0.2">
      <c r="A21" s="14"/>
      <c r="B21" s="75"/>
      <c r="C21" s="73" t="s">
        <v>5187</v>
      </c>
      <c r="D21" s="78" t="s">
        <v>127</v>
      </c>
      <c r="E21" s="13">
        <v>44559</v>
      </c>
      <c r="F21" s="76" t="s">
        <v>705</v>
      </c>
      <c r="G21" s="13">
        <v>44563</v>
      </c>
      <c r="H21" s="77" t="s">
        <v>4635</v>
      </c>
      <c r="I21" s="16">
        <v>54</v>
      </c>
      <c r="J21" s="16">
        <v>37</v>
      </c>
      <c r="K21" s="16">
        <v>16</v>
      </c>
      <c r="L21" s="16">
        <v>2</v>
      </c>
      <c r="M21" s="81">
        <v>7.992</v>
      </c>
      <c r="N21" s="96">
        <v>7.992</v>
      </c>
      <c r="O21" s="64">
        <v>2530</v>
      </c>
      <c r="P21" s="65">
        <f>Table224578910112345678910111213141516171819202122232425262728293031323334353637383940414243444546474849[[#This Row],[PEMBULATAN]]*O21</f>
        <v>20219.759999999998</v>
      </c>
    </row>
    <row r="22" spans="1:16" ht="26.25" customHeight="1" x14ac:dyDescent="0.2">
      <c r="A22" s="14"/>
      <c r="B22" s="75"/>
      <c r="C22" s="73" t="s">
        <v>5188</v>
      </c>
      <c r="D22" s="78" t="s">
        <v>127</v>
      </c>
      <c r="E22" s="13">
        <v>44559</v>
      </c>
      <c r="F22" s="76" t="s">
        <v>705</v>
      </c>
      <c r="G22" s="13">
        <v>44563</v>
      </c>
      <c r="H22" s="77" t="s">
        <v>4635</v>
      </c>
      <c r="I22" s="16">
        <v>87</v>
      </c>
      <c r="J22" s="16">
        <v>60</v>
      </c>
      <c r="K22" s="16">
        <v>29</v>
      </c>
      <c r="L22" s="16">
        <v>7</v>
      </c>
      <c r="M22" s="81">
        <v>37.844999999999999</v>
      </c>
      <c r="N22" s="96">
        <v>37.844999999999999</v>
      </c>
      <c r="O22" s="64">
        <v>2530</v>
      </c>
      <c r="P22" s="65">
        <f>Table224578910112345678910111213141516171819202122232425262728293031323334353637383940414243444546474849[[#This Row],[PEMBULATAN]]*O22</f>
        <v>95747.849999999991</v>
      </c>
    </row>
    <row r="23" spans="1:16" ht="26.25" customHeight="1" x14ac:dyDescent="0.2">
      <c r="A23" s="14"/>
      <c r="B23" s="75"/>
      <c r="C23" s="73" t="s">
        <v>5189</v>
      </c>
      <c r="D23" s="78" t="s">
        <v>127</v>
      </c>
      <c r="E23" s="13">
        <v>44559</v>
      </c>
      <c r="F23" s="76" t="s">
        <v>705</v>
      </c>
      <c r="G23" s="13">
        <v>44563</v>
      </c>
      <c r="H23" s="77" t="s">
        <v>4635</v>
      </c>
      <c r="I23" s="16">
        <v>35</v>
      </c>
      <c r="J23" s="16">
        <v>30</v>
      </c>
      <c r="K23" s="16">
        <v>25</v>
      </c>
      <c r="L23" s="16">
        <v>4</v>
      </c>
      <c r="M23" s="81">
        <v>6.5625</v>
      </c>
      <c r="N23" s="96">
        <v>6.5625</v>
      </c>
      <c r="O23" s="64">
        <v>2530</v>
      </c>
      <c r="P23" s="65">
        <f>Table224578910112345678910111213141516171819202122232425262728293031323334353637383940414243444546474849[[#This Row],[PEMBULATAN]]*O23</f>
        <v>16603.125</v>
      </c>
    </row>
    <row r="24" spans="1:16" ht="26.25" customHeight="1" x14ac:dyDescent="0.2">
      <c r="A24" s="14"/>
      <c r="B24" s="75"/>
      <c r="C24" s="73" t="s">
        <v>5190</v>
      </c>
      <c r="D24" s="78" t="s">
        <v>127</v>
      </c>
      <c r="E24" s="13">
        <v>44559</v>
      </c>
      <c r="F24" s="76" t="s">
        <v>705</v>
      </c>
      <c r="G24" s="13">
        <v>44563</v>
      </c>
      <c r="H24" s="77" t="s">
        <v>4635</v>
      </c>
      <c r="I24" s="16">
        <v>65</v>
      </c>
      <c r="J24" s="16">
        <v>65</v>
      </c>
      <c r="K24" s="16">
        <v>25</v>
      </c>
      <c r="L24" s="16">
        <v>7</v>
      </c>
      <c r="M24" s="81">
        <v>26.40625</v>
      </c>
      <c r="N24" s="96">
        <v>27</v>
      </c>
      <c r="O24" s="64">
        <v>2530</v>
      </c>
      <c r="P24" s="65">
        <f>Table224578910112345678910111213141516171819202122232425262728293031323334353637383940414243444546474849[[#This Row],[PEMBULATAN]]*O24</f>
        <v>68310</v>
      </c>
    </row>
    <row r="25" spans="1:16" ht="26.25" customHeight="1" x14ac:dyDescent="0.2">
      <c r="A25" s="14"/>
      <c r="B25" s="75"/>
      <c r="C25" s="73" t="s">
        <v>5191</v>
      </c>
      <c r="D25" s="78" t="s">
        <v>127</v>
      </c>
      <c r="E25" s="13">
        <v>44559</v>
      </c>
      <c r="F25" s="76" t="s">
        <v>705</v>
      </c>
      <c r="G25" s="13">
        <v>44563</v>
      </c>
      <c r="H25" s="77" t="s">
        <v>4635</v>
      </c>
      <c r="I25" s="16">
        <v>62</v>
      </c>
      <c r="J25" s="16">
        <v>61</v>
      </c>
      <c r="K25" s="16">
        <v>20</v>
      </c>
      <c r="L25" s="16">
        <v>6</v>
      </c>
      <c r="M25" s="81">
        <v>18.91</v>
      </c>
      <c r="N25" s="96">
        <v>18.91</v>
      </c>
      <c r="O25" s="64">
        <v>2530</v>
      </c>
      <c r="P25" s="65">
        <f>Table224578910112345678910111213141516171819202122232425262728293031323334353637383940414243444546474849[[#This Row],[PEMBULATAN]]*O25</f>
        <v>47842.3</v>
      </c>
    </row>
    <row r="26" spans="1:16" ht="26.25" customHeight="1" x14ac:dyDescent="0.2">
      <c r="A26" s="14"/>
      <c r="B26" s="75"/>
      <c r="C26" s="73" t="s">
        <v>5192</v>
      </c>
      <c r="D26" s="78" t="s">
        <v>127</v>
      </c>
      <c r="E26" s="13">
        <v>44559</v>
      </c>
      <c r="F26" s="76" t="s">
        <v>705</v>
      </c>
      <c r="G26" s="13">
        <v>44563</v>
      </c>
      <c r="H26" s="77" t="s">
        <v>4635</v>
      </c>
      <c r="I26" s="16">
        <v>49</v>
      </c>
      <c r="J26" s="16">
        <v>42</v>
      </c>
      <c r="K26" s="16">
        <v>18</v>
      </c>
      <c r="L26" s="16">
        <v>8</v>
      </c>
      <c r="M26" s="81">
        <v>9.2609999999999992</v>
      </c>
      <c r="N26" s="96">
        <v>9.2609999999999992</v>
      </c>
      <c r="O26" s="64">
        <v>2530</v>
      </c>
      <c r="P26" s="65">
        <f>Table224578910112345678910111213141516171819202122232425262728293031323334353637383940414243444546474849[[#This Row],[PEMBULATAN]]*O26</f>
        <v>23430.329999999998</v>
      </c>
    </row>
    <row r="27" spans="1:16" ht="26.25" customHeight="1" x14ac:dyDescent="0.2">
      <c r="A27" s="14"/>
      <c r="B27" s="75"/>
      <c r="C27" s="73" t="s">
        <v>5193</v>
      </c>
      <c r="D27" s="78" t="s">
        <v>127</v>
      </c>
      <c r="E27" s="13">
        <v>44559</v>
      </c>
      <c r="F27" s="76" t="s">
        <v>705</v>
      </c>
      <c r="G27" s="13">
        <v>44563</v>
      </c>
      <c r="H27" s="77" t="s">
        <v>4635</v>
      </c>
      <c r="I27" s="16">
        <v>80</v>
      </c>
      <c r="J27" s="16">
        <v>44</v>
      </c>
      <c r="K27" s="16">
        <v>34</v>
      </c>
      <c r="L27" s="16">
        <v>11</v>
      </c>
      <c r="M27" s="81">
        <v>29.92</v>
      </c>
      <c r="N27" s="96">
        <v>29.92</v>
      </c>
      <c r="O27" s="64">
        <v>2530</v>
      </c>
      <c r="P27" s="65">
        <f>Table224578910112345678910111213141516171819202122232425262728293031323334353637383940414243444546474849[[#This Row],[PEMBULATAN]]*O27</f>
        <v>75697.600000000006</v>
      </c>
    </row>
    <row r="28" spans="1:16" ht="26.25" customHeight="1" x14ac:dyDescent="0.2">
      <c r="A28" s="14"/>
      <c r="B28" s="75"/>
      <c r="C28" s="73" t="s">
        <v>5194</v>
      </c>
      <c r="D28" s="78" t="s">
        <v>127</v>
      </c>
      <c r="E28" s="13">
        <v>44559</v>
      </c>
      <c r="F28" s="76" t="s">
        <v>705</v>
      </c>
      <c r="G28" s="13">
        <v>44563</v>
      </c>
      <c r="H28" s="77" t="s">
        <v>4635</v>
      </c>
      <c r="I28" s="16">
        <v>77</v>
      </c>
      <c r="J28" s="16">
        <v>43</v>
      </c>
      <c r="K28" s="16">
        <v>43</v>
      </c>
      <c r="L28" s="16">
        <v>5</v>
      </c>
      <c r="M28" s="81">
        <v>35.593249999999998</v>
      </c>
      <c r="N28" s="96">
        <v>35.593249999999998</v>
      </c>
      <c r="O28" s="64">
        <v>2530</v>
      </c>
      <c r="P28" s="65">
        <f>Table224578910112345678910111213141516171819202122232425262728293031323334353637383940414243444546474849[[#This Row],[PEMBULATAN]]*O28</f>
        <v>90050.922500000001</v>
      </c>
    </row>
    <row r="29" spans="1:16" ht="26.25" customHeight="1" x14ac:dyDescent="0.2">
      <c r="A29" s="14"/>
      <c r="B29" s="75"/>
      <c r="C29" s="73" t="s">
        <v>5195</v>
      </c>
      <c r="D29" s="78" t="s">
        <v>127</v>
      </c>
      <c r="E29" s="13">
        <v>44559</v>
      </c>
      <c r="F29" s="76" t="s">
        <v>705</v>
      </c>
      <c r="G29" s="13">
        <v>44563</v>
      </c>
      <c r="H29" s="77" t="s">
        <v>4635</v>
      </c>
      <c r="I29" s="16">
        <v>86</v>
      </c>
      <c r="J29" s="16">
        <v>61</v>
      </c>
      <c r="K29" s="16">
        <v>36</v>
      </c>
      <c r="L29" s="16">
        <v>18</v>
      </c>
      <c r="M29" s="81">
        <v>47.213999999999999</v>
      </c>
      <c r="N29" s="96">
        <v>47.213999999999999</v>
      </c>
      <c r="O29" s="64">
        <v>2530</v>
      </c>
      <c r="P29" s="65">
        <f>Table224578910112345678910111213141516171819202122232425262728293031323334353637383940414243444546474849[[#This Row],[PEMBULATAN]]*O29</f>
        <v>119451.42</v>
      </c>
    </row>
    <row r="30" spans="1:16" ht="26.25" customHeight="1" x14ac:dyDescent="0.2">
      <c r="A30" s="14"/>
      <c r="B30" s="75"/>
      <c r="C30" s="73" t="s">
        <v>5196</v>
      </c>
      <c r="D30" s="78" t="s">
        <v>127</v>
      </c>
      <c r="E30" s="13">
        <v>44559</v>
      </c>
      <c r="F30" s="76" t="s">
        <v>705</v>
      </c>
      <c r="G30" s="13">
        <v>44563</v>
      </c>
      <c r="H30" s="77" t="s">
        <v>4635</v>
      </c>
      <c r="I30" s="16">
        <v>107</v>
      </c>
      <c r="J30" s="16">
        <v>43</v>
      </c>
      <c r="K30" s="16">
        <v>43</v>
      </c>
      <c r="L30" s="16">
        <v>13</v>
      </c>
      <c r="M30" s="81">
        <v>49.460749999999997</v>
      </c>
      <c r="N30" s="96">
        <v>50</v>
      </c>
      <c r="O30" s="64">
        <v>2530</v>
      </c>
      <c r="P30" s="65">
        <f>Table224578910112345678910111213141516171819202122232425262728293031323334353637383940414243444546474849[[#This Row],[PEMBULATAN]]*O30</f>
        <v>126500</v>
      </c>
    </row>
    <row r="31" spans="1:16" ht="26.25" customHeight="1" x14ac:dyDescent="0.2">
      <c r="A31" s="14"/>
      <c r="B31" s="75"/>
      <c r="C31" s="73" t="s">
        <v>5197</v>
      </c>
      <c r="D31" s="78" t="s">
        <v>127</v>
      </c>
      <c r="E31" s="13">
        <v>44559</v>
      </c>
      <c r="F31" s="76" t="s">
        <v>705</v>
      </c>
      <c r="G31" s="13">
        <v>44563</v>
      </c>
      <c r="H31" s="77" t="s">
        <v>4635</v>
      </c>
      <c r="I31" s="16">
        <v>95</v>
      </c>
      <c r="J31" s="16">
        <v>60</v>
      </c>
      <c r="K31" s="16">
        <v>33</v>
      </c>
      <c r="L31" s="16">
        <v>25</v>
      </c>
      <c r="M31" s="81">
        <v>47.024999999999999</v>
      </c>
      <c r="N31" s="96">
        <v>47.024999999999999</v>
      </c>
      <c r="O31" s="64">
        <v>2530</v>
      </c>
      <c r="P31" s="65">
        <f>Table224578910112345678910111213141516171819202122232425262728293031323334353637383940414243444546474849[[#This Row],[PEMBULATAN]]*O31</f>
        <v>118973.25</v>
      </c>
    </row>
    <row r="32" spans="1:16" ht="26.25" customHeight="1" x14ac:dyDescent="0.2">
      <c r="A32" s="14"/>
      <c r="B32" s="75"/>
      <c r="C32" s="73" t="s">
        <v>5198</v>
      </c>
      <c r="D32" s="78" t="s">
        <v>127</v>
      </c>
      <c r="E32" s="13">
        <v>44559</v>
      </c>
      <c r="F32" s="76" t="s">
        <v>705</v>
      </c>
      <c r="G32" s="13">
        <v>44563</v>
      </c>
      <c r="H32" s="77" t="s">
        <v>4635</v>
      </c>
      <c r="I32" s="16">
        <v>87</v>
      </c>
      <c r="J32" s="16">
        <v>50</v>
      </c>
      <c r="K32" s="16">
        <v>26</v>
      </c>
      <c r="L32" s="16">
        <v>19</v>
      </c>
      <c r="M32" s="81">
        <v>28.274999999999999</v>
      </c>
      <c r="N32" s="96">
        <v>28.274999999999999</v>
      </c>
      <c r="O32" s="64">
        <v>2530</v>
      </c>
      <c r="P32" s="65">
        <f>Table224578910112345678910111213141516171819202122232425262728293031323334353637383940414243444546474849[[#This Row],[PEMBULATAN]]*O32</f>
        <v>71535.75</v>
      </c>
    </row>
    <row r="33" spans="1:16" ht="26.25" customHeight="1" x14ac:dyDescent="0.2">
      <c r="A33" s="14"/>
      <c r="B33" s="75"/>
      <c r="C33" s="73" t="s">
        <v>5199</v>
      </c>
      <c r="D33" s="78" t="s">
        <v>127</v>
      </c>
      <c r="E33" s="13">
        <v>44559</v>
      </c>
      <c r="F33" s="76" t="s">
        <v>705</v>
      </c>
      <c r="G33" s="13">
        <v>44563</v>
      </c>
      <c r="H33" s="77" t="s">
        <v>4635</v>
      </c>
      <c r="I33" s="16">
        <v>67</v>
      </c>
      <c r="J33" s="16">
        <v>39</v>
      </c>
      <c r="K33" s="16">
        <v>33</v>
      </c>
      <c r="L33" s="16">
        <v>10</v>
      </c>
      <c r="M33" s="81">
        <v>21.55725</v>
      </c>
      <c r="N33" s="96">
        <v>21.55725</v>
      </c>
      <c r="O33" s="64">
        <v>2530</v>
      </c>
      <c r="P33" s="65">
        <f>Table224578910112345678910111213141516171819202122232425262728293031323334353637383940414243444546474849[[#This Row],[PEMBULATAN]]*O33</f>
        <v>54539.842499999999</v>
      </c>
    </row>
    <row r="34" spans="1:16" ht="26.25" customHeight="1" x14ac:dyDescent="0.2">
      <c r="A34" s="14"/>
      <c r="B34" s="75"/>
      <c r="C34" s="73" t="s">
        <v>5200</v>
      </c>
      <c r="D34" s="78" t="s">
        <v>127</v>
      </c>
      <c r="E34" s="13">
        <v>44559</v>
      </c>
      <c r="F34" s="76" t="s">
        <v>705</v>
      </c>
      <c r="G34" s="13">
        <v>44563</v>
      </c>
      <c r="H34" s="77" t="s">
        <v>4635</v>
      </c>
      <c r="I34" s="16">
        <v>95</v>
      </c>
      <c r="J34" s="16">
        <v>50</v>
      </c>
      <c r="K34" s="16">
        <v>29</v>
      </c>
      <c r="L34" s="16">
        <v>16</v>
      </c>
      <c r="M34" s="81">
        <v>34.4375</v>
      </c>
      <c r="N34" s="96">
        <v>35</v>
      </c>
      <c r="O34" s="64">
        <v>2530</v>
      </c>
      <c r="P34" s="65">
        <f>Table224578910112345678910111213141516171819202122232425262728293031323334353637383940414243444546474849[[#This Row],[PEMBULATAN]]*O34</f>
        <v>88550</v>
      </c>
    </row>
    <row r="35" spans="1:16" ht="26.25" customHeight="1" x14ac:dyDescent="0.2">
      <c r="A35" s="14"/>
      <c r="B35" s="75"/>
      <c r="C35" s="73" t="s">
        <v>5201</v>
      </c>
      <c r="D35" s="78" t="s">
        <v>127</v>
      </c>
      <c r="E35" s="13">
        <v>44559</v>
      </c>
      <c r="F35" s="76" t="s">
        <v>705</v>
      </c>
      <c r="G35" s="13">
        <v>44563</v>
      </c>
      <c r="H35" s="77" t="s">
        <v>4635</v>
      </c>
      <c r="I35" s="16">
        <v>93</v>
      </c>
      <c r="J35" s="16">
        <v>50</v>
      </c>
      <c r="K35" s="16">
        <v>20</v>
      </c>
      <c r="L35" s="16">
        <v>4</v>
      </c>
      <c r="M35" s="81">
        <v>23.25</v>
      </c>
      <c r="N35" s="96">
        <v>23.25</v>
      </c>
      <c r="O35" s="64">
        <v>2530</v>
      </c>
      <c r="P35" s="65">
        <f>Table224578910112345678910111213141516171819202122232425262728293031323334353637383940414243444546474849[[#This Row],[PEMBULATAN]]*O35</f>
        <v>58822.5</v>
      </c>
    </row>
    <row r="36" spans="1:16" ht="26.25" customHeight="1" x14ac:dyDescent="0.2">
      <c r="A36" s="14"/>
      <c r="B36" s="75"/>
      <c r="C36" s="73" t="s">
        <v>5202</v>
      </c>
      <c r="D36" s="78" t="s">
        <v>127</v>
      </c>
      <c r="E36" s="13">
        <v>44559</v>
      </c>
      <c r="F36" s="76" t="s">
        <v>705</v>
      </c>
      <c r="G36" s="13">
        <v>44563</v>
      </c>
      <c r="H36" s="77" t="s">
        <v>4635</v>
      </c>
      <c r="I36" s="16">
        <v>75</v>
      </c>
      <c r="J36" s="16">
        <v>43</v>
      </c>
      <c r="K36" s="16">
        <v>18</v>
      </c>
      <c r="L36" s="16">
        <v>12</v>
      </c>
      <c r="M36" s="81">
        <v>14.512499999999999</v>
      </c>
      <c r="N36" s="96">
        <v>14.512499999999999</v>
      </c>
      <c r="O36" s="64">
        <v>2530</v>
      </c>
      <c r="P36" s="65">
        <f>Table224578910112345678910111213141516171819202122232425262728293031323334353637383940414243444546474849[[#This Row],[PEMBULATAN]]*O36</f>
        <v>36716.625</v>
      </c>
    </row>
    <row r="37" spans="1:16" ht="26.25" customHeight="1" x14ac:dyDescent="0.2">
      <c r="A37" s="14"/>
      <c r="B37" s="75"/>
      <c r="C37" s="73" t="s">
        <v>5203</v>
      </c>
      <c r="D37" s="78" t="s">
        <v>127</v>
      </c>
      <c r="E37" s="13">
        <v>44559</v>
      </c>
      <c r="F37" s="76" t="s">
        <v>705</v>
      </c>
      <c r="G37" s="13">
        <v>44563</v>
      </c>
      <c r="H37" s="77" t="s">
        <v>4635</v>
      </c>
      <c r="I37" s="16">
        <v>83</v>
      </c>
      <c r="J37" s="16">
        <v>60</v>
      </c>
      <c r="K37" s="16">
        <v>24</v>
      </c>
      <c r="L37" s="16">
        <v>12</v>
      </c>
      <c r="M37" s="81">
        <v>29.88</v>
      </c>
      <c r="N37" s="96">
        <v>29.88</v>
      </c>
      <c r="O37" s="64">
        <v>2530</v>
      </c>
      <c r="P37" s="65">
        <f>Table224578910112345678910111213141516171819202122232425262728293031323334353637383940414243444546474849[[#This Row],[PEMBULATAN]]*O37</f>
        <v>75596.399999999994</v>
      </c>
    </row>
    <row r="38" spans="1:16" ht="26.25" customHeight="1" x14ac:dyDescent="0.2">
      <c r="A38" s="14"/>
      <c r="B38" s="98"/>
      <c r="C38" s="73" t="s">
        <v>5204</v>
      </c>
      <c r="D38" s="78" t="s">
        <v>127</v>
      </c>
      <c r="E38" s="13">
        <v>44559</v>
      </c>
      <c r="F38" s="76" t="s">
        <v>705</v>
      </c>
      <c r="G38" s="13">
        <v>44563</v>
      </c>
      <c r="H38" s="77" t="s">
        <v>4635</v>
      </c>
      <c r="I38" s="16">
        <v>93</v>
      </c>
      <c r="J38" s="16">
        <v>64</v>
      </c>
      <c r="K38" s="16">
        <v>22</v>
      </c>
      <c r="L38" s="16">
        <v>24</v>
      </c>
      <c r="M38" s="81">
        <v>32.735999999999997</v>
      </c>
      <c r="N38" s="96">
        <v>32.735999999999997</v>
      </c>
      <c r="O38" s="64">
        <v>2530</v>
      </c>
      <c r="P38" s="65">
        <f>Table224578910112345678910111213141516171819202122232425262728293031323334353637383940414243444546474849[[#This Row],[PEMBULATAN]]*O38</f>
        <v>82822.079999999987</v>
      </c>
    </row>
    <row r="39" spans="1:16" ht="26.25" customHeight="1" x14ac:dyDescent="0.2">
      <c r="A39" s="14"/>
      <c r="B39" s="75" t="s">
        <v>5205</v>
      </c>
      <c r="C39" s="73" t="s">
        <v>5206</v>
      </c>
      <c r="D39" s="78" t="s">
        <v>127</v>
      </c>
      <c r="E39" s="13">
        <v>44559</v>
      </c>
      <c r="F39" s="76" t="s">
        <v>705</v>
      </c>
      <c r="G39" s="13">
        <v>44563</v>
      </c>
      <c r="H39" s="77" t="s">
        <v>4635</v>
      </c>
      <c r="I39" s="16">
        <v>91</v>
      </c>
      <c r="J39" s="16">
        <v>42</v>
      </c>
      <c r="K39" s="16">
        <v>35</v>
      </c>
      <c r="L39" s="16">
        <v>22</v>
      </c>
      <c r="M39" s="81">
        <v>33.442500000000003</v>
      </c>
      <c r="N39" s="96">
        <v>34</v>
      </c>
      <c r="O39" s="64">
        <v>2530</v>
      </c>
      <c r="P39" s="65">
        <f>Table224578910112345678910111213141516171819202122232425262728293031323334353637383940414243444546474849[[#This Row],[PEMBULATAN]]*O39</f>
        <v>86020</v>
      </c>
    </row>
    <row r="40" spans="1:16" ht="26.25" customHeight="1" x14ac:dyDescent="0.2">
      <c r="A40" s="14"/>
      <c r="B40" s="75"/>
      <c r="C40" s="73" t="s">
        <v>5207</v>
      </c>
      <c r="D40" s="78" t="s">
        <v>127</v>
      </c>
      <c r="E40" s="13">
        <v>44559</v>
      </c>
      <c r="F40" s="76" t="s">
        <v>705</v>
      </c>
      <c r="G40" s="13">
        <v>44563</v>
      </c>
      <c r="H40" s="77" t="s">
        <v>4635</v>
      </c>
      <c r="I40" s="16">
        <v>43</v>
      </c>
      <c r="J40" s="16">
        <v>38</v>
      </c>
      <c r="K40" s="16">
        <v>16</v>
      </c>
      <c r="L40" s="16">
        <v>2</v>
      </c>
      <c r="M40" s="81">
        <v>6.5359999999999996</v>
      </c>
      <c r="N40" s="96">
        <v>6.5359999999999996</v>
      </c>
      <c r="O40" s="64">
        <v>2530</v>
      </c>
      <c r="P40" s="65">
        <f>Table224578910112345678910111213141516171819202122232425262728293031323334353637383940414243444546474849[[#This Row],[PEMBULATAN]]*O40</f>
        <v>16536.079999999998</v>
      </c>
    </row>
    <row r="41" spans="1:16" ht="26.25" customHeight="1" x14ac:dyDescent="0.2">
      <c r="A41" s="14"/>
      <c r="B41" s="75"/>
      <c r="C41" s="73" t="s">
        <v>5208</v>
      </c>
      <c r="D41" s="78" t="s">
        <v>127</v>
      </c>
      <c r="E41" s="13">
        <v>44559</v>
      </c>
      <c r="F41" s="76" t="s">
        <v>705</v>
      </c>
      <c r="G41" s="13">
        <v>44563</v>
      </c>
      <c r="H41" s="77" t="s">
        <v>4635</v>
      </c>
      <c r="I41" s="16">
        <v>26</v>
      </c>
      <c r="J41" s="16">
        <v>20</v>
      </c>
      <c r="K41" s="16">
        <v>13</v>
      </c>
      <c r="L41" s="16">
        <v>1</v>
      </c>
      <c r="M41" s="81">
        <v>1.69</v>
      </c>
      <c r="N41" s="96">
        <v>1.69</v>
      </c>
      <c r="O41" s="64">
        <v>2530</v>
      </c>
      <c r="P41" s="65">
        <f>Table224578910112345678910111213141516171819202122232425262728293031323334353637383940414243444546474849[[#This Row],[PEMBULATAN]]*O41</f>
        <v>4275.7</v>
      </c>
    </row>
    <row r="42" spans="1:16" ht="22.5" customHeight="1" x14ac:dyDescent="0.2">
      <c r="A42" s="123" t="s">
        <v>30</v>
      </c>
      <c r="B42" s="124"/>
      <c r="C42" s="124"/>
      <c r="D42" s="124"/>
      <c r="E42" s="124"/>
      <c r="F42" s="124"/>
      <c r="G42" s="124"/>
      <c r="H42" s="124"/>
      <c r="I42" s="124"/>
      <c r="J42" s="124"/>
      <c r="K42" s="124"/>
      <c r="L42" s="125"/>
      <c r="M42" s="79">
        <f>SUBTOTAL(109,Table224578910112345678910111213141516171819202122232425262728293031323334353637383940414243444546474849[KG VOLUME])</f>
        <v>881.53824999999995</v>
      </c>
      <c r="N42" s="68">
        <f>SUM(N3:N41)</f>
        <v>886.9665</v>
      </c>
      <c r="O42" s="126">
        <f>SUM(P3:P41)</f>
        <v>2244025.2450000001</v>
      </c>
      <c r="P42" s="127"/>
    </row>
    <row r="43" spans="1:16" ht="18" customHeight="1" x14ac:dyDescent="0.2">
      <c r="A43" s="86"/>
      <c r="B43" s="56" t="s">
        <v>42</v>
      </c>
      <c r="C43" s="55"/>
      <c r="D43" s="57" t="s">
        <v>43</v>
      </c>
      <c r="E43" s="86"/>
      <c r="F43" s="86"/>
      <c r="G43" s="86"/>
      <c r="H43" s="86"/>
      <c r="I43" s="86"/>
      <c r="J43" s="86"/>
      <c r="K43" s="86"/>
      <c r="L43" s="86"/>
      <c r="M43" s="87"/>
      <c r="N43" s="88" t="s">
        <v>51</v>
      </c>
      <c r="O43" s="89"/>
      <c r="P43" s="89">
        <f>O42*10%</f>
        <v>224402.52450000003</v>
      </c>
    </row>
    <row r="44" spans="1:16" ht="18" customHeight="1" thickBot="1" x14ac:dyDescent="0.25">
      <c r="A44" s="86"/>
      <c r="B44" s="56"/>
      <c r="C44" s="55"/>
      <c r="D44" s="57"/>
      <c r="E44" s="86"/>
      <c r="F44" s="86"/>
      <c r="G44" s="86"/>
      <c r="H44" s="86"/>
      <c r="I44" s="86"/>
      <c r="J44" s="86"/>
      <c r="K44" s="86"/>
      <c r="L44" s="86"/>
      <c r="M44" s="87"/>
      <c r="N44" s="90" t="s">
        <v>52</v>
      </c>
      <c r="O44" s="91"/>
      <c r="P44" s="91">
        <f>O42-P43</f>
        <v>2019622.7205000001</v>
      </c>
    </row>
    <row r="45" spans="1:16" ht="18" customHeight="1" x14ac:dyDescent="0.2">
      <c r="A45" s="11"/>
      <c r="H45" s="63"/>
      <c r="N45" s="62" t="s">
        <v>31</v>
      </c>
      <c r="P45" s="69">
        <f>P44*1%</f>
        <v>20196.227204999999</v>
      </c>
    </row>
    <row r="46" spans="1:16" ht="18" customHeight="1" thickBot="1" x14ac:dyDescent="0.25">
      <c r="A46" s="11"/>
      <c r="H46" s="63"/>
      <c r="N46" s="62" t="s">
        <v>53</v>
      </c>
      <c r="P46" s="71">
        <f>P44*2%</f>
        <v>40392.454409999998</v>
      </c>
    </row>
    <row r="47" spans="1:16" ht="18" customHeight="1" x14ac:dyDescent="0.2">
      <c r="A47" s="11"/>
      <c r="H47" s="63"/>
      <c r="N47" s="66" t="s">
        <v>32</v>
      </c>
      <c r="O47" s="67"/>
      <c r="P47" s="70">
        <f>P44+P45-P46</f>
        <v>1999426.4932949999</v>
      </c>
    </row>
    <row r="49" spans="1:16" x14ac:dyDescent="0.2">
      <c r="A49" s="11"/>
      <c r="H49" s="63"/>
      <c r="P49" s="71"/>
    </row>
    <row r="50" spans="1:16" x14ac:dyDescent="0.2">
      <c r="A50" s="11"/>
      <c r="H50" s="63"/>
      <c r="O50" s="58"/>
      <c r="P50" s="71"/>
    </row>
    <row r="51" spans="1:16" s="3" customFormat="1" x14ac:dyDescent="0.25">
      <c r="A51" s="11"/>
      <c r="B51" s="2"/>
      <c r="C51" s="2"/>
      <c r="E51" s="12"/>
      <c r="H51" s="63"/>
      <c r="N51" s="15"/>
      <c r="O51" s="15"/>
      <c r="P51" s="15"/>
    </row>
    <row r="52" spans="1:16" s="3" customFormat="1" x14ac:dyDescent="0.25">
      <c r="A52" s="11"/>
      <c r="B52" s="2"/>
      <c r="C52" s="2"/>
      <c r="E52" s="12"/>
      <c r="H52" s="63"/>
      <c r="N52" s="15"/>
      <c r="O52" s="15"/>
      <c r="P52" s="15"/>
    </row>
    <row r="53" spans="1:16" s="3" customFormat="1" x14ac:dyDescent="0.25">
      <c r="A53" s="11"/>
      <c r="B53" s="2"/>
      <c r="C53" s="2"/>
      <c r="E53" s="12"/>
      <c r="H53" s="63"/>
      <c r="N53" s="15"/>
      <c r="O53" s="15"/>
      <c r="P53" s="15"/>
    </row>
    <row r="54" spans="1:16" s="3" customFormat="1" x14ac:dyDescent="0.25">
      <c r="A54" s="11"/>
      <c r="B54" s="2"/>
      <c r="C54" s="2"/>
      <c r="E54" s="12"/>
      <c r="H54" s="63"/>
      <c r="N54" s="15"/>
      <c r="O54" s="15"/>
      <c r="P54" s="15"/>
    </row>
    <row r="55" spans="1:16" s="3" customFormat="1" x14ac:dyDescent="0.25">
      <c r="A55" s="11"/>
      <c r="B55" s="2"/>
      <c r="C55" s="2"/>
      <c r="E55" s="12"/>
      <c r="H55" s="63"/>
      <c r="N55" s="15"/>
      <c r="O55" s="15"/>
      <c r="P55" s="15"/>
    </row>
    <row r="56" spans="1:16" s="3" customFormat="1" x14ac:dyDescent="0.25">
      <c r="A56" s="11"/>
      <c r="B56" s="2"/>
      <c r="C56" s="2"/>
      <c r="E56" s="12"/>
      <c r="H56" s="63"/>
      <c r="N56" s="15"/>
      <c r="O56" s="15"/>
      <c r="P56" s="15"/>
    </row>
    <row r="57" spans="1:16" s="3" customFormat="1" x14ac:dyDescent="0.25">
      <c r="A57" s="11"/>
      <c r="B57" s="2"/>
      <c r="C57" s="2"/>
      <c r="E57" s="12"/>
      <c r="H57" s="63"/>
      <c r="N57" s="15"/>
      <c r="O57" s="15"/>
      <c r="P57" s="15"/>
    </row>
    <row r="58" spans="1:16" s="3" customFormat="1" x14ac:dyDescent="0.25">
      <c r="A58" s="11"/>
      <c r="B58" s="2"/>
      <c r="C58" s="2"/>
      <c r="E58" s="12"/>
      <c r="H58" s="63"/>
      <c r="N58" s="15"/>
      <c r="O58" s="15"/>
      <c r="P58" s="15"/>
    </row>
    <row r="59" spans="1:16" s="3" customFormat="1" x14ac:dyDescent="0.25">
      <c r="A59" s="11"/>
      <c r="B59" s="2"/>
      <c r="C59" s="2"/>
      <c r="E59" s="12"/>
      <c r="H59" s="63"/>
      <c r="N59" s="15"/>
      <c r="O59" s="15"/>
      <c r="P59" s="15"/>
    </row>
    <row r="60" spans="1:16" s="3" customFormat="1" x14ac:dyDescent="0.25">
      <c r="A60" s="11"/>
      <c r="B60" s="2"/>
      <c r="C60" s="2"/>
      <c r="E60" s="12"/>
      <c r="H60" s="63"/>
      <c r="N60" s="15"/>
      <c r="O60" s="15"/>
      <c r="P60" s="15"/>
    </row>
    <row r="61" spans="1:16" s="3" customFormat="1" x14ac:dyDescent="0.25">
      <c r="A61" s="11"/>
      <c r="B61" s="2"/>
      <c r="C61" s="2"/>
      <c r="E61" s="12"/>
      <c r="H61" s="63"/>
      <c r="N61" s="15"/>
      <c r="O61" s="15"/>
      <c r="P61" s="15"/>
    </row>
    <row r="62" spans="1:16" s="3" customFormat="1" x14ac:dyDescent="0.25">
      <c r="A62" s="11"/>
      <c r="B62" s="2"/>
      <c r="C62" s="2"/>
      <c r="E62" s="12"/>
      <c r="H62" s="63"/>
      <c r="N62" s="15"/>
      <c r="O62" s="15"/>
      <c r="P62" s="15"/>
    </row>
  </sheetData>
  <mergeCells count="2">
    <mergeCell ref="A42:L42"/>
    <mergeCell ref="O42:P42"/>
  </mergeCells>
  <conditionalFormatting sqref="B3:B41">
    <cfRule type="duplicateValues" dxfId="159" priority="77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tabColor rgb="FF92D050"/>
  </sheetPr>
  <dimension ref="A1:P81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N60" sqref="N3:N60"/>
    </sheetView>
  </sheetViews>
  <sheetFormatPr defaultRowHeight="15" x14ac:dyDescent="0.2"/>
  <cols>
    <col min="1" max="1" width="8" style="4" customWidth="1"/>
    <col min="2" max="2" width="19.5703125" style="2" customWidth="1"/>
    <col min="3" max="3" width="14.5703125" style="2" customWidth="1"/>
    <col min="4" max="4" width="10.42578125" style="3" customWidth="1"/>
    <col min="5" max="5" width="8" style="12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5" customWidth="1"/>
    <col min="15" max="15" width="8.140625" style="15" customWidth="1"/>
    <col min="16" max="16" width="12.28515625" style="15" customWidth="1"/>
    <col min="17" max="16384" width="9.140625" style="4"/>
  </cols>
  <sheetData>
    <row r="1" spans="1:16" x14ac:dyDescent="0.2">
      <c r="H1" s="5"/>
    </row>
    <row r="2" spans="1:16" ht="25.5" x14ac:dyDescent="0.2">
      <c r="A2" s="59" t="s">
        <v>44</v>
      </c>
      <c r="B2" s="7" t="s">
        <v>7</v>
      </c>
      <c r="C2" s="7" t="s">
        <v>0</v>
      </c>
      <c r="D2" s="7" t="s">
        <v>1</v>
      </c>
      <c r="E2" s="60" t="s">
        <v>4</v>
      </c>
      <c r="F2" s="7" t="s">
        <v>3</v>
      </c>
      <c r="G2" s="7" t="s">
        <v>5</v>
      </c>
      <c r="H2" s="60" t="s">
        <v>2</v>
      </c>
      <c r="I2" s="7" t="s">
        <v>39</v>
      </c>
      <c r="J2" s="7" t="s">
        <v>40</v>
      </c>
      <c r="K2" s="7" t="s">
        <v>41</v>
      </c>
      <c r="L2" s="61" t="s">
        <v>45</v>
      </c>
      <c r="M2" s="61" t="s">
        <v>46</v>
      </c>
      <c r="N2" s="61" t="s">
        <v>6</v>
      </c>
      <c r="O2" s="61" t="s">
        <v>47</v>
      </c>
      <c r="P2" s="61" t="s">
        <v>48</v>
      </c>
    </row>
    <row r="3" spans="1:16" ht="26.25" customHeight="1" x14ac:dyDescent="0.2">
      <c r="A3" s="83">
        <v>403938</v>
      </c>
      <c r="B3" s="74" t="s">
        <v>5209</v>
      </c>
      <c r="C3" s="9" t="s">
        <v>5210</v>
      </c>
      <c r="D3" s="76" t="s">
        <v>127</v>
      </c>
      <c r="E3" s="13">
        <v>44559</v>
      </c>
      <c r="F3" s="76" t="s">
        <v>705</v>
      </c>
      <c r="G3" s="13">
        <v>44563</v>
      </c>
      <c r="H3" s="10" t="s">
        <v>4635</v>
      </c>
      <c r="I3" s="1">
        <v>67</v>
      </c>
      <c r="J3" s="1">
        <v>53</v>
      </c>
      <c r="K3" s="1">
        <v>21</v>
      </c>
      <c r="L3" s="1">
        <v>7</v>
      </c>
      <c r="M3" s="80">
        <v>18.642749999999999</v>
      </c>
      <c r="N3" s="96">
        <v>18.642749999999999</v>
      </c>
      <c r="O3" s="64">
        <v>2530</v>
      </c>
      <c r="P3" s="65">
        <f>Table22457891011234567891011121314151617181920212223242526272829303132333435363738394041424344454647484950[[#This Row],[PEMBULATAN]]*O3</f>
        <v>47166.157500000001</v>
      </c>
    </row>
    <row r="4" spans="1:16" ht="26.25" customHeight="1" x14ac:dyDescent="0.2">
      <c r="A4" s="14"/>
      <c r="B4" s="75"/>
      <c r="C4" s="73" t="s">
        <v>5211</v>
      </c>
      <c r="D4" s="78" t="s">
        <v>127</v>
      </c>
      <c r="E4" s="13">
        <v>44559</v>
      </c>
      <c r="F4" s="76" t="s">
        <v>705</v>
      </c>
      <c r="G4" s="13">
        <v>44563</v>
      </c>
      <c r="H4" s="77" t="s">
        <v>4635</v>
      </c>
      <c r="I4" s="16">
        <v>103</v>
      </c>
      <c r="J4" s="16">
        <v>50</v>
      </c>
      <c r="K4" s="16">
        <v>31</v>
      </c>
      <c r="L4" s="16">
        <v>12</v>
      </c>
      <c r="M4" s="81">
        <v>39.912500000000001</v>
      </c>
      <c r="N4" s="96">
        <v>39.912500000000001</v>
      </c>
      <c r="O4" s="64">
        <v>2530</v>
      </c>
      <c r="P4" s="65">
        <f>Table22457891011234567891011121314151617181920212223242526272829303132333435363738394041424344454647484950[[#This Row],[PEMBULATAN]]*O4</f>
        <v>100978.625</v>
      </c>
    </row>
    <row r="5" spans="1:16" ht="26.25" customHeight="1" x14ac:dyDescent="0.2">
      <c r="A5" s="14"/>
      <c r="B5" s="75"/>
      <c r="C5" s="73" t="s">
        <v>5212</v>
      </c>
      <c r="D5" s="78" t="s">
        <v>127</v>
      </c>
      <c r="E5" s="13">
        <v>44559</v>
      </c>
      <c r="F5" s="76" t="s">
        <v>705</v>
      </c>
      <c r="G5" s="13">
        <v>44563</v>
      </c>
      <c r="H5" s="77" t="s">
        <v>4635</v>
      </c>
      <c r="I5" s="16">
        <v>111</v>
      </c>
      <c r="J5" s="16">
        <v>59</v>
      </c>
      <c r="K5" s="16">
        <v>27</v>
      </c>
      <c r="L5" s="16">
        <v>16</v>
      </c>
      <c r="M5" s="81">
        <v>44.205750000000002</v>
      </c>
      <c r="N5" s="96">
        <v>44.205750000000002</v>
      </c>
      <c r="O5" s="64">
        <v>2530</v>
      </c>
      <c r="P5" s="65">
        <f>Table22457891011234567891011121314151617181920212223242526272829303132333435363738394041424344454647484950[[#This Row],[PEMBULATAN]]*O5</f>
        <v>111840.5475</v>
      </c>
    </row>
    <row r="6" spans="1:16" ht="26.25" customHeight="1" x14ac:dyDescent="0.2">
      <c r="A6" s="14"/>
      <c r="B6" s="75"/>
      <c r="C6" s="73" t="s">
        <v>5213</v>
      </c>
      <c r="D6" s="78" t="s">
        <v>127</v>
      </c>
      <c r="E6" s="13">
        <v>44559</v>
      </c>
      <c r="F6" s="76" t="s">
        <v>705</v>
      </c>
      <c r="G6" s="13">
        <v>44563</v>
      </c>
      <c r="H6" s="77" t="s">
        <v>4635</v>
      </c>
      <c r="I6" s="16">
        <v>60</v>
      </c>
      <c r="J6" s="16">
        <v>60</v>
      </c>
      <c r="K6" s="16">
        <v>18</v>
      </c>
      <c r="L6" s="16">
        <v>7</v>
      </c>
      <c r="M6" s="81">
        <v>16.2</v>
      </c>
      <c r="N6" s="96">
        <v>16.2</v>
      </c>
      <c r="O6" s="64">
        <v>2530</v>
      </c>
      <c r="P6" s="65">
        <f>Table22457891011234567891011121314151617181920212223242526272829303132333435363738394041424344454647484950[[#This Row],[PEMBULATAN]]*O6</f>
        <v>40986</v>
      </c>
    </row>
    <row r="7" spans="1:16" ht="26.25" customHeight="1" x14ac:dyDescent="0.2">
      <c r="A7" s="14"/>
      <c r="B7" s="75"/>
      <c r="C7" s="73" t="s">
        <v>5214</v>
      </c>
      <c r="D7" s="78" t="s">
        <v>127</v>
      </c>
      <c r="E7" s="13">
        <v>44559</v>
      </c>
      <c r="F7" s="76" t="s">
        <v>705</v>
      </c>
      <c r="G7" s="13">
        <v>44563</v>
      </c>
      <c r="H7" s="77" t="s">
        <v>4635</v>
      </c>
      <c r="I7" s="16">
        <v>92</v>
      </c>
      <c r="J7" s="16">
        <v>51</v>
      </c>
      <c r="K7" s="16">
        <v>34</v>
      </c>
      <c r="L7" s="16">
        <v>21</v>
      </c>
      <c r="M7" s="81">
        <v>39.881999999999998</v>
      </c>
      <c r="N7" s="96">
        <v>39.881999999999998</v>
      </c>
      <c r="O7" s="64">
        <v>2530</v>
      </c>
      <c r="P7" s="65">
        <f>Table22457891011234567891011121314151617181920212223242526272829303132333435363738394041424344454647484950[[#This Row],[PEMBULATAN]]*O7</f>
        <v>100901.45999999999</v>
      </c>
    </row>
    <row r="8" spans="1:16" ht="26.25" customHeight="1" x14ac:dyDescent="0.2">
      <c r="A8" s="14"/>
      <c r="B8" s="75"/>
      <c r="C8" s="73" t="s">
        <v>5215</v>
      </c>
      <c r="D8" s="78" t="s">
        <v>127</v>
      </c>
      <c r="E8" s="13">
        <v>44559</v>
      </c>
      <c r="F8" s="76" t="s">
        <v>705</v>
      </c>
      <c r="G8" s="13">
        <v>44563</v>
      </c>
      <c r="H8" s="77" t="s">
        <v>4635</v>
      </c>
      <c r="I8" s="16">
        <v>60</v>
      </c>
      <c r="J8" s="16">
        <v>40</v>
      </c>
      <c r="K8" s="16">
        <v>12</v>
      </c>
      <c r="L8" s="16">
        <v>3</v>
      </c>
      <c r="M8" s="81">
        <v>7.2</v>
      </c>
      <c r="N8" s="96">
        <v>7.2</v>
      </c>
      <c r="O8" s="64">
        <v>2530</v>
      </c>
      <c r="P8" s="65">
        <f>Table22457891011234567891011121314151617181920212223242526272829303132333435363738394041424344454647484950[[#This Row],[PEMBULATAN]]*O8</f>
        <v>18216</v>
      </c>
    </row>
    <row r="9" spans="1:16" ht="26.25" customHeight="1" x14ac:dyDescent="0.2">
      <c r="A9" s="14"/>
      <c r="B9" s="75"/>
      <c r="C9" s="73" t="s">
        <v>5216</v>
      </c>
      <c r="D9" s="78" t="s">
        <v>127</v>
      </c>
      <c r="E9" s="13">
        <v>44559</v>
      </c>
      <c r="F9" s="76" t="s">
        <v>705</v>
      </c>
      <c r="G9" s="13">
        <v>44563</v>
      </c>
      <c r="H9" s="77" t="s">
        <v>4635</v>
      </c>
      <c r="I9" s="16">
        <v>70</v>
      </c>
      <c r="J9" s="16">
        <v>42</v>
      </c>
      <c r="K9" s="16">
        <v>15</v>
      </c>
      <c r="L9" s="16">
        <v>5</v>
      </c>
      <c r="M9" s="81">
        <v>11.025</v>
      </c>
      <c r="N9" s="96">
        <v>11.025</v>
      </c>
      <c r="O9" s="64">
        <v>2530</v>
      </c>
      <c r="P9" s="65">
        <f>Table22457891011234567891011121314151617181920212223242526272829303132333435363738394041424344454647484950[[#This Row],[PEMBULATAN]]*O9</f>
        <v>27893.25</v>
      </c>
    </row>
    <row r="10" spans="1:16" ht="26.25" customHeight="1" x14ac:dyDescent="0.2">
      <c r="A10" s="14"/>
      <c r="B10" s="75"/>
      <c r="C10" s="73" t="s">
        <v>5217</v>
      </c>
      <c r="D10" s="78" t="s">
        <v>127</v>
      </c>
      <c r="E10" s="13">
        <v>44559</v>
      </c>
      <c r="F10" s="76" t="s">
        <v>705</v>
      </c>
      <c r="G10" s="13">
        <v>44563</v>
      </c>
      <c r="H10" s="77" t="s">
        <v>4635</v>
      </c>
      <c r="I10" s="16">
        <v>67</v>
      </c>
      <c r="J10" s="16">
        <v>44</v>
      </c>
      <c r="K10" s="16">
        <v>12</v>
      </c>
      <c r="L10" s="16">
        <v>8</v>
      </c>
      <c r="M10" s="81">
        <v>8.8439999999999994</v>
      </c>
      <c r="N10" s="96">
        <v>8.8439999999999994</v>
      </c>
      <c r="O10" s="64">
        <v>2530</v>
      </c>
      <c r="P10" s="65">
        <f>Table22457891011234567891011121314151617181920212223242526272829303132333435363738394041424344454647484950[[#This Row],[PEMBULATAN]]*O10</f>
        <v>22375.32</v>
      </c>
    </row>
    <row r="11" spans="1:16" ht="26.25" customHeight="1" x14ac:dyDescent="0.2">
      <c r="A11" s="14"/>
      <c r="B11" s="75"/>
      <c r="C11" s="73" t="s">
        <v>5218</v>
      </c>
      <c r="D11" s="78" t="s">
        <v>127</v>
      </c>
      <c r="E11" s="13">
        <v>44559</v>
      </c>
      <c r="F11" s="76" t="s">
        <v>705</v>
      </c>
      <c r="G11" s="13">
        <v>44563</v>
      </c>
      <c r="H11" s="77" t="s">
        <v>4635</v>
      </c>
      <c r="I11" s="16">
        <v>50</v>
      </c>
      <c r="J11" s="16">
        <v>40</v>
      </c>
      <c r="K11" s="16">
        <v>23</v>
      </c>
      <c r="L11" s="16">
        <v>4</v>
      </c>
      <c r="M11" s="81">
        <v>11.5</v>
      </c>
      <c r="N11" s="96">
        <v>11.5</v>
      </c>
      <c r="O11" s="64">
        <v>2530</v>
      </c>
      <c r="P11" s="65">
        <f>Table22457891011234567891011121314151617181920212223242526272829303132333435363738394041424344454647484950[[#This Row],[PEMBULATAN]]*O11</f>
        <v>29095</v>
      </c>
    </row>
    <row r="12" spans="1:16" ht="26.25" customHeight="1" x14ac:dyDescent="0.2">
      <c r="A12" s="14"/>
      <c r="B12" s="75"/>
      <c r="C12" s="73" t="s">
        <v>5219</v>
      </c>
      <c r="D12" s="78" t="s">
        <v>127</v>
      </c>
      <c r="E12" s="13">
        <v>44559</v>
      </c>
      <c r="F12" s="76" t="s">
        <v>705</v>
      </c>
      <c r="G12" s="13">
        <v>44563</v>
      </c>
      <c r="H12" s="77" t="s">
        <v>4635</v>
      </c>
      <c r="I12" s="16">
        <v>61</v>
      </c>
      <c r="J12" s="16">
        <v>52</v>
      </c>
      <c r="K12" s="16">
        <v>14</v>
      </c>
      <c r="L12" s="16">
        <v>3</v>
      </c>
      <c r="M12" s="81">
        <v>11.102</v>
      </c>
      <c r="N12" s="96">
        <v>11.102</v>
      </c>
      <c r="O12" s="64">
        <v>2530</v>
      </c>
      <c r="P12" s="65">
        <f>Table22457891011234567891011121314151617181920212223242526272829303132333435363738394041424344454647484950[[#This Row],[PEMBULATAN]]*O12</f>
        <v>28088.06</v>
      </c>
    </row>
    <row r="13" spans="1:16" ht="26.25" customHeight="1" x14ac:dyDescent="0.2">
      <c r="A13" s="14"/>
      <c r="B13" s="75"/>
      <c r="C13" s="73" t="s">
        <v>5220</v>
      </c>
      <c r="D13" s="78" t="s">
        <v>127</v>
      </c>
      <c r="E13" s="13">
        <v>44559</v>
      </c>
      <c r="F13" s="76" t="s">
        <v>705</v>
      </c>
      <c r="G13" s="13">
        <v>44563</v>
      </c>
      <c r="H13" s="77" t="s">
        <v>4635</v>
      </c>
      <c r="I13" s="16">
        <v>52</v>
      </c>
      <c r="J13" s="16">
        <v>42</v>
      </c>
      <c r="K13" s="16">
        <v>16</v>
      </c>
      <c r="L13" s="16">
        <v>5</v>
      </c>
      <c r="M13" s="81">
        <v>8.7360000000000007</v>
      </c>
      <c r="N13" s="96">
        <v>8.7360000000000007</v>
      </c>
      <c r="O13" s="64">
        <v>2530</v>
      </c>
      <c r="P13" s="65">
        <f>Table22457891011234567891011121314151617181920212223242526272829303132333435363738394041424344454647484950[[#This Row],[PEMBULATAN]]*O13</f>
        <v>22102.080000000002</v>
      </c>
    </row>
    <row r="14" spans="1:16" ht="26.25" customHeight="1" x14ac:dyDescent="0.2">
      <c r="A14" s="14"/>
      <c r="B14" s="75"/>
      <c r="C14" s="73" t="s">
        <v>5221</v>
      </c>
      <c r="D14" s="78" t="s">
        <v>127</v>
      </c>
      <c r="E14" s="13">
        <v>44559</v>
      </c>
      <c r="F14" s="76" t="s">
        <v>705</v>
      </c>
      <c r="G14" s="13">
        <v>44563</v>
      </c>
      <c r="H14" s="77" t="s">
        <v>4635</v>
      </c>
      <c r="I14" s="16">
        <v>49</v>
      </c>
      <c r="J14" s="16">
        <v>35</v>
      </c>
      <c r="K14" s="16">
        <v>19</v>
      </c>
      <c r="L14" s="16">
        <v>4</v>
      </c>
      <c r="M14" s="81">
        <v>8.1462500000000002</v>
      </c>
      <c r="N14" s="96">
        <v>8.1462500000000002</v>
      </c>
      <c r="O14" s="64">
        <v>2530</v>
      </c>
      <c r="P14" s="65">
        <f>Table22457891011234567891011121314151617181920212223242526272829303132333435363738394041424344454647484950[[#This Row],[PEMBULATAN]]*O14</f>
        <v>20610.012500000001</v>
      </c>
    </row>
    <row r="15" spans="1:16" ht="26.25" customHeight="1" x14ac:dyDescent="0.2">
      <c r="A15" s="14"/>
      <c r="B15" s="75"/>
      <c r="C15" s="73" t="s">
        <v>5222</v>
      </c>
      <c r="D15" s="78" t="s">
        <v>127</v>
      </c>
      <c r="E15" s="13">
        <v>44559</v>
      </c>
      <c r="F15" s="76" t="s">
        <v>705</v>
      </c>
      <c r="G15" s="13">
        <v>44563</v>
      </c>
      <c r="H15" s="77" t="s">
        <v>4635</v>
      </c>
      <c r="I15" s="16">
        <v>57</v>
      </c>
      <c r="J15" s="16">
        <v>31</v>
      </c>
      <c r="K15" s="16">
        <v>16</v>
      </c>
      <c r="L15" s="16">
        <v>5</v>
      </c>
      <c r="M15" s="81">
        <v>7.0679999999999996</v>
      </c>
      <c r="N15" s="96">
        <v>7.0679999999999996</v>
      </c>
      <c r="O15" s="64">
        <v>2530</v>
      </c>
      <c r="P15" s="65">
        <f>Table22457891011234567891011121314151617181920212223242526272829303132333435363738394041424344454647484950[[#This Row],[PEMBULATAN]]*O15</f>
        <v>17882.039999999997</v>
      </c>
    </row>
    <row r="16" spans="1:16" ht="26.25" customHeight="1" x14ac:dyDescent="0.2">
      <c r="A16" s="14"/>
      <c r="B16" s="75"/>
      <c r="C16" s="73" t="s">
        <v>5223</v>
      </c>
      <c r="D16" s="78" t="s">
        <v>127</v>
      </c>
      <c r="E16" s="13">
        <v>44559</v>
      </c>
      <c r="F16" s="76" t="s">
        <v>705</v>
      </c>
      <c r="G16" s="13">
        <v>44563</v>
      </c>
      <c r="H16" s="77" t="s">
        <v>4635</v>
      </c>
      <c r="I16" s="16">
        <v>66</v>
      </c>
      <c r="J16" s="16">
        <v>42</v>
      </c>
      <c r="K16" s="16">
        <v>17</v>
      </c>
      <c r="L16" s="16">
        <v>5</v>
      </c>
      <c r="M16" s="81">
        <v>11.781000000000001</v>
      </c>
      <c r="N16" s="96">
        <v>11.781000000000001</v>
      </c>
      <c r="O16" s="64">
        <v>2530</v>
      </c>
      <c r="P16" s="65">
        <f>Table22457891011234567891011121314151617181920212223242526272829303132333435363738394041424344454647484950[[#This Row],[PEMBULATAN]]*O16</f>
        <v>29805.93</v>
      </c>
    </row>
    <row r="17" spans="1:16" ht="26.25" customHeight="1" x14ac:dyDescent="0.2">
      <c r="A17" s="14"/>
      <c r="B17" s="75"/>
      <c r="C17" s="73" t="s">
        <v>5224</v>
      </c>
      <c r="D17" s="78" t="s">
        <v>127</v>
      </c>
      <c r="E17" s="13">
        <v>44559</v>
      </c>
      <c r="F17" s="76" t="s">
        <v>705</v>
      </c>
      <c r="G17" s="13">
        <v>44563</v>
      </c>
      <c r="H17" s="77" t="s">
        <v>4635</v>
      </c>
      <c r="I17" s="16">
        <v>82</v>
      </c>
      <c r="J17" s="16">
        <v>57</v>
      </c>
      <c r="K17" s="16">
        <v>25</v>
      </c>
      <c r="L17" s="16">
        <v>11</v>
      </c>
      <c r="M17" s="81">
        <v>29.212499999999999</v>
      </c>
      <c r="N17" s="96">
        <v>29.212499999999999</v>
      </c>
      <c r="O17" s="64">
        <v>2530</v>
      </c>
      <c r="P17" s="65">
        <f>Table22457891011234567891011121314151617181920212223242526272829303132333435363738394041424344454647484950[[#This Row],[PEMBULATAN]]*O17</f>
        <v>73907.625</v>
      </c>
    </row>
    <row r="18" spans="1:16" ht="26.25" customHeight="1" x14ac:dyDescent="0.2">
      <c r="A18" s="14"/>
      <c r="B18" s="75"/>
      <c r="C18" s="73" t="s">
        <v>5225</v>
      </c>
      <c r="D18" s="78" t="s">
        <v>127</v>
      </c>
      <c r="E18" s="13">
        <v>44559</v>
      </c>
      <c r="F18" s="76" t="s">
        <v>705</v>
      </c>
      <c r="G18" s="13">
        <v>44563</v>
      </c>
      <c r="H18" s="77" t="s">
        <v>4635</v>
      </c>
      <c r="I18" s="16">
        <v>45</v>
      </c>
      <c r="J18" s="16">
        <v>24</v>
      </c>
      <c r="K18" s="16">
        <v>22</v>
      </c>
      <c r="L18" s="16">
        <v>2</v>
      </c>
      <c r="M18" s="81">
        <v>5.94</v>
      </c>
      <c r="N18" s="96">
        <v>5.94</v>
      </c>
      <c r="O18" s="64">
        <v>2530</v>
      </c>
      <c r="P18" s="65">
        <f>Table22457891011234567891011121314151617181920212223242526272829303132333435363738394041424344454647484950[[#This Row],[PEMBULATAN]]*O18</f>
        <v>15028.2</v>
      </c>
    </row>
    <row r="19" spans="1:16" ht="26.25" customHeight="1" x14ac:dyDescent="0.2">
      <c r="A19" s="14"/>
      <c r="B19" s="75"/>
      <c r="C19" s="73" t="s">
        <v>5226</v>
      </c>
      <c r="D19" s="78" t="s">
        <v>127</v>
      </c>
      <c r="E19" s="13">
        <v>44559</v>
      </c>
      <c r="F19" s="76" t="s">
        <v>705</v>
      </c>
      <c r="G19" s="13">
        <v>44563</v>
      </c>
      <c r="H19" s="77" t="s">
        <v>4635</v>
      </c>
      <c r="I19" s="16">
        <v>65</v>
      </c>
      <c r="J19" s="16">
        <v>67</v>
      </c>
      <c r="K19" s="16">
        <v>23</v>
      </c>
      <c r="L19" s="16">
        <v>7</v>
      </c>
      <c r="M19" s="81">
        <v>25.041250000000002</v>
      </c>
      <c r="N19" s="96">
        <v>25.041250000000002</v>
      </c>
      <c r="O19" s="64">
        <v>2530</v>
      </c>
      <c r="P19" s="65">
        <f>Table22457891011234567891011121314151617181920212223242526272829303132333435363738394041424344454647484950[[#This Row],[PEMBULATAN]]*O19</f>
        <v>63354.362500000003</v>
      </c>
    </row>
    <row r="20" spans="1:16" ht="26.25" customHeight="1" x14ac:dyDescent="0.2">
      <c r="A20" s="14"/>
      <c r="B20" s="75"/>
      <c r="C20" s="73" t="s">
        <v>5227</v>
      </c>
      <c r="D20" s="78" t="s">
        <v>127</v>
      </c>
      <c r="E20" s="13">
        <v>44559</v>
      </c>
      <c r="F20" s="76" t="s">
        <v>705</v>
      </c>
      <c r="G20" s="13">
        <v>44563</v>
      </c>
      <c r="H20" s="77" t="s">
        <v>4635</v>
      </c>
      <c r="I20" s="16">
        <v>49</v>
      </c>
      <c r="J20" s="16">
        <v>49</v>
      </c>
      <c r="K20" s="16">
        <v>32</v>
      </c>
      <c r="L20" s="16">
        <v>17</v>
      </c>
      <c r="M20" s="81">
        <v>19.207999999999998</v>
      </c>
      <c r="N20" s="96">
        <v>19.207999999999998</v>
      </c>
      <c r="O20" s="64">
        <v>2530</v>
      </c>
      <c r="P20" s="65">
        <f>Table22457891011234567891011121314151617181920212223242526272829303132333435363738394041424344454647484950[[#This Row],[PEMBULATAN]]*O20</f>
        <v>48596.24</v>
      </c>
    </row>
    <row r="21" spans="1:16" ht="26.25" customHeight="1" x14ac:dyDescent="0.2">
      <c r="A21" s="14"/>
      <c r="B21" s="75"/>
      <c r="C21" s="73" t="s">
        <v>5228</v>
      </c>
      <c r="D21" s="78" t="s">
        <v>127</v>
      </c>
      <c r="E21" s="13">
        <v>44559</v>
      </c>
      <c r="F21" s="76" t="s">
        <v>705</v>
      </c>
      <c r="G21" s="13">
        <v>44563</v>
      </c>
      <c r="H21" s="77" t="s">
        <v>4635</v>
      </c>
      <c r="I21" s="16">
        <v>75</v>
      </c>
      <c r="J21" s="16">
        <v>39</v>
      </c>
      <c r="K21" s="16">
        <v>7</v>
      </c>
      <c r="L21" s="16">
        <v>1</v>
      </c>
      <c r="M21" s="81">
        <v>5.1187500000000004</v>
      </c>
      <c r="N21" s="96">
        <v>5.1187500000000004</v>
      </c>
      <c r="O21" s="64">
        <v>2530</v>
      </c>
      <c r="P21" s="65">
        <f>Table22457891011234567891011121314151617181920212223242526272829303132333435363738394041424344454647484950[[#This Row],[PEMBULATAN]]*O21</f>
        <v>12950.4375</v>
      </c>
    </row>
    <row r="22" spans="1:16" ht="26.25" customHeight="1" x14ac:dyDescent="0.2">
      <c r="A22" s="14"/>
      <c r="B22" s="75"/>
      <c r="C22" s="73" t="s">
        <v>5229</v>
      </c>
      <c r="D22" s="78" t="s">
        <v>127</v>
      </c>
      <c r="E22" s="13">
        <v>44559</v>
      </c>
      <c r="F22" s="76" t="s">
        <v>705</v>
      </c>
      <c r="G22" s="13">
        <v>44563</v>
      </c>
      <c r="H22" s="77" t="s">
        <v>4635</v>
      </c>
      <c r="I22" s="16">
        <v>35</v>
      </c>
      <c r="J22" s="16">
        <v>20</v>
      </c>
      <c r="K22" s="16">
        <v>17</v>
      </c>
      <c r="L22" s="16">
        <v>3</v>
      </c>
      <c r="M22" s="81">
        <v>2.9750000000000001</v>
      </c>
      <c r="N22" s="96">
        <v>3</v>
      </c>
      <c r="O22" s="64">
        <v>2530</v>
      </c>
      <c r="P22" s="65">
        <f>Table22457891011234567891011121314151617181920212223242526272829303132333435363738394041424344454647484950[[#This Row],[PEMBULATAN]]*O22</f>
        <v>7590</v>
      </c>
    </row>
    <row r="23" spans="1:16" ht="26.25" customHeight="1" x14ac:dyDescent="0.2">
      <c r="A23" s="14"/>
      <c r="B23" s="75"/>
      <c r="C23" s="73" t="s">
        <v>5230</v>
      </c>
      <c r="D23" s="78" t="s">
        <v>127</v>
      </c>
      <c r="E23" s="13">
        <v>44559</v>
      </c>
      <c r="F23" s="76" t="s">
        <v>705</v>
      </c>
      <c r="G23" s="13">
        <v>44563</v>
      </c>
      <c r="H23" s="77" t="s">
        <v>4635</v>
      </c>
      <c r="I23" s="16">
        <v>90</v>
      </c>
      <c r="J23" s="16">
        <v>40</v>
      </c>
      <c r="K23" s="16">
        <v>25</v>
      </c>
      <c r="L23" s="16">
        <v>5</v>
      </c>
      <c r="M23" s="81">
        <v>22.5</v>
      </c>
      <c r="N23" s="96">
        <v>22.5</v>
      </c>
      <c r="O23" s="64">
        <v>2530</v>
      </c>
      <c r="P23" s="65">
        <f>Table22457891011234567891011121314151617181920212223242526272829303132333435363738394041424344454647484950[[#This Row],[PEMBULATAN]]*O23</f>
        <v>56925</v>
      </c>
    </row>
    <row r="24" spans="1:16" ht="26.25" customHeight="1" x14ac:dyDescent="0.2">
      <c r="A24" s="14"/>
      <c r="B24" s="75"/>
      <c r="C24" s="73" t="s">
        <v>5231</v>
      </c>
      <c r="D24" s="78" t="s">
        <v>127</v>
      </c>
      <c r="E24" s="13">
        <v>44559</v>
      </c>
      <c r="F24" s="76" t="s">
        <v>705</v>
      </c>
      <c r="G24" s="13">
        <v>44563</v>
      </c>
      <c r="H24" s="77" t="s">
        <v>4635</v>
      </c>
      <c r="I24" s="16">
        <v>65</v>
      </c>
      <c r="J24" s="16">
        <v>45</v>
      </c>
      <c r="K24" s="16">
        <v>25</v>
      </c>
      <c r="L24" s="16">
        <v>16</v>
      </c>
      <c r="M24" s="81">
        <v>18.28125</v>
      </c>
      <c r="N24" s="96">
        <v>18.28125</v>
      </c>
      <c r="O24" s="64">
        <v>2530</v>
      </c>
      <c r="P24" s="65">
        <f>Table22457891011234567891011121314151617181920212223242526272829303132333435363738394041424344454647484950[[#This Row],[PEMBULATAN]]*O24</f>
        <v>46251.5625</v>
      </c>
    </row>
    <row r="25" spans="1:16" ht="26.25" customHeight="1" x14ac:dyDescent="0.2">
      <c r="A25" s="14"/>
      <c r="B25" s="75"/>
      <c r="C25" s="73" t="s">
        <v>5232</v>
      </c>
      <c r="D25" s="78" t="s">
        <v>127</v>
      </c>
      <c r="E25" s="13">
        <v>44559</v>
      </c>
      <c r="F25" s="76" t="s">
        <v>705</v>
      </c>
      <c r="G25" s="13">
        <v>44563</v>
      </c>
      <c r="H25" s="77" t="s">
        <v>4635</v>
      </c>
      <c r="I25" s="16">
        <v>47</v>
      </c>
      <c r="J25" s="16">
        <v>34</v>
      </c>
      <c r="K25" s="16">
        <v>22</v>
      </c>
      <c r="L25" s="16">
        <v>5</v>
      </c>
      <c r="M25" s="81">
        <v>8.7889999999999997</v>
      </c>
      <c r="N25" s="96">
        <v>8.7889999999999997</v>
      </c>
      <c r="O25" s="64">
        <v>2530</v>
      </c>
      <c r="P25" s="65">
        <f>Table22457891011234567891011121314151617181920212223242526272829303132333435363738394041424344454647484950[[#This Row],[PEMBULATAN]]*O25</f>
        <v>22236.17</v>
      </c>
    </row>
    <row r="26" spans="1:16" ht="26.25" customHeight="1" x14ac:dyDescent="0.2">
      <c r="A26" s="14"/>
      <c r="B26" s="75"/>
      <c r="C26" s="73" t="s">
        <v>5233</v>
      </c>
      <c r="D26" s="78" t="s">
        <v>127</v>
      </c>
      <c r="E26" s="13">
        <v>44559</v>
      </c>
      <c r="F26" s="76" t="s">
        <v>705</v>
      </c>
      <c r="G26" s="13">
        <v>44563</v>
      </c>
      <c r="H26" s="77" t="s">
        <v>4635</v>
      </c>
      <c r="I26" s="16">
        <v>67</v>
      </c>
      <c r="J26" s="16">
        <v>36</v>
      </c>
      <c r="K26" s="16">
        <v>15</v>
      </c>
      <c r="L26" s="16">
        <v>3</v>
      </c>
      <c r="M26" s="81">
        <v>9.0449999999999999</v>
      </c>
      <c r="N26" s="96">
        <v>9.0449999999999999</v>
      </c>
      <c r="O26" s="64">
        <v>2530</v>
      </c>
      <c r="P26" s="65">
        <f>Table22457891011234567891011121314151617181920212223242526272829303132333435363738394041424344454647484950[[#This Row],[PEMBULATAN]]*O26</f>
        <v>22883.85</v>
      </c>
    </row>
    <row r="27" spans="1:16" ht="26.25" customHeight="1" x14ac:dyDescent="0.2">
      <c r="A27" s="14"/>
      <c r="B27" s="75"/>
      <c r="C27" s="73" t="s">
        <v>5234</v>
      </c>
      <c r="D27" s="78" t="s">
        <v>127</v>
      </c>
      <c r="E27" s="13">
        <v>44559</v>
      </c>
      <c r="F27" s="76" t="s">
        <v>705</v>
      </c>
      <c r="G27" s="13">
        <v>44563</v>
      </c>
      <c r="H27" s="77" t="s">
        <v>4635</v>
      </c>
      <c r="I27" s="16">
        <v>44</v>
      </c>
      <c r="J27" s="16">
        <v>35</v>
      </c>
      <c r="K27" s="16">
        <v>25</v>
      </c>
      <c r="L27" s="16">
        <v>1</v>
      </c>
      <c r="M27" s="81">
        <v>9.625</v>
      </c>
      <c r="N27" s="96">
        <v>9.625</v>
      </c>
      <c r="O27" s="64">
        <v>2530</v>
      </c>
      <c r="P27" s="65">
        <f>Table22457891011234567891011121314151617181920212223242526272829303132333435363738394041424344454647484950[[#This Row],[PEMBULATAN]]*O27</f>
        <v>24351.25</v>
      </c>
    </row>
    <row r="28" spans="1:16" ht="26.25" customHeight="1" x14ac:dyDescent="0.2">
      <c r="A28" s="14"/>
      <c r="B28" s="75"/>
      <c r="C28" s="73" t="s">
        <v>5235</v>
      </c>
      <c r="D28" s="78" t="s">
        <v>127</v>
      </c>
      <c r="E28" s="13">
        <v>44559</v>
      </c>
      <c r="F28" s="76" t="s">
        <v>705</v>
      </c>
      <c r="G28" s="13">
        <v>44563</v>
      </c>
      <c r="H28" s="77" t="s">
        <v>4635</v>
      </c>
      <c r="I28" s="16">
        <v>62</v>
      </c>
      <c r="J28" s="16">
        <v>43</v>
      </c>
      <c r="K28" s="16">
        <v>22</v>
      </c>
      <c r="L28" s="16">
        <v>2</v>
      </c>
      <c r="M28" s="81">
        <v>14.663</v>
      </c>
      <c r="N28" s="96">
        <v>14.663</v>
      </c>
      <c r="O28" s="64">
        <v>2530</v>
      </c>
      <c r="P28" s="65">
        <f>Table22457891011234567891011121314151617181920212223242526272829303132333435363738394041424344454647484950[[#This Row],[PEMBULATAN]]*O28</f>
        <v>37097.39</v>
      </c>
    </row>
    <row r="29" spans="1:16" ht="26.25" customHeight="1" x14ac:dyDescent="0.2">
      <c r="A29" s="14"/>
      <c r="B29" s="75"/>
      <c r="C29" s="73" t="s">
        <v>5236</v>
      </c>
      <c r="D29" s="78" t="s">
        <v>127</v>
      </c>
      <c r="E29" s="13">
        <v>44559</v>
      </c>
      <c r="F29" s="76" t="s">
        <v>705</v>
      </c>
      <c r="G29" s="13">
        <v>44563</v>
      </c>
      <c r="H29" s="77" t="s">
        <v>4635</v>
      </c>
      <c r="I29" s="16">
        <v>67</v>
      </c>
      <c r="J29" s="16">
        <v>56</v>
      </c>
      <c r="K29" s="16">
        <v>21</v>
      </c>
      <c r="L29" s="16">
        <v>5</v>
      </c>
      <c r="M29" s="81">
        <v>19.698</v>
      </c>
      <c r="N29" s="96">
        <v>19.698</v>
      </c>
      <c r="O29" s="64">
        <v>2530</v>
      </c>
      <c r="P29" s="65">
        <f>Table22457891011234567891011121314151617181920212223242526272829303132333435363738394041424344454647484950[[#This Row],[PEMBULATAN]]*O29</f>
        <v>49835.94</v>
      </c>
    </row>
    <row r="30" spans="1:16" ht="26.25" customHeight="1" x14ac:dyDescent="0.2">
      <c r="A30" s="14"/>
      <c r="B30" s="75"/>
      <c r="C30" s="73" t="s">
        <v>5237</v>
      </c>
      <c r="D30" s="78" t="s">
        <v>127</v>
      </c>
      <c r="E30" s="13">
        <v>44559</v>
      </c>
      <c r="F30" s="76" t="s">
        <v>705</v>
      </c>
      <c r="G30" s="13">
        <v>44563</v>
      </c>
      <c r="H30" s="77" t="s">
        <v>4635</v>
      </c>
      <c r="I30" s="16">
        <v>37</v>
      </c>
      <c r="J30" s="16">
        <v>37</v>
      </c>
      <c r="K30" s="16">
        <v>15</v>
      </c>
      <c r="L30" s="16">
        <v>4</v>
      </c>
      <c r="M30" s="81">
        <v>5.13375</v>
      </c>
      <c r="N30" s="96">
        <v>5.13375</v>
      </c>
      <c r="O30" s="64">
        <v>2530</v>
      </c>
      <c r="P30" s="65">
        <f>Table22457891011234567891011121314151617181920212223242526272829303132333435363738394041424344454647484950[[#This Row],[PEMBULATAN]]*O30</f>
        <v>12988.387500000001</v>
      </c>
    </row>
    <row r="31" spans="1:16" ht="26.25" customHeight="1" x14ac:dyDescent="0.2">
      <c r="A31" s="14"/>
      <c r="B31" s="75"/>
      <c r="C31" s="73" t="s">
        <v>5238</v>
      </c>
      <c r="D31" s="78" t="s">
        <v>127</v>
      </c>
      <c r="E31" s="13">
        <v>44559</v>
      </c>
      <c r="F31" s="76" t="s">
        <v>705</v>
      </c>
      <c r="G31" s="13">
        <v>44563</v>
      </c>
      <c r="H31" s="77" t="s">
        <v>4635</v>
      </c>
      <c r="I31" s="16">
        <v>102</v>
      </c>
      <c r="J31" s="16">
        <v>53</v>
      </c>
      <c r="K31" s="16">
        <v>29</v>
      </c>
      <c r="L31" s="16">
        <v>21</v>
      </c>
      <c r="M31" s="81">
        <v>39.1935</v>
      </c>
      <c r="N31" s="96">
        <v>39.1935</v>
      </c>
      <c r="O31" s="64">
        <v>2530</v>
      </c>
      <c r="P31" s="65">
        <f>Table22457891011234567891011121314151617181920212223242526272829303132333435363738394041424344454647484950[[#This Row],[PEMBULATAN]]*O31</f>
        <v>99159.555000000008</v>
      </c>
    </row>
    <row r="32" spans="1:16" ht="26.25" customHeight="1" x14ac:dyDescent="0.2">
      <c r="A32" s="14"/>
      <c r="B32" s="75"/>
      <c r="C32" s="73" t="s">
        <v>5239</v>
      </c>
      <c r="D32" s="78" t="s">
        <v>127</v>
      </c>
      <c r="E32" s="13">
        <v>44559</v>
      </c>
      <c r="F32" s="76" t="s">
        <v>705</v>
      </c>
      <c r="G32" s="13">
        <v>44563</v>
      </c>
      <c r="H32" s="77" t="s">
        <v>4635</v>
      </c>
      <c r="I32" s="16">
        <v>70</v>
      </c>
      <c r="J32" s="16">
        <v>58</v>
      </c>
      <c r="K32" s="16">
        <v>21</v>
      </c>
      <c r="L32" s="16">
        <v>4</v>
      </c>
      <c r="M32" s="81">
        <v>21.315000000000001</v>
      </c>
      <c r="N32" s="96">
        <v>22</v>
      </c>
      <c r="O32" s="64">
        <v>2530</v>
      </c>
      <c r="P32" s="65">
        <f>Table22457891011234567891011121314151617181920212223242526272829303132333435363738394041424344454647484950[[#This Row],[PEMBULATAN]]*O32</f>
        <v>55660</v>
      </c>
    </row>
    <row r="33" spans="1:16" ht="26.25" customHeight="1" x14ac:dyDescent="0.2">
      <c r="A33" s="14"/>
      <c r="B33" s="75"/>
      <c r="C33" s="73" t="s">
        <v>5240</v>
      </c>
      <c r="D33" s="78" t="s">
        <v>127</v>
      </c>
      <c r="E33" s="13">
        <v>44559</v>
      </c>
      <c r="F33" s="76" t="s">
        <v>705</v>
      </c>
      <c r="G33" s="13">
        <v>44563</v>
      </c>
      <c r="H33" s="77" t="s">
        <v>4635</v>
      </c>
      <c r="I33" s="16">
        <v>43</v>
      </c>
      <c r="J33" s="16">
        <v>33</v>
      </c>
      <c r="K33" s="16">
        <v>16</v>
      </c>
      <c r="L33" s="16">
        <v>4</v>
      </c>
      <c r="M33" s="81">
        <v>5.6760000000000002</v>
      </c>
      <c r="N33" s="96">
        <v>5.6760000000000002</v>
      </c>
      <c r="O33" s="64">
        <v>2530</v>
      </c>
      <c r="P33" s="65">
        <f>Table22457891011234567891011121314151617181920212223242526272829303132333435363738394041424344454647484950[[#This Row],[PEMBULATAN]]*O33</f>
        <v>14360.28</v>
      </c>
    </row>
    <row r="34" spans="1:16" ht="26.25" customHeight="1" x14ac:dyDescent="0.2">
      <c r="A34" s="14"/>
      <c r="B34" s="75"/>
      <c r="C34" s="73" t="s">
        <v>5241</v>
      </c>
      <c r="D34" s="78" t="s">
        <v>127</v>
      </c>
      <c r="E34" s="13">
        <v>44559</v>
      </c>
      <c r="F34" s="76" t="s">
        <v>705</v>
      </c>
      <c r="G34" s="13">
        <v>44563</v>
      </c>
      <c r="H34" s="77" t="s">
        <v>4635</v>
      </c>
      <c r="I34" s="16">
        <v>55</v>
      </c>
      <c r="J34" s="16">
        <v>52</v>
      </c>
      <c r="K34" s="16">
        <v>14</v>
      </c>
      <c r="L34" s="16">
        <v>5</v>
      </c>
      <c r="M34" s="81">
        <v>10.01</v>
      </c>
      <c r="N34" s="96">
        <v>10.01</v>
      </c>
      <c r="O34" s="64">
        <v>2530</v>
      </c>
      <c r="P34" s="65">
        <f>Table22457891011234567891011121314151617181920212223242526272829303132333435363738394041424344454647484950[[#This Row],[PEMBULATAN]]*O34</f>
        <v>25325.3</v>
      </c>
    </row>
    <row r="35" spans="1:16" ht="26.25" customHeight="1" x14ac:dyDescent="0.2">
      <c r="A35" s="14"/>
      <c r="B35" s="75"/>
      <c r="C35" s="73" t="s">
        <v>5242</v>
      </c>
      <c r="D35" s="78" t="s">
        <v>127</v>
      </c>
      <c r="E35" s="13">
        <v>44559</v>
      </c>
      <c r="F35" s="76" t="s">
        <v>705</v>
      </c>
      <c r="G35" s="13">
        <v>44563</v>
      </c>
      <c r="H35" s="77" t="s">
        <v>4635</v>
      </c>
      <c r="I35" s="16">
        <v>88</v>
      </c>
      <c r="J35" s="16">
        <v>35</v>
      </c>
      <c r="K35" s="16">
        <v>35</v>
      </c>
      <c r="L35" s="16">
        <v>6</v>
      </c>
      <c r="M35" s="81">
        <v>26.95</v>
      </c>
      <c r="N35" s="96">
        <v>26.95</v>
      </c>
      <c r="O35" s="64">
        <v>2530</v>
      </c>
      <c r="P35" s="65">
        <f>Table22457891011234567891011121314151617181920212223242526272829303132333435363738394041424344454647484950[[#This Row],[PEMBULATAN]]*O35</f>
        <v>68183.5</v>
      </c>
    </row>
    <row r="36" spans="1:16" ht="26.25" customHeight="1" x14ac:dyDescent="0.2">
      <c r="A36" s="14"/>
      <c r="B36" s="75"/>
      <c r="C36" s="73" t="s">
        <v>5243</v>
      </c>
      <c r="D36" s="78" t="s">
        <v>127</v>
      </c>
      <c r="E36" s="13">
        <v>44559</v>
      </c>
      <c r="F36" s="76" t="s">
        <v>705</v>
      </c>
      <c r="G36" s="13">
        <v>44563</v>
      </c>
      <c r="H36" s="77" t="s">
        <v>4635</v>
      </c>
      <c r="I36" s="16">
        <v>42</v>
      </c>
      <c r="J36" s="16">
        <v>32</v>
      </c>
      <c r="K36" s="16">
        <v>32</v>
      </c>
      <c r="L36" s="16">
        <v>3</v>
      </c>
      <c r="M36" s="81">
        <v>10.752000000000001</v>
      </c>
      <c r="N36" s="96">
        <v>10.752000000000001</v>
      </c>
      <c r="O36" s="64">
        <v>2530</v>
      </c>
      <c r="P36" s="65">
        <f>Table22457891011234567891011121314151617181920212223242526272829303132333435363738394041424344454647484950[[#This Row],[PEMBULATAN]]*O36</f>
        <v>27202.560000000001</v>
      </c>
    </row>
    <row r="37" spans="1:16" ht="26.25" customHeight="1" x14ac:dyDescent="0.2">
      <c r="A37" s="14"/>
      <c r="B37" s="75"/>
      <c r="C37" s="73" t="s">
        <v>5244</v>
      </c>
      <c r="D37" s="78" t="s">
        <v>127</v>
      </c>
      <c r="E37" s="13">
        <v>44559</v>
      </c>
      <c r="F37" s="76" t="s">
        <v>705</v>
      </c>
      <c r="G37" s="13">
        <v>44563</v>
      </c>
      <c r="H37" s="77" t="s">
        <v>4635</v>
      </c>
      <c r="I37" s="16">
        <v>72</v>
      </c>
      <c r="J37" s="16">
        <v>66</v>
      </c>
      <c r="K37" s="16">
        <v>16</v>
      </c>
      <c r="L37" s="16">
        <v>5</v>
      </c>
      <c r="M37" s="81">
        <v>19.007999999999999</v>
      </c>
      <c r="N37" s="96">
        <v>19.007999999999999</v>
      </c>
      <c r="O37" s="64">
        <v>2530</v>
      </c>
      <c r="P37" s="65">
        <f>Table22457891011234567891011121314151617181920212223242526272829303132333435363738394041424344454647484950[[#This Row],[PEMBULATAN]]*O37</f>
        <v>48090.239999999998</v>
      </c>
    </row>
    <row r="38" spans="1:16" ht="26.25" customHeight="1" x14ac:dyDescent="0.2">
      <c r="A38" s="14"/>
      <c r="B38" s="75"/>
      <c r="C38" s="73" t="s">
        <v>5245</v>
      </c>
      <c r="D38" s="78" t="s">
        <v>127</v>
      </c>
      <c r="E38" s="13">
        <v>44559</v>
      </c>
      <c r="F38" s="76" t="s">
        <v>705</v>
      </c>
      <c r="G38" s="13">
        <v>44563</v>
      </c>
      <c r="H38" s="77" t="s">
        <v>4635</v>
      </c>
      <c r="I38" s="16">
        <v>67</v>
      </c>
      <c r="J38" s="16">
        <v>60</v>
      </c>
      <c r="K38" s="16">
        <v>17</v>
      </c>
      <c r="L38" s="16">
        <v>7</v>
      </c>
      <c r="M38" s="81">
        <v>17.085000000000001</v>
      </c>
      <c r="N38" s="96">
        <v>17.085000000000001</v>
      </c>
      <c r="O38" s="64">
        <v>2530</v>
      </c>
      <c r="P38" s="65">
        <f>Table22457891011234567891011121314151617181920212223242526272829303132333435363738394041424344454647484950[[#This Row],[PEMBULATAN]]*O38</f>
        <v>43225.05</v>
      </c>
    </row>
    <row r="39" spans="1:16" ht="26.25" customHeight="1" x14ac:dyDescent="0.2">
      <c r="A39" s="14"/>
      <c r="B39" s="75"/>
      <c r="C39" s="73" t="s">
        <v>5246</v>
      </c>
      <c r="D39" s="78" t="s">
        <v>127</v>
      </c>
      <c r="E39" s="13">
        <v>44559</v>
      </c>
      <c r="F39" s="76" t="s">
        <v>705</v>
      </c>
      <c r="G39" s="13">
        <v>44563</v>
      </c>
      <c r="H39" s="77" t="s">
        <v>4635</v>
      </c>
      <c r="I39" s="16">
        <v>42</v>
      </c>
      <c r="J39" s="16">
        <v>34</v>
      </c>
      <c r="K39" s="16">
        <v>5</v>
      </c>
      <c r="L39" s="16">
        <v>3</v>
      </c>
      <c r="M39" s="81">
        <v>1.7849999999999999</v>
      </c>
      <c r="N39" s="96">
        <v>3</v>
      </c>
      <c r="O39" s="64">
        <v>2530</v>
      </c>
      <c r="P39" s="65">
        <f>Table22457891011234567891011121314151617181920212223242526272829303132333435363738394041424344454647484950[[#This Row],[PEMBULATAN]]*O39</f>
        <v>7590</v>
      </c>
    </row>
    <row r="40" spans="1:16" ht="26.25" customHeight="1" x14ac:dyDescent="0.2">
      <c r="A40" s="14"/>
      <c r="B40" s="75"/>
      <c r="C40" s="73" t="s">
        <v>5247</v>
      </c>
      <c r="D40" s="78" t="s">
        <v>127</v>
      </c>
      <c r="E40" s="13">
        <v>44559</v>
      </c>
      <c r="F40" s="76" t="s">
        <v>705</v>
      </c>
      <c r="G40" s="13">
        <v>44563</v>
      </c>
      <c r="H40" s="77" t="s">
        <v>4635</v>
      </c>
      <c r="I40" s="16">
        <v>49</v>
      </c>
      <c r="J40" s="16">
        <v>22</v>
      </c>
      <c r="K40" s="16">
        <v>16</v>
      </c>
      <c r="L40" s="16">
        <v>5</v>
      </c>
      <c r="M40" s="81">
        <v>4.3120000000000003</v>
      </c>
      <c r="N40" s="96">
        <v>5</v>
      </c>
      <c r="O40" s="64">
        <v>2530</v>
      </c>
      <c r="P40" s="65">
        <f>Table22457891011234567891011121314151617181920212223242526272829303132333435363738394041424344454647484950[[#This Row],[PEMBULATAN]]*O40</f>
        <v>12650</v>
      </c>
    </row>
    <row r="41" spans="1:16" ht="26.25" customHeight="1" x14ac:dyDescent="0.2">
      <c r="A41" s="14"/>
      <c r="B41" s="75"/>
      <c r="C41" s="73" t="s">
        <v>5248</v>
      </c>
      <c r="D41" s="78" t="s">
        <v>127</v>
      </c>
      <c r="E41" s="13">
        <v>44559</v>
      </c>
      <c r="F41" s="76" t="s">
        <v>705</v>
      </c>
      <c r="G41" s="13">
        <v>44563</v>
      </c>
      <c r="H41" s="77" t="s">
        <v>4635</v>
      </c>
      <c r="I41" s="16">
        <v>85</v>
      </c>
      <c r="J41" s="16">
        <v>53</v>
      </c>
      <c r="K41" s="16">
        <v>34</v>
      </c>
      <c r="L41" s="16">
        <v>14</v>
      </c>
      <c r="M41" s="81">
        <v>38.292499999999997</v>
      </c>
      <c r="N41" s="96">
        <v>38.292499999999997</v>
      </c>
      <c r="O41" s="64">
        <v>2530</v>
      </c>
      <c r="P41" s="65">
        <f>Table22457891011234567891011121314151617181920212223242526272829303132333435363738394041424344454647484950[[#This Row],[PEMBULATAN]]*O41</f>
        <v>96880.024999999994</v>
      </c>
    </row>
    <row r="42" spans="1:16" ht="26.25" customHeight="1" x14ac:dyDescent="0.2">
      <c r="A42" s="14"/>
      <c r="B42" s="75"/>
      <c r="C42" s="73" t="s">
        <v>5249</v>
      </c>
      <c r="D42" s="78" t="s">
        <v>127</v>
      </c>
      <c r="E42" s="13">
        <v>44559</v>
      </c>
      <c r="F42" s="76" t="s">
        <v>705</v>
      </c>
      <c r="G42" s="13">
        <v>44563</v>
      </c>
      <c r="H42" s="77" t="s">
        <v>4635</v>
      </c>
      <c r="I42" s="16">
        <v>45</v>
      </c>
      <c r="J42" s="16">
        <v>35</v>
      </c>
      <c r="K42" s="16">
        <v>22</v>
      </c>
      <c r="L42" s="16">
        <v>11</v>
      </c>
      <c r="M42" s="81">
        <v>8.6624999999999996</v>
      </c>
      <c r="N42" s="96">
        <v>11</v>
      </c>
      <c r="O42" s="64">
        <v>2530</v>
      </c>
      <c r="P42" s="65">
        <f>Table22457891011234567891011121314151617181920212223242526272829303132333435363738394041424344454647484950[[#This Row],[PEMBULATAN]]*O42</f>
        <v>27830</v>
      </c>
    </row>
    <row r="43" spans="1:16" ht="26.25" customHeight="1" x14ac:dyDescent="0.2">
      <c r="A43" s="14"/>
      <c r="B43" s="75"/>
      <c r="C43" s="73" t="s">
        <v>5250</v>
      </c>
      <c r="D43" s="78" t="s">
        <v>127</v>
      </c>
      <c r="E43" s="13">
        <v>44559</v>
      </c>
      <c r="F43" s="76" t="s">
        <v>705</v>
      </c>
      <c r="G43" s="13">
        <v>44563</v>
      </c>
      <c r="H43" s="77" t="s">
        <v>4635</v>
      </c>
      <c r="I43" s="16">
        <v>56</v>
      </c>
      <c r="J43" s="16">
        <v>40</v>
      </c>
      <c r="K43" s="16">
        <v>22</v>
      </c>
      <c r="L43" s="16">
        <v>2</v>
      </c>
      <c r="M43" s="81">
        <v>12.32</v>
      </c>
      <c r="N43" s="96">
        <v>13</v>
      </c>
      <c r="O43" s="64">
        <v>2530</v>
      </c>
      <c r="P43" s="65">
        <f>Table22457891011234567891011121314151617181920212223242526272829303132333435363738394041424344454647484950[[#This Row],[PEMBULATAN]]*O43</f>
        <v>32890</v>
      </c>
    </row>
    <row r="44" spans="1:16" ht="26.25" customHeight="1" x14ac:dyDescent="0.2">
      <c r="A44" s="14"/>
      <c r="B44" s="75"/>
      <c r="C44" s="73" t="s">
        <v>5251</v>
      </c>
      <c r="D44" s="78" t="s">
        <v>127</v>
      </c>
      <c r="E44" s="13">
        <v>44559</v>
      </c>
      <c r="F44" s="76" t="s">
        <v>705</v>
      </c>
      <c r="G44" s="13">
        <v>44563</v>
      </c>
      <c r="H44" s="77" t="s">
        <v>4635</v>
      </c>
      <c r="I44" s="16">
        <v>45</v>
      </c>
      <c r="J44" s="16">
        <v>35</v>
      </c>
      <c r="K44" s="16">
        <v>16</v>
      </c>
      <c r="L44" s="16">
        <v>6</v>
      </c>
      <c r="M44" s="81">
        <v>6.3</v>
      </c>
      <c r="N44" s="96">
        <v>7</v>
      </c>
      <c r="O44" s="64">
        <v>2530</v>
      </c>
      <c r="P44" s="65">
        <f>Table22457891011234567891011121314151617181920212223242526272829303132333435363738394041424344454647484950[[#This Row],[PEMBULATAN]]*O44</f>
        <v>17710</v>
      </c>
    </row>
    <row r="45" spans="1:16" ht="26.25" customHeight="1" x14ac:dyDescent="0.2">
      <c r="A45" s="14"/>
      <c r="B45" s="75"/>
      <c r="C45" s="73" t="s">
        <v>5252</v>
      </c>
      <c r="D45" s="78" t="s">
        <v>127</v>
      </c>
      <c r="E45" s="13">
        <v>44559</v>
      </c>
      <c r="F45" s="76" t="s">
        <v>705</v>
      </c>
      <c r="G45" s="13">
        <v>44563</v>
      </c>
      <c r="H45" s="77" t="s">
        <v>4635</v>
      </c>
      <c r="I45" s="16">
        <v>45</v>
      </c>
      <c r="J45" s="16">
        <v>45</v>
      </c>
      <c r="K45" s="16">
        <v>32</v>
      </c>
      <c r="L45" s="16">
        <v>6</v>
      </c>
      <c r="M45" s="81">
        <v>16.2</v>
      </c>
      <c r="N45" s="96">
        <v>16.2</v>
      </c>
      <c r="O45" s="64">
        <v>2530</v>
      </c>
      <c r="P45" s="65">
        <f>Table22457891011234567891011121314151617181920212223242526272829303132333435363738394041424344454647484950[[#This Row],[PEMBULATAN]]*O45</f>
        <v>40986</v>
      </c>
    </row>
    <row r="46" spans="1:16" ht="26.25" customHeight="1" x14ac:dyDescent="0.2">
      <c r="A46" s="14"/>
      <c r="B46" s="75"/>
      <c r="C46" s="73" t="s">
        <v>5253</v>
      </c>
      <c r="D46" s="78" t="s">
        <v>127</v>
      </c>
      <c r="E46" s="13">
        <v>44559</v>
      </c>
      <c r="F46" s="76" t="s">
        <v>705</v>
      </c>
      <c r="G46" s="13">
        <v>44563</v>
      </c>
      <c r="H46" s="77" t="s">
        <v>4635</v>
      </c>
      <c r="I46" s="16">
        <v>85</v>
      </c>
      <c r="J46" s="16">
        <v>60</v>
      </c>
      <c r="K46" s="16">
        <v>25</v>
      </c>
      <c r="L46" s="16">
        <v>8</v>
      </c>
      <c r="M46" s="81">
        <v>31.875</v>
      </c>
      <c r="N46" s="96">
        <v>31.875</v>
      </c>
      <c r="O46" s="64">
        <v>2530</v>
      </c>
      <c r="P46" s="65">
        <f>Table22457891011234567891011121314151617181920212223242526272829303132333435363738394041424344454647484950[[#This Row],[PEMBULATAN]]*O46</f>
        <v>80643.75</v>
      </c>
    </row>
    <row r="47" spans="1:16" ht="26.25" customHeight="1" x14ac:dyDescent="0.2">
      <c r="A47" s="14"/>
      <c r="B47" s="75"/>
      <c r="C47" s="73" t="s">
        <v>5254</v>
      </c>
      <c r="D47" s="78" t="s">
        <v>127</v>
      </c>
      <c r="E47" s="13">
        <v>44559</v>
      </c>
      <c r="F47" s="76" t="s">
        <v>705</v>
      </c>
      <c r="G47" s="13">
        <v>44563</v>
      </c>
      <c r="H47" s="77" t="s">
        <v>4635</v>
      </c>
      <c r="I47" s="16">
        <v>36</v>
      </c>
      <c r="J47" s="16">
        <v>25</v>
      </c>
      <c r="K47" s="16">
        <v>22</v>
      </c>
      <c r="L47" s="16">
        <v>1</v>
      </c>
      <c r="M47" s="81">
        <v>4.95</v>
      </c>
      <c r="N47" s="96">
        <v>4.95</v>
      </c>
      <c r="O47" s="64">
        <v>2530</v>
      </c>
      <c r="P47" s="65">
        <f>Table22457891011234567891011121314151617181920212223242526272829303132333435363738394041424344454647484950[[#This Row],[PEMBULATAN]]*O47</f>
        <v>12523.5</v>
      </c>
    </row>
    <row r="48" spans="1:16" ht="26.25" customHeight="1" x14ac:dyDescent="0.2">
      <c r="A48" s="14"/>
      <c r="B48" s="75"/>
      <c r="C48" s="73" t="s">
        <v>5255</v>
      </c>
      <c r="D48" s="78" t="s">
        <v>127</v>
      </c>
      <c r="E48" s="13">
        <v>44559</v>
      </c>
      <c r="F48" s="76" t="s">
        <v>705</v>
      </c>
      <c r="G48" s="13">
        <v>44563</v>
      </c>
      <c r="H48" s="77" t="s">
        <v>4635</v>
      </c>
      <c r="I48" s="16">
        <v>25</v>
      </c>
      <c r="J48" s="16">
        <v>23</v>
      </c>
      <c r="K48" s="16">
        <v>17</v>
      </c>
      <c r="L48" s="16">
        <v>4</v>
      </c>
      <c r="M48" s="81">
        <v>2.4437500000000001</v>
      </c>
      <c r="N48" s="96">
        <v>4</v>
      </c>
      <c r="O48" s="64">
        <v>2530</v>
      </c>
      <c r="P48" s="65">
        <f>Table22457891011234567891011121314151617181920212223242526272829303132333435363738394041424344454647484950[[#This Row],[PEMBULATAN]]*O48</f>
        <v>10120</v>
      </c>
    </row>
    <row r="49" spans="1:16" ht="26.25" customHeight="1" x14ac:dyDescent="0.2">
      <c r="A49" s="14"/>
      <c r="B49" s="75"/>
      <c r="C49" s="73" t="s">
        <v>5256</v>
      </c>
      <c r="D49" s="78" t="s">
        <v>127</v>
      </c>
      <c r="E49" s="13">
        <v>44559</v>
      </c>
      <c r="F49" s="76" t="s">
        <v>705</v>
      </c>
      <c r="G49" s="13">
        <v>44563</v>
      </c>
      <c r="H49" s="77" t="s">
        <v>4635</v>
      </c>
      <c r="I49" s="16">
        <v>40</v>
      </c>
      <c r="J49" s="16">
        <v>23</v>
      </c>
      <c r="K49" s="16">
        <v>13</v>
      </c>
      <c r="L49" s="16">
        <v>8</v>
      </c>
      <c r="M49" s="81">
        <v>2.99</v>
      </c>
      <c r="N49" s="96">
        <v>8</v>
      </c>
      <c r="O49" s="64">
        <v>2530</v>
      </c>
      <c r="P49" s="65">
        <f>Table22457891011234567891011121314151617181920212223242526272829303132333435363738394041424344454647484950[[#This Row],[PEMBULATAN]]*O49</f>
        <v>20240</v>
      </c>
    </row>
    <row r="50" spans="1:16" ht="26.25" customHeight="1" x14ac:dyDescent="0.2">
      <c r="A50" s="14"/>
      <c r="B50" s="75"/>
      <c r="C50" s="73" t="s">
        <v>5257</v>
      </c>
      <c r="D50" s="78" t="s">
        <v>127</v>
      </c>
      <c r="E50" s="13">
        <v>44559</v>
      </c>
      <c r="F50" s="76" t="s">
        <v>705</v>
      </c>
      <c r="G50" s="13">
        <v>44563</v>
      </c>
      <c r="H50" s="77" t="s">
        <v>4635</v>
      </c>
      <c r="I50" s="16">
        <v>115</v>
      </c>
      <c r="J50" s="16">
        <v>70</v>
      </c>
      <c r="K50" s="16">
        <v>26</v>
      </c>
      <c r="L50" s="16">
        <v>21</v>
      </c>
      <c r="M50" s="81">
        <v>52.325000000000003</v>
      </c>
      <c r="N50" s="96">
        <v>53</v>
      </c>
      <c r="O50" s="64">
        <v>2530</v>
      </c>
      <c r="P50" s="65">
        <f>Table22457891011234567891011121314151617181920212223242526272829303132333435363738394041424344454647484950[[#This Row],[PEMBULATAN]]*O50</f>
        <v>134090</v>
      </c>
    </row>
    <row r="51" spans="1:16" ht="26.25" customHeight="1" x14ac:dyDescent="0.2">
      <c r="A51" s="14"/>
      <c r="B51" s="75"/>
      <c r="C51" s="73" t="s">
        <v>5258</v>
      </c>
      <c r="D51" s="78" t="s">
        <v>127</v>
      </c>
      <c r="E51" s="13">
        <v>44559</v>
      </c>
      <c r="F51" s="76" t="s">
        <v>705</v>
      </c>
      <c r="G51" s="13">
        <v>44563</v>
      </c>
      <c r="H51" s="77" t="s">
        <v>4635</v>
      </c>
      <c r="I51" s="16">
        <v>65</v>
      </c>
      <c r="J51" s="16">
        <v>60</v>
      </c>
      <c r="K51" s="16">
        <v>25</v>
      </c>
      <c r="L51" s="16">
        <v>7</v>
      </c>
      <c r="M51" s="81">
        <v>24.375</v>
      </c>
      <c r="N51" s="96">
        <v>25</v>
      </c>
      <c r="O51" s="64">
        <v>2530</v>
      </c>
      <c r="P51" s="65">
        <f>Table22457891011234567891011121314151617181920212223242526272829303132333435363738394041424344454647484950[[#This Row],[PEMBULATAN]]*O51</f>
        <v>63250</v>
      </c>
    </row>
    <row r="52" spans="1:16" ht="26.25" customHeight="1" x14ac:dyDescent="0.2">
      <c r="A52" s="14"/>
      <c r="B52" s="75"/>
      <c r="C52" s="73" t="s">
        <v>5259</v>
      </c>
      <c r="D52" s="78" t="s">
        <v>127</v>
      </c>
      <c r="E52" s="13">
        <v>44559</v>
      </c>
      <c r="F52" s="76" t="s">
        <v>705</v>
      </c>
      <c r="G52" s="13">
        <v>44563</v>
      </c>
      <c r="H52" s="77" t="s">
        <v>4635</v>
      </c>
      <c r="I52" s="16">
        <v>85</v>
      </c>
      <c r="J52" s="16">
        <v>56</v>
      </c>
      <c r="K52" s="16">
        <v>25</v>
      </c>
      <c r="L52" s="16">
        <v>12</v>
      </c>
      <c r="M52" s="81">
        <v>29.75</v>
      </c>
      <c r="N52" s="96">
        <v>29.75</v>
      </c>
      <c r="O52" s="64">
        <v>2530</v>
      </c>
      <c r="P52" s="65">
        <f>Table22457891011234567891011121314151617181920212223242526272829303132333435363738394041424344454647484950[[#This Row],[PEMBULATAN]]*O52</f>
        <v>75267.5</v>
      </c>
    </row>
    <row r="53" spans="1:16" ht="26.25" customHeight="1" x14ac:dyDescent="0.2">
      <c r="A53" s="14"/>
      <c r="B53" s="75"/>
      <c r="C53" s="73" t="s">
        <v>5260</v>
      </c>
      <c r="D53" s="78" t="s">
        <v>127</v>
      </c>
      <c r="E53" s="13">
        <v>44559</v>
      </c>
      <c r="F53" s="76" t="s">
        <v>705</v>
      </c>
      <c r="G53" s="13">
        <v>44563</v>
      </c>
      <c r="H53" s="77" t="s">
        <v>4635</v>
      </c>
      <c r="I53" s="16">
        <v>99</v>
      </c>
      <c r="J53" s="16">
        <v>60</v>
      </c>
      <c r="K53" s="16">
        <v>30</v>
      </c>
      <c r="L53" s="16">
        <v>19</v>
      </c>
      <c r="M53" s="81">
        <v>44.55</v>
      </c>
      <c r="N53" s="96">
        <v>44.55</v>
      </c>
      <c r="O53" s="64">
        <v>2530</v>
      </c>
      <c r="P53" s="65">
        <f>Table22457891011234567891011121314151617181920212223242526272829303132333435363738394041424344454647484950[[#This Row],[PEMBULATAN]]*O53</f>
        <v>112711.5</v>
      </c>
    </row>
    <row r="54" spans="1:16" ht="26.25" customHeight="1" x14ac:dyDescent="0.2">
      <c r="A54" s="14"/>
      <c r="B54" s="75"/>
      <c r="C54" s="73" t="s">
        <v>5261</v>
      </c>
      <c r="D54" s="78" t="s">
        <v>127</v>
      </c>
      <c r="E54" s="13">
        <v>44559</v>
      </c>
      <c r="F54" s="76" t="s">
        <v>705</v>
      </c>
      <c r="G54" s="13">
        <v>44563</v>
      </c>
      <c r="H54" s="77" t="s">
        <v>4635</v>
      </c>
      <c r="I54" s="16">
        <v>123</v>
      </c>
      <c r="J54" s="16">
        <v>65</v>
      </c>
      <c r="K54" s="16">
        <v>24</v>
      </c>
      <c r="L54" s="16">
        <v>27</v>
      </c>
      <c r="M54" s="81">
        <v>47.97</v>
      </c>
      <c r="N54" s="96">
        <v>47.97</v>
      </c>
      <c r="O54" s="64">
        <v>2530</v>
      </c>
      <c r="P54" s="65">
        <f>Table22457891011234567891011121314151617181920212223242526272829303132333435363738394041424344454647484950[[#This Row],[PEMBULATAN]]*O54</f>
        <v>121364.09999999999</v>
      </c>
    </row>
    <row r="55" spans="1:16" ht="26.25" customHeight="1" x14ac:dyDescent="0.2">
      <c r="A55" s="14"/>
      <c r="B55" s="75"/>
      <c r="C55" s="73" t="s">
        <v>5262</v>
      </c>
      <c r="D55" s="78" t="s">
        <v>127</v>
      </c>
      <c r="E55" s="13">
        <v>44559</v>
      </c>
      <c r="F55" s="76" t="s">
        <v>705</v>
      </c>
      <c r="G55" s="13">
        <v>44563</v>
      </c>
      <c r="H55" s="77" t="s">
        <v>4635</v>
      </c>
      <c r="I55" s="16">
        <v>59</v>
      </c>
      <c r="J55" s="16">
        <v>33</v>
      </c>
      <c r="K55" s="16">
        <v>10</v>
      </c>
      <c r="L55" s="16">
        <v>4</v>
      </c>
      <c r="M55" s="81">
        <v>4.8674999999999997</v>
      </c>
      <c r="N55" s="96">
        <v>4.8674999999999997</v>
      </c>
      <c r="O55" s="64">
        <v>2530</v>
      </c>
      <c r="P55" s="65">
        <f>Table22457891011234567891011121314151617181920212223242526272829303132333435363738394041424344454647484950[[#This Row],[PEMBULATAN]]*O55</f>
        <v>12314.775</v>
      </c>
    </row>
    <row r="56" spans="1:16" ht="26.25" customHeight="1" x14ac:dyDescent="0.2">
      <c r="A56" s="14"/>
      <c r="B56" s="75"/>
      <c r="C56" s="73" t="s">
        <v>5263</v>
      </c>
      <c r="D56" s="78" t="s">
        <v>127</v>
      </c>
      <c r="E56" s="13">
        <v>44559</v>
      </c>
      <c r="F56" s="76" t="s">
        <v>705</v>
      </c>
      <c r="G56" s="13">
        <v>44563</v>
      </c>
      <c r="H56" s="77" t="s">
        <v>4635</v>
      </c>
      <c r="I56" s="16">
        <v>50</v>
      </c>
      <c r="J56" s="16">
        <v>40</v>
      </c>
      <c r="K56" s="16">
        <v>23</v>
      </c>
      <c r="L56" s="16">
        <v>7</v>
      </c>
      <c r="M56" s="81">
        <v>11.5</v>
      </c>
      <c r="N56" s="96">
        <v>11.5</v>
      </c>
      <c r="O56" s="64">
        <v>2530</v>
      </c>
      <c r="P56" s="65">
        <f>Table22457891011234567891011121314151617181920212223242526272829303132333435363738394041424344454647484950[[#This Row],[PEMBULATAN]]*O56</f>
        <v>29095</v>
      </c>
    </row>
    <row r="57" spans="1:16" ht="26.25" customHeight="1" x14ac:dyDescent="0.2">
      <c r="A57" s="14"/>
      <c r="B57" s="75"/>
      <c r="C57" s="73" t="s">
        <v>5264</v>
      </c>
      <c r="D57" s="78" t="s">
        <v>127</v>
      </c>
      <c r="E57" s="13">
        <v>44559</v>
      </c>
      <c r="F57" s="76" t="s">
        <v>705</v>
      </c>
      <c r="G57" s="13">
        <v>44563</v>
      </c>
      <c r="H57" s="77" t="s">
        <v>4635</v>
      </c>
      <c r="I57" s="16">
        <v>72</v>
      </c>
      <c r="J57" s="16">
        <v>48</v>
      </c>
      <c r="K57" s="16">
        <v>30</v>
      </c>
      <c r="L57" s="16">
        <v>12</v>
      </c>
      <c r="M57" s="81">
        <v>25.92</v>
      </c>
      <c r="N57" s="96">
        <v>25.92</v>
      </c>
      <c r="O57" s="64">
        <v>2530</v>
      </c>
      <c r="P57" s="65">
        <f>Table22457891011234567891011121314151617181920212223242526272829303132333435363738394041424344454647484950[[#This Row],[PEMBULATAN]]*O57</f>
        <v>65577.600000000006</v>
      </c>
    </row>
    <row r="58" spans="1:16" ht="26.25" customHeight="1" x14ac:dyDescent="0.2">
      <c r="A58" s="14"/>
      <c r="B58" s="98"/>
      <c r="C58" s="73" t="s">
        <v>5265</v>
      </c>
      <c r="D58" s="78" t="s">
        <v>127</v>
      </c>
      <c r="E58" s="13">
        <v>44559</v>
      </c>
      <c r="F58" s="76" t="s">
        <v>705</v>
      </c>
      <c r="G58" s="13">
        <v>44563</v>
      </c>
      <c r="H58" s="77" t="s">
        <v>4635</v>
      </c>
      <c r="I58" s="16">
        <v>59</v>
      </c>
      <c r="J58" s="16">
        <v>40</v>
      </c>
      <c r="K58" s="16">
        <v>24</v>
      </c>
      <c r="L58" s="16">
        <v>17</v>
      </c>
      <c r="M58" s="81">
        <v>14.16</v>
      </c>
      <c r="N58" s="96">
        <v>17</v>
      </c>
      <c r="O58" s="64">
        <v>2530</v>
      </c>
      <c r="P58" s="65">
        <f>Table22457891011234567891011121314151617181920212223242526272829303132333435363738394041424344454647484950[[#This Row],[PEMBULATAN]]*O58</f>
        <v>43010</v>
      </c>
    </row>
    <row r="59" spans="1:16" ht="26.25" customHeight="1" x14ac:dyDescent="0.2">
      <c r="A59" s="14"/>
      <c r="B59" s="75" t="s">
        <v>5266</v>
      </c>
      <c r="C59" s="73" t="s">
        <v>5267</v>
      </c>
      <c r="D59" s="78" t="s">
        <v>127</v>
      </c>
      <c r="E59" s="13">
        <v>44559</v>
      </c>
      <c r="F59" s="76" t="s">
        <v>705</v>
      </c>
      <c r="G59" s="13">
        <v>44563</v>
      </c>
      <c r="H59" s="77" t="s">
        <v>4635</v>
      </c>
      <c r="I59" s="16">
        <v>50</v>
      </c>
      <c r="J59" s="16">
        <v>36</v>
      </c>
      <c r="K59" s="16">
        <v>10</v>
      </c>
      <c r="L59" s="16">
        <v>2</v>
      </c>
      <c r="M59" s="81">
        <v>4.5</v>
      </c>
      <c r="N59" s="96">
        <v>4.5</v>
      </c>
      <c r="O59" s="64">
        <v>2530</v>
      </c>
      <c r="P59" s="65">
        <f>Table22457891011234567891011121314151617181920212223242526272829303132333435363738394041424344454647484950[[#This Row],[PEMBULATAN]]*O59</f>
        <v>11385</v>
      </c>
    </row>
    <row r="60" spans="1:16" ht="26.25" customHeight="1" x14ac:dyDescent="0.2">
      <c r="A60" s="14"/>
      <c r="B60" s="75"/>
      <c r="C60" s="73" t="s">
        <v>5268</v>
      </c>
      <c r="D60" s="78" t="s">
        <v>127</v>
      </c>
      <c r="E60" s="13">
        <v>44559</v>
      </c>
      <c r="F60" s="76" t="s">
        <v>705</v>
      </c>
      <c r="G60" s="13">
        <v>44563</v>
      </c>
      <c r="H60" s="77" t="s">
        <v>4635</v>
      </c>
      <c r="I60" s="16">
        <v>20</v>
      </c>
      <c r="J60" s="16">
        <v>22</v>
      </c>
      <c r="K60" s="16">
        <v>13</v>
      </c>
      <c r="L60" s="16">
        <v>1</v>
      </c>
      <c r="M60" s="81">
        <v>1.43</v>
      </c>
      <c r="N60" s="72">
        <v>2</v>
      </c>
      <c r="O60" s="64">
        <v>2530</v>
      </c>
      <c r="P60" s="65">
        <f>Table22457891011234567891011121314151617181920212223242526272829303132333435363738394041424344454647484950[[#This Row],[PEMBULATAN]]*O60</f>
        <v>5060</v>
      </c>
    </row>
    <row r="61" spans="1:16" ht="22.5" customHeight="1" x14ac:dyDescent="0.2">
      <c r="A61" s="123" t="s">
        <v>30</v>
      </c>
      <c r="B61" s="124"/>
      <c r="C61" s="124"/>
      <c r="D61" s="124"/>
      <c r="E61" s="124"/>
      <c r="F61" s="124"/>
      <c r="G61" s="124"/>
      <c r="H61" s="124"/>
      <c r="I61" s="124"/>
      <c r="J61" s="124"/>
      <c r="K61" s="124"/>
      <c r="L61" s="125"/>
      <c r="M61" s="79">
        <f>SUBTOTAL(109,Table22457891011234567891011121314151617181920212223242526272829303132333435363738394041424344454647484950[KG VOLUME])</f>
        <v>980.94349999999997</v>
      </c>
      <c r="N61" s="68">
        <f>SUM(N3:N60)</f>
        <v>998.55025000000001</v>
      </c>
      <c r="O61" s="126">
        <f>SUM(P3:P60)</f>
        <v>2526332.1324999998</v>
      </c>
      <c r="P61" s="127"/>
    </row>
    <row r="62" spans="1:16" ht="18" customHeight="1" x14ac:dyDescent="0.2">
      <c r="A62" s="86"/>
      <c r="B62" s="56" t="s">
        <v>42</v>
      </c>
      <c r="C62" s="55"/>
      <c r="D62" s="57" t="s">
        <v>43</v>
      </c>
      <c r="E62" s="86"/>
      <c r="F62" s="86"/>
      <c r="G62" s="86"/>
      <c r="H62" s="86"/>
      <c r="I62" s="86"/>
      <c r="J62" s="86"/>
      <c r="K62" s="86"/>
      <c r="L62" s="86"/>
      <c r="M62" s="87"/>
      <c r="N62" s="88" t="s">
        <v>51</v>
      </c>
      <c r="O62" s="89"/>
      <c r="P62" s="89">
        <f>O61*10%</f>
        <v>252633.21325</v>
      </c>
    </row>
    <row r="63" spans="1:16" ht="18" customHeight="1" thickBot="1" x14ac:dyDescent="0.25">
      <c r="A63" s="86"/>
      <c r="B63" s="56"/>
      <c r="C63" s="55"/>
      <c r="D63" s="57"/>
      <c r="E63" s="86"/>
      <c r="F63" s="86"/>
      <c r="G63" s="86"/>
      <c r="H63" s="86"/>
      <c r="I63" s="86"/>
      <c r="J63" s="86"/>
      <c r="K63" s="86"/>
      <c r="L63" s="86"/>
      <c r="M63" s="87"/>
      <c r="N63" s="90" t="s">
        <v>52</v>
      </c>
      <c r="O63" s="91"/>
      <c r="P63" s="91">
        <f>O61-P62</f>
        <v>2273698.9192499998</v>
      </c>
    </row>
    <row r="64" spans="1:16" ht="18" customHeight="1" x14ac:dyDescent="0.2">
      <c r="A64" s="11"/>
      <c r="H64" s="63"/>
      <c r="N64" s="62" t="s">
        <v>31</v>
      </c>
      <c r="P64" s="69">
        <f>P63*1%</f>
        <v>22736.989192499997</v>
      </c>
    </row>
    <row r="65" spans="1:16" ht="18" customHeight="1" thickBot="1" x14ac:dyDescent="0.25">
      <c r="A65" s="11"/>
      <c r="H65" s="63"/>
      <c r="N65" s="62" t="s">
        <v>53</v>
      </c>
      <c r="P65" s="71">
        <f>P63*2%</f>
        <v>45473.978384999995</v>
      </c>
    </row>
    <row r="66" spans="1:16" ht="18" customHeight="1" x14ac:dyDescent="0.2">
      <c r="A66" s="11"/>
      <c r="H66" s="63"/>
      <c r="N66" s="66" t="s">
        <v>32</v>
      </c>
      <c r="O66" s="67"/>
      <c r="P66" s="70">
        <f>P63+P64-P65</f>
        <v>2250961.9300574996</v>
      </c>
    </row>
    <row r="68" spans="1:16" x14ac:dyDescent="0.2">
      <c r="A68" s="11"/>
      <c r="H68" s="63"/>
      <c r="P68" s="71"/>
    </row>
    <row r="69" spans="1:16" x14ac:dyDescent="0.2">
      <c r="A69" s="11"/>
      <c r="H69" s="63"/>
      <c r="O69" s="58"/>
      <c r="P69" s="71"/>
    </row>
    <row r="70" spans="1:16" s="3" customFormat="1" x14ac:dyDescent="0.25">
      <c r="A70" s="11"/>
      <c r="B70" s="2"/>
      <c r="C70" s="2"/>
      <c r="E70" s="12"/>
      <c r="H70" s="63"/>
      <c r="N70" s="15"/>
      <c r="O70" s="15"/>
      <c r="P70" s="15"/>
    </row>
    <row r="71" spans="1:16" s="3" customFormat="1" x14ac:dyDescent="0.25">
      <c r="A71" s="11"/>
      <c r="B71" s="2"/>
      <c r="C71" s="2"/>
      <c r="E71" s="12"/>
      <c r="H71" s="63"/>
      <c r="N71" s="15"/>
      <c r="O71" s="15"/>
      <c r="P71" s="15"/>
    </row>
    <row r="72" spans="1:16" s="3" customFormat="1" x14ac:dyDescent="0.25">
      <c r="A72" s="11"/>
      <c r="B72" s="2"/>
      <c r="C72" s="2"/>
      <c r="E72" s="12"/>
      <c r="H72" s="63"/>
      <c r="N72" s="15"/>
      <c r="O72" s="15"/>
      <c r="P72" s="15"/>
    </row>
    <row r="73" spans="1:16" s="3" customFormat="1" x14ac:dyDescent="0.25">
      <c r="A73" s="11"/>
      <c r="B73" s="2"/>
      <c r="C73" s="2"/>
      <c r="E73" s="12"/>
      <c r="H73" s="63"/>
      <c r="N73" s="15"/>
      <c r="O73" s="15"/>
      <c r="P73" s="15"/>
    </row>
    <row r="74" spans="1:16" s="3" customFormat="1" x14ac:dyDescent="0.25">
      <c r="A74" s="11"/>
      <c r="B74" s="2"/>
      <c r="C74" s="2"/>
      <c r="E74" s="12"/>
      <c r="H74" s="63"/>
      <c r="N74" s="15"/>
      <c r="O74" s="15"/>
      <c r="P74" s="15"/>
    </row>
    <row r="75" spans="1:16" s="3" customFormat="1" x14ac:dyDescent="0.25">
      <c r="A75" s="11"/>
      <c r="B75" s="2"/>
      <c r="C75" s="2"/>
      <c r="E75" s="12"/>
      <c r="H75" s="63"/>
      <c r="N75" s="15"/>
      <c r="O75" s="15"/>
      <c r="P75" s="15"/>
    </row>
    <row r="76" spans="1:16" s="3" customFormat="1" x14ac:dyDescent="0.25">
      <c r="A76" s="11"/>
      <c r="B76" s="2"/>
      <c r="C76" s="2"/>
      <c r="E76" s="12"/>
      <c r="H76" s="63"/>
      <c r="N76" s="15"/>
      <c r="O76" s="15"/>
      <c r="P76" s="15"/>
    </row>
    <row r="77" spans="1:16" s="3" customFormat="1" x14ac:dyDescent="0.25">
      <c r="A77" s="11"/>
      <c r="B77" s="2"/>
      <c r="C77" s="2"/>
      <c r="E77" s="12"/>
      <c r="H77" s="63"/>
      <c r="N77" s="15"/>
      <c r="O77" s="15"/>
      <c r="P77" s="15"/>
    </row>
    <row r="78" spans="1:16" s="3" customFormat="1" x14ac:dyDescent="0.25">
      <c r="A78" s="11"/>
      <c r="B78" s="2"/>
      <c r="C78" s="2"/>
      <c r="E78" s="12"/>
      <c r="H78" s="63"/>
      <c r="N78" s="15"/>
      <c r="O78" s="15"/>
      <c r="P78" s="15"/>
    </row>
    <row r="79" spans="1:16" s="3" customFormat="1" x14ac:dyDescent="0.25">
      <c r="A79" s="11"/>
      <c r="B79" s="2"/>
      <c r="C79" s="2"/>
      <c r="E79" s="12"/>
      <c r="H79" s="63"/>
      <c r="N79" s="15"/>
      <c r="O79" s="15"/>
      <c r="P79" s="15"/>
    </row>
    <row r="80" spans="1:16" s="3" customFormat="1" x14ac:dyDescent="0.25">
      <c r="A80" s="11"/>
      <c r="B80" s="2"/>
      <c r="C80" s="2"/>
      <c r="E80" s="12"/>
      <c r="H80" s="63"/>
      <c r="N80" s="15"/>
      <c r="O80" s="15"/>
      <c r="P80" s="15"/>
    </row>
    <row r="81" spans="1:16" s="3" customFormat="1" x14ac:dyDescent="0.25">
      <c r="A81" s="11"/>
      <c r="B81" s="2"/>
      <c r="C81" s="2"/>
      <c r="E81" s="12"/>
      <c r="H81" s="63"/>
      <c r="N81" s="15"/>
      <c r="O81" s="15"/>
      <c r="P81" s="15"/>
    </row>
  </sheetData>
  <mergeCells count="2">
    <mergeCell ref="A61:L61"/>
    <mergeCell ref="O61:P61"/>
  </mergeCells>
  <conditionalFormatting sqref="B3:B60">
    <cfRule type="duplicateValues" dxfId="143" priority="78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tabColor rgb="FF92D050"/>
  </sheetPr>
  <dimension ref="A1:Q340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N319" sqref="N3:N319"/>
    </sheetView>
  </sheetViews>
  <sheetFormatPr defaultRowHeight="15" x14ac:dyDescent="0.2"/>
  <cols>
    <col min="1" max="1" width="8" style="4" customWidth="1"/>
    <col min="2" max="2" width="19.5703125" style="2" customWidth="1"/>
    <col min="3" max="3" width="15" style="2" customWidth="1"/>
    <col min="4" max="4" width="10.42578125" style="3" customWidth="1"/>
    <col min="5" max="5" width="8" style="12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5" customWidth="1"/>
    <col min="15" max="15" width="8.140625" style="15" customWidth="1"/>
    <col min="16" max="16" width="12.28515625" style="15" customWidth="1"/>
    <col min="17" max="16384" width="9.140625" style="4"/>
  </cols>
  <sheetData>
    <row r="1" spans="1:16" x14ac:dyDescent="0.2">
      <c r="H1" s="5"/>
    </row>
    <row r="2" spans="1:16" ht="25.5" x14ac:dyDescent="0.2">
      <c r="A2" s="59" t="s">
        <v>44</v>
      </c>
      <c r="B2" s="7" t="s">
        <v>7</v>
      </c>
      <c r="C2" s="7" t="s">
        <v>0</v>
      </c>
      <c r="D2" s="7" t="s">
        <v>1</v>
      </c>
      <c r="E2" s="60" t="s">
        <v>4</v>
      </c>
      <c r="F2" s="7" t="s">
        <v>3</v>
      </c>
      <c r="G2" s="7" t="s">
        <v>5</v>
      </c>
      <c r="H2" s="60" t="s">
        <v>2</v>
      </c>
      <c r="I2" s="7" t="s">
        <v>39</v>
      </c>
      <c r="J2" s="7" t="s">
        <v>40</v>
      </c>
      <c r="K2" s="7" t="s">
        <v>41</v>
      </c>
      <c r="L2" s="61" t="s">
        <v>45</v>
      </c>
      <c r="M2" s="61" t="s">
        <v>46</v>
      </c>
      <c r="N2" s="61" t="s">
        <v>6</v>
      </c>
      <c r="O2" s="61" t="s">
        <v>47</v>
      </c>
      <c r="P2" s="61" t="s">
        <v>48</v>
      </c>
    </row>
    <row r="3" spans="1:16" ht="26.25" customHeight="1" x14ac:dyDescent="0.2">
      <c r="A3" s="83">
        <v>402750</v>
      </c>
      <c r="B3" s="74" t="s">
        <v>5269</v>
      </c>
      <c r="C3" s="9" t="s">
        <v>5270</v>
      </c>
      <c r="D3" s="76" t="s">
        <v>127</v>
      </c>
      <c r="E3" s="13">
        <v>44559</v>
      </c>
      <c r="F3" s="76" t="s">
        <v>705</v>
      </c>
      <c r="G3" s="13">
        <v>44564</v>
      </c>
      <c r="H3" s="10" t="s">
        <v>5587</v>
      </c>
      <c r="I3" s="1">
        <v>95</v>
      </c>
      <c r="J3" s="1">
        <v>50</v>
      </c>
      <c r="K3" s="1">
        <v>38</v>
      </c>
      <c r="L3" s="1">
        <v>15</v>
      </c>
      <c r="M3" s="80">
        <v>45.125</v>
      </c>
      <c r="N3" s="96">
        <v>45.125</v>
      </c>
      <c r="O3" s="64">
        <v>2530</v>
      </c>
      <c r="P3" s="65">
        <f>Table2245789101123456789101112131415161718192021222324252627282930313233343536373839404142434445464748495051[[#This Row],[PEMBULATAN]]*O3</f>
        <v>114166.25</v>
      </c>
    </row>
    <row r="4" spans="1:16" ht="26.25" customHeight="1" x14ac:dyDescent="0.2">
      <c r="A4" s="14"/>
      <c r="B4" s="75"/>
      <c r="C4" s="73" t="s">
        <v>5271</v>
      </c>
      <c r="D4" s="78" t="s">
        <v>127</v>
      </c>
      <c r="E4" s="13">
        <v>44559</v>
      </c>
      <c r="F4" s="76" t="s">
        <v>705</v>
      </c>
      <c r="G4" s="13">
        <v>44564</v>
      </c>
      <c r="H4" s="77" t="s">
        <v>5587</v>
      </c>
      <c r="I4" s="16">
        <v>80</v>
      </c>
      <c r="J4" s="16">
        <v>63</v>
      </c>
      <c r="K4" s="16">
        <v>21</v>
      </c>
      <c r="L4" s="16">
        <v>22</v>
      </c>
      <c r="M4" s="81">
        <v>26.46</v>
      </c>
      <c r="N4" s="96">
        <v>27</v>
      </c>
      <c r="O4" s="64">
        <v>2530</v>
      </c>
      <c r="P4" s="65">
        <f>Table2245789101123456789101112131415161718192021222324252627282930313233343536373839404142434445464748495051[[#This Row],[PEMBULATAN]]*O4</f>
        <v>68310</v>
      </c>
    </row>
    <row r="5" spans="1:16" ht="26.25" customHeight="1" x14ac:dyDescent="0.2">
      <c r="A5" s="14"/>
      <c r="B5" s="75"/>
      <c r="C5" s="73" t="s">
        <v>5272</v>
      </c>
      <c r="D5" s="78" t="s">
        <v>127</v>
      </c>
      <c r="E5" s="13">
        <v>44559</v>
      </c>
      <c r="F5" s="76" t="s">
        <v>705</v>
      </c>
      <c r="G5" s="13">
        <v>44564</v>
      </c>
      <c r="H5" s="77" t="s">
        <v>5587</v>
      </c>
      <c r="I5" s="16">
        <v>47</v>
      </c>
      <c r="J5" s="16">
        <v>42</v>
      </c>
      <c r="K5" s="16">
        <v>15</v>
      </c>
      <c r="L5" s="16">
        <v>3</v>
      </c>
      <c r="M5" s="81">
        <v>7.4024999999999999</v>
      </c>
      <c r="N5" s="96">
        <v>8</v>
      </c>
      <c r="O5" s="64">
        <v>2530</v>
      </c>
      <c r="P5" s="65">
        <f>Table2245789101123456789101112131415161718192021222324252627282930313233343536373839404142434445464748495051[[#This Row],[PEMBULATAN]]*O5</f>
        <v>20240</v>
      </c>
    </row>
    <row r="6" spans="1:16" ht="26.25" customHeight="1" x14ac:dyDescent="0.2">
      <c r="A6" s="14"/>
      <c r="B6" s="75"/>
      <c r="C6" s="73" t="s">
        <v>5273</v>
      </c>
      <c r="D6" s="78" t="s">
        <v>127</v>
      </c>
      <c r="E6" s="13">
        <v>44559</v>
      </c>
      <c r="F6" s="76" t="s">
        <v>705</v>
      </c>
      <c r="G6" s="13">
        <v>44564</v>
      </c>
      <c r="H6" s="77" t="s">
        <v>5587</v>
      </c>
      <c r="I6" s="16">
        <v>55</v>
      </c>
      <c r="J6" s="16">
        <v>63</v>
      </c>
      <c r="K6" s="16">
        <v>25</v>
      </c>
      <c r="L6" s="16">
        <v>7</v>
      </c>
      <c r="M6" s="81">
        <v>21.65625</v>
      </c>
      <c r="N6" s="96">
        <v>21.65625</v>
      </c>
      <c r="O6" s="64">
        <v>2530</v>
      </c>
      <c r="P6" s="65">
        <f>Table2245789101123456789101112131415161718192021222324252627282930313233343536373839404142434445464748495051[[#This Row],[PEMBULATAN]]*O6</f>
        <v>54790.3125</v>
      </c>
    </row>
    <row r="7" spans="1:16" ht="26.25" customHeight="1" x14ac:dyDescent="0.2">
      <c r="A7" s="14"/>
      <c r="B7" s="75"/>
      <c r="C7" s="73" t="s">
        <v>5274</v>
      </c>
      <c r="D7" s="78" t="s">
        <v>127</v>
      </c>
      <c r="E7" s="13">
        <v>44559</v>
      </c>
      <c r="F7" s="76" t="s">
        <v>705</v>
      </c>
      <c r="G7" s="13">
        <v>44564</v>
      </c>
      <c r="H7" s="77" t="s">
        <v>5587</v>
      </c>
      <c r="I7" s="16">
        <v>87</v>
      </c>
      <c r="J7" s="16">
        <v>66</v>
      </c>
      <c r="K7" s="16">
        <v>21</v>
      </c>
      <c r="L7" s="16">
        <v>10</v>
      </c>
      <c r="M7" s="81">
        <v>30.145499999999998</v>
      </c>
      <c r="N7" s="96">
        <v>30.145499999999998</v>
      </c>
      <c r="O7" s="64">
        <v>2530</v>
      </c>
      <c r="P7" s="65">
        <f>Table2245789101123456789101112131415161718192021222324252627282930313233343536373839404142434445464748495051[[#This Row],[PEMBULATAN]]*O7</f>
        <v>76268.114999999991</v>
      </c>
    </row>
    <row r="8" spans="1:16" ht="26.25" customHeight="1" x14ac:dyDescent="0.2">
      <c r="A8" s="14"/>
      <c r="B8" s="98"/>
      <c r="C8" s="73" t="s">
        <v>5275</v>
      </c>
      <c r="D8" s="78" t="s">
        <v>127</v>
      </c>
      <c r="E8" s="13">
        <v>44559</v>
      </c>
      <c r="F8" s="76" t="s">
        <v>705</v>
      </c>
      <c r="G8" s="13">
        <v>44564</v>
      </c>
      <c r="H8" s="77" t="s">
        <v>5587</v>
      </c>
      <c r="I8" s="16">
        <v>117</v>
      </c>
      <c r="J8" s="16">
        <v>64</v>
      </c>
      <c r="K8" s="16">
        <v>25</v>
      </c>
      <c r="L8" s="16">
        <v>24</v>
      </c>
      <c r="M8" s="81">
        <v>46.8</v>
      </c>
      <c r="N8" s="96">
        <v>46.8</v>
      </c>
      <c r="O8" s="64">
        <v>2530</v>
      </c>
      <c r="P8" s="65">
        <f>Table2245789101123456789101112131415161718192021222324252627282930313233343536373839404142434445464748495051[[#This Row],[PEMBULATAN]]*O8</f>
        <v>118404</v>
      </c>
    </row>
    <row r="9" spans="1:16" ht="26.25" customHeight="1" x14ac:dyDescent="0.2">
      <c r="A9" s="14"/>
      <c r="B9" s="75" t="s">
        <v>5276</v>
      </c>
      <c r="C9" s="73" t="s">
        <v>5277</v>
      </c>
      <c r="D9" s="78" t="s">
        <v>127</v>
      </c>
      <c r="E9" s="13">
        <v>44559</v>
      </c>
      <c r="F9" s="76" t="s">
        <v>705</v>
      </c>
      <c r="G9" s="13">
        <v>44564</v>
      </c>
      <c r="H9" s="77" t="s">
        <v>5587</v>
      </c>
      <c r="I9" s="16">
        <v>65</v>
      </c>
      <c r="J9" s="16">
        <v>45</v>
      </c>
      <c r="K9" s="16">
        <v>35</v>
      </c>
      <c r="L9" s="16">
        <v>14</v>
      </c>
      <c r="M9" s="81">
        <v>25.59375</v>
      </c>
      <c r="N9" s="96">
        <v>25.59375</v>
      </c>
      <c r="O9" s="64">
        <v>2530</v>
      </c>
      <c r="P9" s="65">
        <f>Table2245789101123456789101112131415161718192021222324252627282930313233343536373839404142434445464748495051[[#This Row],[PEMBULATAN]]*O9</f>
        <v>64752.1875</v>
      </c>
    </row>
    <row r="10" spans="1:16" ht="26.25" customHeight="1" x14ac:dyDescent="0.2">
      <c r="A10" s="14"/>
      <c r="B10" s="75"/>
      <c r="C10" s="73" t="s">
        <v>5278</v>
      </c>
      <c r="D10" s="78" t="s">
        <v>127</v>
      </c>
      <c r="E10" s="13">
        <v>44559</v>
      </c>
      <c r="F10" s="76" t="s">
        <v>705</v>
      </c>
      <c r="G10" s="13">
        <v>44564</v>
      </c>
      <c r="H10" s="77" t="s">
        <v>5587</v>
      </c>
      <c r="I10" s="16">
        <v>65</v>
      </c>
      <c r="J10" s="16">
        <v>40</v>
      </c>
      <c r="K10" s="16">
        <v>45</v>
      </c>
      <c r="L10" s="16">
        <v>34</v>
      </c>
      <c r="M10" s="81">
        <v>29.25</v>
      </c>
      <c r="N10" s="96">
        <v>34</v>
      </c>
      <c r="O10" s="64">
        <v>2530</v>
      </c>
      <c r="P10" s="65">
        <f>Table2245789101123456789101112131415161718192021222324252627282930313233343536373839404142434445464748495051[[#This Row],[PEMBULATAN]]*O10</f>
        <v>86020</v>
      </c>
    </row>
    <row r="11" spans="1:16" ht="26.25" customHeight="1" x14ac:dyDescent="0.2">
      <c r="A11" s="14"/>
      <c r="B11" s="75"/>
      <c r="C11" s="73" t="s">
        <v>5279</v>
      </c>
      <c r="D11" s="78" t="s">
        <v>127</v>
      </c>
      <c r="E11" s="13">
        <v>44559</v>
      </c>
      <c r="F11" s="76" t="s">
        <v>705</v>
      </c>
      <c r="G11" s="13">
        <v>44564</v>
      </c>
      <c r="H11" s="77" t="s">
        <v>5587</v>
      </c>
      <c r="I11" s="16">
        <v>65</v>
      </c>
      <c r="J11" s="16">
        <v>51</v>
      </c>
      <c r="K11" s="16">
        <v>42</v>
      </c>
      <c r="L11" s="16">
        <v>14</v>
      </c>
      <c r="M11" s="81">
        <v>34.807499999999997</v>
      </c>
      <c r="N11" s="96">
        <v>34.807499999999997</v>
      </c>
      <c r="O11" s="64">
        <v>2530</v>
      </c>
      <c r="P11" s="65">
        <f>Table2245789101123456789101112131415161718192021222324252627282930313233343536373839404142434445464748495051[[#This Row],[PEMBULATAN]]*O11</f>
        <v>88062.974999999991</v>
      </c>
    </row>
    <row r="12" spans="1:16" ht="26.25" customHeight="1" x14ac:dyDescent="0.2">
      <c r="A12" s="14"/>
      <c r="B12" s="75"/>
      <c r="C12" s="73" t="s">
        <v>5280</v>
      </c>
      <c r="D12" s="78" t="s">
        <v>127</v>
      </c>
      <c r="E12" s="13">
        <v>44559</v>
      </c>
      <c r="F12" s="76" t="s">
        <v>705</v>
      </c>
      <c r="G12" s="13">
        <v>44564</v>
      </c>
      <c r="H12" s="77" t="s">
        <v>5587</v>
      </c>
      <c r="I12" s="16">
        <v>60</v>
      </c>
      <c r="J12" s="16">
        <v>42</v>
      </c>
      <c r="K12" s="16">
        <v>42</v>
      </c>
      <c r="L12" s="16">
        <v>23</v>
      </c>
      <c r="M12" s="81">
        <v>26.46</v>
      </c>
      <c r="N12" s="96">
        <v>27</v>
      </c>
      <c r="O12" s="64">
        <v>2530</v>
      </c>
      <c r="P12" s="65">
        <f>Table2245789101123456789101112131415161718192021222324252627282930313233343536373839404142434445464748495051[[#This Row],[PEMBULATAN]]*O12</f>
        <v>68310</v>
      </c>
    </row>
    <row r="13" spans="1:16" ht="26.25" customHeight="1" x14ac:dyDescent="0.2">
      <c r="A13" s="14"/>
      <c r="B13" s="75"/>
      <c r="C13" s="73" t="s">
        <v>5281</v>
      </c>
      <c r="D13" s="78" t="s">
        <v>127</v>
      </c>
      <c r="E13" s="13">
        <v>44559</v>
      </c>
      <c r="F13" s="76" t="s">
        <v>705</v>
      </c>
      <c r="G13" s="13">
        <v>44564</v>
      </c>
      <c r="H13" s="77" t="s">
        <v>5587</v>
      </c>
      <c r="I13" s="16">
        <v>36</v>
      </c>
      <c r="J13" s="16">
        <v>35</v>
      </c>
      <c r="K13" s="16">
        <v>19</v>
      </c>
      <c r="L13" s="16">
        <v>19</v>
      </c>
      <c r="M13" s="81">
        <v>5.9850000000000003</v>
      </c>
      <c r="N13" s="96">
        <v>19</v>
      </c>
      <c r="O13" s="64">
        <v>2530</v>
      </c>
      <c r="P13" s="65">
        <f>Table2245789101123456789101112131415161718192021222324252627282930313233343536373839404142434445464748495051[[#This Row],[PEMBULATAN]]*O13</f>
        <v>48070</v>
      </c>
    </row>
    <row r="14" spans="1:16" ht="26.25" customHeight="1" x14ac:dyDescent="0.2">
      <c r="A14" s="14"/>
      <c r="B14" s="75"/>
      <c r="C14" s="73" t="s">
        <v>5282</v>
      </c>
      <c r="D14" s="78" t="s">
        <v>127</v>
      </c>
      <c r="E14" s="13">
        <v>44559</v>
      </c>
      <c r="F14" s="76" t="s">
        <v>705</v>
      </c>
      <c r="G14" s="13">
        <v>44564</v>
      </c>
      <c r="H14" s="77" t="s">
        <v>5587</v>
      </c>
      <c r="I14" s="16">
        <v>50</v>
      </c>
      <c r="J14" s="16">
        <v>46</v>
      </c>
      <c r="K14" s="16">
        <v>11</v>
      </c>
      <c r="L14" s="16">
        <v>1</v>
      </c>
      <c r="M14" s="81">
        <v>6.3250000000000002</v>
      </c>
      <c r="N14" s="96">
        <v>7</v>
      </c>
      <c r="O14" s="64">
        <v>2530</v>
      </c>
      <c r="P14" s="65">
        <f>Table2245789101123456789101112131415161718192021222324252627282930313233343536373839404142434445464748495051[[#This Row],[PEMBULATAN]]*O14</f>
        <v>17710</v>
      </c>
    </row>
    <row r="15" spans="1:16" ht="26.25" customHeight="1" x14ac:dyDescent="0.2">
      <c r="A15" s="14"/>
      <c r="B15" s="75"/>
      <c r="C15" s="73" t="s">
        <v>5283</v>
      </c>
      <c r="D15" s="78" t="s">
        <v>127</v>
      </c>
      <c r="E15" s="13">
        <v>44559</v>
      </c>
      <c r="F15" s="76" t="s">
        <v>705</v>
      </c>
      <c r="G15" s="13">
        <v>44564</v>
      </c>
      <c r="H15" s="77" t="s">
        <v>5587</v>
      </c>
      <c r="I15" s="16">
        <v>52</v>
      </c>
      <c r="J15" s="16">
        <v>37</v>
      </c>
      <c r="K15" s="16">
        <v>16</v>
      </c>
      <c r="L15" s="16">
        <v>7</v>
      </c>
      <c r="M15" s="81">
        <v>7.6959999999999997</v>
      </c>
      <c r="N15" s="96">
        <v>7.6959999999999997</v>
      </c>
      <c r="O15" s="64">
        <v>2530</v>
      </c>
      <c r="P15" s="65">
        <f>Table2245789101123456789101112131415161718192021222324252627282930313233343536373839404142434445464748495051[[#This Row],[PEMBULATAN]]*O15</f>
        <v>19470.88</v>
      </c>
    </row>
    <row r="16" spans="1:16" ht="26.25" customHeight="1" x14ac:dyDescent="0.2">
      <c r="A16" s="14"/>
      <c r="B16" s="75"/>
      <c r="C16" s="73" t="s">
        <v>5284</v>
      </c>
      <c r="D16" s="78" t="s">
        <v>127</v>
      </c>
      <c r="E16" s="13">
        <v>44559</v>
      </c>
      <c r="F16" s="76" t="s">
        <v>705</v>
      </c>
      <c r="G16" s="13">
        <v>44564</v>
      </c>
      <c r="H16" s="77" t="s">
        <v>5587</v>
      </c>
      <c r="I16" s="16">
        <v>57</v>
      </c>
      <c r="J16" s="16">
        <v>33</v>
      </c>
      <c r="K16" s="16">
        <v>12</v>
      </c>
      <c r="L16" s="16">
        <v>4</v>
      </c>
      <c r="M16" s="81">
        <v>5.6429999999999998</v>
      </c>
      <c r="N16" s="96">
        <v>5.6429999999999998</v>
      </c>
      <c r="O16" s="64">
        <v>2530</v>
      </c>
      <c r="P16" s="65">
        <f>Table2245789101123456789101112131415161718192021222324252627282930313233343536373839404142434445464748495051[[#This Row],[PEMBULATAN]]*O16</f>
        <v>14276.789999999999</v>
      </c>
    </row>
    <row r="17" spans="1:16" ht="26.25" customHeight="1" x14ac:dyDescent="0.2">
      <c r="A17" s="14"/>
      <c r="B17" s="75"/>
      <c r="C17" s="73" t="s">
        <v>5285</v>
      </c>
      <c r="D17" s="78" t="s">
        <v>127</v>
      </c>
      <c r="E17" s="13">
        <v>44559</v>
      </c>
      <c r="F17" s="76" t="s">
        <v>705</v>
      </c>
      <c r="G17" s="13">
        <v>44564</v>
      </c>
      <c r="H17" s="77" t="s">
        <v>5587</v>
      </c>
      <c r="I17" s="16">
        <v>50</v>
      </c>
      <c r="J17" s="16">
        <v>22</v>
      </c>
      <c r="K17" s="16">
        <v>17</v>
      </c>
      <c r="L17" s="16">
        <v>5</v>
      </c>
      <c r="M17" s="81">
        <v>4.6749999999999998</v>
      </c>
      <c r="N17" s="96">
        <v>5</v>
      </c>
      <c r="O17" s="64">
        <v>2530</v>
      </c>
      <c r="P17" s="65">
        <f>Table2245789101123456789101112131415161718192021222324252627282930313233343536373839404142434445464748495051[[#This Row],[PEMBULATAN]]*O17</f>
        <v>12650</v>
      </c>
    </row>
    <row r="18" spans="1:16" ht="26.25" customHeight="1" x14ac:dyDescent="0.2">
      <c r="A18" s="14"/>
      <c r="B18" s="75"/>
      <c r="C18" s="73" t="s">
        <v>5286</v>
      </c>
      <c r="D18" s="78" t="s">
        <v>127</v>
      </c>
      <c r="E18" s="13">
        <v>44559</v>
      </c>
      <c r="F18" s="76" t="s">
        <v>705</v>
      </c>
      <c r="G18" s="13">
        <v>44564</v>
      </c>
      <c r="H18" s="77" t="s">
        <v>5587</v>
      </c>
      <c r="I18" s="16">
        <v>79</v>
      </c>
      <c r="J18" s="16">
        <v>50</v>
      </c>
      <c r="K18" s="16">
        <v>22</v>
      </c>
      <c r="L18" s="16">
        <v>7</v>
      </c>
      <c r="M18" s="81">
        <v>21.725000000000001</v>
      </c>
      <c r="N18" s="96">
        <v>21.725000000000001</v>
      </c>
      <c r="O18" s="64">
        <v>2530</v>
      </c>
      <c r="P18" s="65">
        <f>Table2245789101123456789101112131415161718192021222324252627282930313233343536373839404142434445464748495051[[#This Row],[PEMBULATAN]]*O18</f>
        <v>54964.25</v>
      </c>
    </row>
    <row r="19" spans="1:16" ht="26.25" customHeight="1" x14ac:dyDescent="0.2">
      <c r="A19" s="14"/>
      <c r="B19" s="75"/>
      <c r="C19" s="73" t="s">
        <v>5287</v>
      </c>
      <c r="D19" s="78" t="s">
        <v>127</v>
      </c>
      <c r="E19" s="13">
        <v>44559</v>
      </c>
      <c r="F19" s="76" t="s">
        <v>705</v>
      </c>
      <c r="G19" s="13">
        <v>44564</v>
      </c>
      <c r="H19" s="77" t="s">
        <v>5587</v>
      </c>
      <c r="I19" s="16">
        <v>65</v>
      </c>
      <c r="J19" s="16">
        <v>65</v>
      </c>
      <c r="K19" s="16">
        <v>11</v>
      </c>
      <c r="L19" s="16">
        <v>8</v>
      </c>
      <c r="M19" s="81">
        <v>11.61875</v>
      </c>
      <c r="N19" s="96">
        <v>11.61875</v>
      </c>
      <c r="O19" s="64">
        <v>2530</v>
      </c>
      <c r="P19" s="65">
        <f>Table2245789101123456789101112131415161718192021222324252627282930313233343536373839404142434445464748495051[[#This Row],[PEMBULATAN]]*O19</f>
        <v>29395.4375</v>
      </c>
    </row>
    <row r="20" spans="1:16" ht="26.25" customHeight="1" x14ac:dyDescent="0.2">
      <c r="A20" s="14"/>
      <c r="B20" s="75"/>
      <c r="C20" s="73" t="s">
        <v>5288</v>
      </c>
      <c r="D20" s="78" t="s">
        <v>127</v>
      </c>
      <c r="E20" s="13">
        <v>44559</v>
      </c>
      <c r="F20" s="76" t="s">
        <v>705</v>
      </c>
      <c r="G20" s="13">
        <v>44564</v>
      </c>
      <c r="H20" s="77" t="s">
        <v>5587</v>
      </c>
      <c r="I20" s="16">
        <v>152</v>
      </c>
      <c r="J20" s="16">
        <v>8</v>
      </c>
      <c r="K20" s="16">
        <v>8</v>
      </c>
      <c r="L20" s="16">
        <v>1</v>
      </c>
      <c r="M20" s="81">
        <v>2.4319999999999999</v>
      </c>
      <c r="N20" s="96">
        <v>3</v>
      </c>
      <c r="O20" s="64">
        <v>2530</v>
      </c>
      <c r="P20" s="65">
        <f>Table2245789101123456789101112131415161718192021222324252627282930313233343536373839404142434445464748495051[[#This Row],[PEMBULATAN]]*O20</f>
        <v>7590</v>
      </c>
    </row>
    <row r="21" spans="1:16" ht="26.25" customHeight="1" x14ac:dyDescent="0.2">
      <c r="A21" s="14"/>
      <c r="B21" s="75"/>
      <c r="C21" s="73" t="s">
        <v>5289</v>
      </c>
      <c r="D21" s="78" t="s">
        <v>127</v>
      </c>
      <c r="E21" s="13">
        <v>44559</v>
      </c>
      <c r="F21" s="76" t="s">
        <v>705</v>
      </c>
      <c r="G21" s="13">
        <v>44564</v>
      </c>
      <c r="H21" s="77" t="s">
        <v>5587</v>
      </c>
      <c r="I21" s="16">
        <v>116</v>
      </c>
      <c r="J21" s="16">
        <v>8</v>
      </c>
      <c r="K21" s="16">
        <v>8</v>
      </c>
      <c r="L21" s="16">
        <v>1</v>
      </c>
      <c r="M21" s="81">
        <v>1.8560000000000001</v>
      </c>
      <c r="N21" s="96">
        <v>1.8560000000000001</v>
      </c>
      <c r="O21" s="64">
        <v>2530</v>
      </c>
      <c r="P21" s="65">
        <f>Table2245789101123456789101112131415161718192021222324252627282930313233343536373839404142434445464748495051[[#This Row],[PEMBULATAN]]*O21</f>
        <v>4695.68</v>
      </c>
    </row>
    <row r="22" spans="1:16" ht="26.25" customHeight="1" x14ac:dyDescent="0.2">
      <c r="A22" s="14"/>
      <c r="B22" s="75"/>
      <c r="C22" s="73" t="s">
        <v>5290</v>
      </c>
      <c r="D22" s="78" t="s">
        <v>127</v>
      </c>
      <c r="E22" s="13">
        <v>44559</v>
      </c>
      <c r="F22" s="76" t="s">
        <v>705</v>
      </c>
      <c r="G22" s="13">
        <v>44564</v>
      </c>
      <c r="H22" s="77" t="s">
        <v>5587</v>
      </c>
      <c r="I22" s="16">
        <v>110</v>
      </c>
      <c r="J22" s="16">
        <v>60</v>
      </c>
      <c r="K22" s="16">
        <v>36</v>
      </c>
      <c r="L22" s="16">
        <v>26</v>
      </c>
      <c r="M22" s="81">
        <v>59.4</v>
      </c>
      <c r="N22" s="96">
        <v>60</v>
      </c>
      <c r="O22" s="64">
        <v>2530</v>
      </c>
      <c r="P22" s="65">
        <f>Table2245789101123456789101112131415161718192021222324252627282930313233343536373839404142434445464748495051[[#This Row],[PEMBULATAN]]*O22</f>
        <v>151800</v>
      </c>
    </row>
    <row r="23" spans="1:16" ht="26.25" customHeight="1" x14ac:dyDescent="0.2">
      <c r="A23" s="14"/>
      <c r="B23" s="75"/>
      <c r="C23" s="73" t="s">
        <v>5291</v>
      </c>
      <c r="D23" s="78" t="s">
        <v>127</v>
      </c>
      <c r="E23" s="13">
        <v>44559</v>
      </c>
      <c r="F23" s="76" t="s">
        <v>705</v>
      </c>
      <c r="G23" s="13">
        <v>44564</v>
      </c>
      <c r="H23" s="77" t="s">
        <v>5587</v>
      </c>
      <c r="I23" s="16">
        <v>88</v>
      </c>
      <c r="J23" s="16">
        <v>14</v>
      </c>
      <c r="K23" s="16">
        <v>14</v>
      </c>
      <c r="L23" s="16">
        <v>1</v>
      </c>
      <c r="M23" s="81">
        <v>4.3120000000000003</v>
      </c>
      <c r="N23" s="96">
        <v>5</v>
      </c>
      <c r="O23" s="64">
        <v>2530</v>
      </c>
      <c r="P23" s="65">
        <f>Table2245789101123456789101112131415161718192021222324252627282930313233343536373839404142434445464748495051[[#This Row],[PEMBULATAN]]*O23</f>
        <v>12650</v>
      </c>
    </row>
    <row r="24" spans="1:16" ht="26.25" customHeight="1" x14ac:dyDescent="0.2">
      <c r="A24" s="14"/>
      <c r="B24" s="75"/>
      <c r="C24" s="73" t="s">
        <v>5292</v>
      </c>
      <c r="D24" s="78" t="s">
        <v>127</v>
      </c>
      <c r="E24" s="13">
        <v>44559</v>
      </c>
      <c r="F24" s="76" t="s">
        <v>705</v>
      </c>
      <c r="G24" s="13">
        <v>44564</v>
      </c>
      <c r="H24" s="77" t="s">
        <v>5587</v>
      </c>
      <c r="I24" s="16">
        <v>57</v>
      </c>
      <c r="J24" s="16">
        <v>30</v>
      </c>
      <c r="K24" s="16">
        <v>10</v>
      </c>
      <c r="L24" s="16">
        <v>7</v>
      </c>
      <c r="M24" s="81">
        <v>4.2750000000000004</v>
      </c>
      <c r="N24" s="96">
        <v>7</v>
      </c>
      <c r="O24" s="64">
        <v>2530</v>
      </c>
      <c r="P24" s="65">
        <f>Table2245789101123456789101112131415161718192021222324252627282930313233343536373839404142434445464748495051[[#This Row],[PEMBULATAN]]*O24</f>
        <v>17710</v>
      </c>
    </row>
    <row r="25" spans="1:16" ht="26.25" customHeight="1" x14ac:dyDescent="0.2">
      <c r="A25" s="14"/>
      <c r="B25" s="75"/>
      <c r="C25" s="73" t="s">
        <v>5293</v>
      </c>
      <c r="D25" s="78" t="s">
        <v>127</v>
      </c>
      <c r="E25" s="13">
        <v>44559</v>
      </c>
      <c r="F25" s="76" t="s">
        <v>705</v>
      </c>
      <c r="G25" s="13">
        <v>44564</v>
      </c>
      <c r="H25" s="77" t="s">
        <v>5587</v>
      </c>
      <c r="I25" s="16">
        <v>110</v>
      </c>
      <c r="J25" s="16">
        <v>50</v>
      </c>
      <c r="K25" s="16">
        <v>36</v>
      </c>
      <c r="L25" s="16">
        <v>25</v>
      </c>
      <c r="M25" s="81">
        <v>49.5</v>
      </c>
      <c r="N25" s="96">
        <v>49.5</v>
      </c>
      <c r="O25" s="64">
        <v>2530</v>
      </c>
      <c r="P25" s="65">
        <f>Table2245789101123456789101112131415161718192021222324252627282930313233343536373839404142434445464748495051[[#This Row],[PEMBULATAN]]*O25</f>
        <v>125235</v>
      </c>
    </row>
    <row r="26" spans="1:16" ht="26.25" customHeight="1" x14ac:dyDescent="0.2">
      <c r="A26" s="14"/>
      <c r="B26" s="75"/>
      <c r="C26" s="73" t="s">
        <v>5294</v>
      </c>
      <c r="D26" s="78" t="s">
        <v>127</v>
      </c>
      <c r="E26" s="13">
        <v>44559</v>
      </c>
      <c r="F26" s="76" t="s">
        <v>705</v>
      </c>
      <c r="G26" s="13">
        <v>44564</v>
      </c>
      <c r="H26" s="77" t="s">
        <v>5587</v>
      </c>
      <c r="I26" s="16">
        <v>47</v>
      </c>
      <c r="J26" s="16">
        <v>38</v>
      </c>
      <c r="K26" s="16">
        <v>18</v>
      </c>
      <c r="L26" s="16">
        <v>5</v>
      </c>
      <c r="M26" s="81">
        <v>8.0370000000000008</v>
      </c>
      <c r="N26" s="96">
        <v>8.0370000000000008</v>
      </c>
      <c r="O26" s="64">
        <v>2530</v>
      </c>
      <c r="P26" s="65">
        <f>Table2245789101123456789101112131415161718192021222324252627282930313233343536373839404142434445464748495051[[#This Row],[PEMBULATAN]]*O26</f>
        <v>20333.61</v>
      </c>
    </row>
    <row r="27" spans="1:16" ht="26.25" customHeight="1" x14ac:dyDescent="0.2">
      <c r="A27" s="14"/>
      <c r="B27" s="75"/>
      <c r="C27" s="73" t="s">
        <v>5295</v>
      </c>
      <c r="D27" s="78" t="s">
        <v>127</v>
      </c>
      <c r="E27" s="13">
        <v>44559</v>
      </c>
      <c r="F27" s="76" t="s">
        <v>705</v>
      </c>
      <c r="G27" s="13">
        <v>44564</v>
      </c>
      <c r="H27" s="77" t="s">
        <v>5587</v>
      </c>
      <c r="I27" s="16">
        <v>70</v>
      </c>
      <c r="J27" s="16">
        <v>30</v>
      </c>
      <c r="K27" s="16">
        <v>13</v>
      </c>
      <c r="L27" s="16">
        <v>7</v>
      </c>
      <c r="M27" s="81">
        <v>6.8250000000000002</v>
      </c>
      <c r="N27" s="96">
        <v>7</v>
      </c>
      <c r="O27" s="64">
        <v>2530</v>
      </c>
      <c r="P27" s="65">
        <f>Table2245789101123456789101112131415161718192021222324252627282930313233343536373839404142434445464748495051[[#This Row],[PEMBULATAN]]*O27</f>
        <v>17710</v>
      </c>
    </row>
    <row r="28" spans="1:16" ht="26.25" customHeight="1" x14ac:dyDescent="0.2">
      <c r="A28" s="14"/>
      <c r="B28" s="75"/>
      <c r="C28" s="73" t="s">
        <v>5296</v>
      </c>
      <c r="D28" s="78" t="s">
        <v>127</v>
      </c>
      <c r="E28" s="13">
        <v>44559</v>
      </c>
      <c r="F28" s="76" t="s">
        <v>705</v>
      </c>
      <c r="G28" s="13">
        <v>44564</v>
      </c>
      <c r="H28" s="77" t="s">
        <v>5587</v>
      </c>
      <c r="I28" s="16">
        <v>75</v>
      </c>
      <c r="J28" s="16">
        <v>22</v>
      </c>
      <c r="K28" s="16">
        <v>22</v>
      </c>
      <c r="L28" s="16">
        <v>4</v>
      </c>
      <c r="M28" s="81">
        <v>9.0749999999999993</v>
      </c>
      <c r="N28" s="96">
        <v>9.0749999999999993</v>
      </c>
      <c r="O28" s="64">
        <v>2530</v>
      </c>
      <c r="P28" s="65">
        <f>Table2245789101123456789101112131415161718192021222324252627282930313233343536373839404142434445464748495051[[#This Row],[PEMBULATAN]]*O28</f>
        <v>22959.75</v>
      </c>
    </row>
    <row r="29" spans="1:16" ht="26.25" customHeight="1" x14ac:dyDescent="0.2">
      <c r="A29" s="14"/>
      <c r="B29" s="75"/>
      <c r="C29" s="73" t="s">
        <v>5297</v>
      </c>
      <c r="D29" s="78" t="s">
        <v>127</v>
      </c>
      <c r="E29" s="13">
        <v>44559</v>
      </c>
      <c r="F29" s="76" t="s">
        <v>705</v>
      </c>
      <c r="G29" s="13">
        <v>44564</v>
      </c>
      <c r="H29" s="77" t="s">
        <v>5587</v>
      </c>
      <c r="I29" s="16">
        <v>80</v>
      </c>
      <c r="J29" s="16">
        <v>59</v>
      </c>
      <c r="K29" s="16">
        <v>23</v>
      </c>
      <c r="L29" s="16">
        <v>17</v>
      </c>
      <c r="M29" s="81">
        <v>27.14</v>
      </c>
      <c r="N29" s="96">
        <v>27.14</v>
      </c>
      <c r="O29" s="64">
        <v>2530</v>
      </c>
      <c r="P29" s="65">
        <f>Table2245789101123456789101112131415161718192021222324252627282930313233343536373839404142434445464748495051[[#This Row],[PEMBULATAN]]*O29</f>
        <v>68664.2</v>
      </c>
    </row>
    <row r="30" spans="1:16" ht="26.25" customHeight="1" x14ac:dyDescent="0.2">
      <c r="A30" s="14"/>
      <c r="B30" s="75"/>
      <c r="C30" s="73" t="s">
        <v>5298</v>
      </c>
      <c r="D30" s="78" t="s">
        <v>127</v>
      </c>
      <c r="E30" s="13">
        <v>44559</v>
      </c>
      <c r="F30" s="76" t="s">
        <v>705</v>
      </c>
      <c r="G30" s="13">
        <v>44564</v>
      </c>
      <c r="H30" s="77" t="s">
        <v>5587</v>
      </c>
      <c r="I30" s="16">
        <v>100</v>
      </c>
      <c r="J30" s="16">
        <v>63</v>
      </c>
      <c r="K30" s="16">
        <v>33</v>
      </c>
      <c r="L30" s="16">
        <v>21</v>
      </c>
      <c r="M30" s="81">
        <v>51.975000000000001</v>
      </c>
      <c r="N30" s="96">
        <v>51.975000000000001</v>
      </c>
      <c r="O30" s="64">
        <v>2530</v>
      </c>
      <c r="P30" s="65">
        <f>Table2245789101123456789101112131415161718192021222324252627282930313233343536373839404142434445464748495051[[#This Row],[PEMBULATAN]]*O30</f>
        <v>131496.75</v>
      </c>
    </row>
    <row r="31" spans="1:16" ht="26.25" customHeight="1" x14ac:dyDescent="0.2">
      <c r="A31" s="14"/>
      <c r="B31" s="75"/>
      <c r="C31" s="73" t="s">
        <v>5299</v>
      </c>
      <c r="D31" s="78" t="s">
        <v>127</v>
      </c>
      <c r="E31" s="13">
        <v>44559</v>
      </c>
      <c r="F31" s="76" t="s">
        <v>705</v>
      </c>
      <c r="G31" s="13">
        <v>44564</v>
      </c>
      <c r="H31" s="77" t="s">
        <v>5587</v>
      </c>
      <c r="I31" s="16">
        <v>100</v>
      </c>
      <c r="J31" s="16">
        <v>60</v>
      </c>
      <c r="K31" s="16">
        <v>30</v>
      </c>
      <c r="L31" s="16">
        <v>28</v>
      </c>
      <c r="M31" s="81">
        <v>45</v>
      </c>
      <c r="N31" s="96">
        <v>45</v>
      </c>
      <c r="O31" s="64">
        <v>2530</v>
      </c>
      <c r="P31" s="65">
        <f>Table2245789101123456789101112131415161718192021222324252627282930313233343536373839404142434445464748495051[[#This Row],[PEMBULATAN]]*O31</f>
        <v>113850</v>
      </c>
    </row>
    <row r="32" spans="1:16" ht="26.25" customHeight="1" x14ac:dyDescent="0.2">
      <c r="A32" s="14"/>
      <c r="B32" s="75"/>
      <c r="C32" s="73" t="s">
        <v>5300</v>
      </c>
      <c r="D32" s="78" t="s">
        <v>127</v>
      </c>
      <c r="E32" s="13">
        <v>44559</v>
      </c>
      <c r="F32" s="76" t="s">
        <v>705</v>
      </c>
      <c r="G32" s="13">
        <v>44564</v>
      </c>
      <c r="H32" s="77" t="s">
        <v>5587</v>
      </c>
      <c r="I32" s="16">
        <v>22</v>
      </c>
      <c r="J32" s="16">
        <v>17</v>
      </c>
      <c r="K32" s="16">
        <v>14</v>
      </c>
      <c r="L32" s="16">
        <v>8</v>
      </c>
      <c r="M32" s="81">
        <v>1.3089999999999999</v>
      </c>
      <c r="N32" s="96">
        <v>8</v>
      </c>
      <c r="O32" s="64">
        <v>2530</v>
      </c>
      <c r="P32" s="65">
        <f>Table2245789101123456789101112131415161718192021222324252627282930313233343536373839404142434445464748495051[[#This Row],[PEMBULATAN]]*O32</f>
        <v>20240</v>
      </c>
    </row>
    <row r="33" spans="1:16" ht="26.25" customHeight="1" x14ac:dyDescent="0.2">
      <c r="A33" s="14"/>
      <c r="B33" s="75"/>
      <c r="C33" s="73" t="s">
        <v>5301</v>
      </c>
      <c r="D33" s="78" t="s">
        <v>127</v>
      </c>
      <c r="E33" s="13">
        <v>44559</v>
      </c>
      <c r="F33" s="76" t="s">
        <v>705</v>
      </c>
      <c r="G33" s="13">
        <v>44564</v>
      </c>
      <c r="H33" s="77" t="s">
        <v>5587</v>
      </c>
      <c r="I33" s="16">
        <v>100</v>
      </c>
      <c r="J33" s="16">
        <v>26</v>
      </c>
      <c r="K33" s="16">
        <v>16</v>
      </c>
      <c r="L33" s="16">
        <v>4</v>
      </c>
      <c r="M33" s="81">
        <v>10.4</v>
      </c>
      <c r="N33" s="96">
        <v>11</v>
      </c>
      <c r="O33" s="64">
        <v>2530</v>
      </c>
      <c r="P33" s="65">
        <f>Table2245789101123456789101112131415161718192021222324252627282930313233343536373839404142434445464748495051[[#This Row],[PEMBULATAN]]*O33</f>
        <v>27830</v>
      </c>
    </row>
    <row r="34" spans="1:16" ht="26.25" customHeight="1" x14ac:dyDescent="0.2">
      <c r="A34" s="14"/>
      <c r="B34" s="75"/>
      <c r="C34" s="73" t="s">
        <v>5302</v>
      </c>
      <c r="D34" s="78" t="s">
        <v>127</v>
      </c>
      <c r="E34" s="13">
        <v>44559</v>
      </c>
      <c r="F34" s="76" t="s">
        <v>705</v>
      </c>
      <c r="G34" s="13">
        <v>44564</v>
      </c>
      <c r="H34" s="77" t="s">
        <v>5587</v>
      </c>
      <c r="I34" s="16">
        <v>80</v>
      </c>
      <c r="J34" s="16">
        <v>11</v>
      </c>
      <c r="K34" s="16">
        <v>11</v>
      </c>
      <c r="L34" s="16">
        <v>1</v>
      </c>
      <c r="M34" s="81">
        <v>2.42</v>
      </c>
      <c r="N34" s="96">
        <v>3</v>
      </c>
      <c r="O34" s="64">
        <v>2530</v>
      </c>
      <c r="P34" s="65">
        <f>Table2245789101123456789101112131415161718192021222324252627282930313233343536373839404142434445464748495051[[#This Row],[PEMBULATAN]]*O34</f>
        <v>7590</v>
      </c>
    </row>
    <row r="35" spans="1:16" ht="26.25" customHeight="1" x14ac:dyDescent="0.2">
      <c r="A35" s="14"/>
      <c r="B35" s="75"/>
      <c r="C35" s="73" t="s">
        <v>5303</v>
      </c>
      <c r="D35" s="78" t="s">
        <v>127</v>
      </c>
      <c r="E35" s="13">
        <v>44559</v>
      </c>
      <c r="F35" s="76" t="s">
        <v>705</v>
      </c>
      <c r="G35" s="13">
        <v>44564</v>
      </c>
      <c r="H35" s="77" t="s">
        <v>5587</v>
      </c>
      <c r="I35" s="16">
        <v>140</v>
      </c>
      <c r="J35" s="16">
        <v>8</v>
      </c>
      <c r="K35" s="16">
        <v>8</v>
      </c>
      <c r="L35" s="16">
        <v>1</v>
      </c>
      <c r="M35" s="81">
        <v>2.2400000000000002</v>
      </c>
      <c r="N35" s="96">
        <v>3</v>
      </c>
      <c r="O35" s="64">
        <v>2530</v>
      </c>
      <c r="P35" s="65">
        <f>Table2245789101123456789101112131415161718192021222324252627282930313233343536373839404142434445464748495051[[#This Row],[PEMBULATAN]]*O35</f>
        <v>7590</v>
      </c>
    </row>
    <row r="36" spans="1:16" ht="26.25" customHeight="1" x14ac:dyDescent="0.2">
      <c r="A36" s="14"/>
      <c r="B36" s="75"/>
      <c r="C36" s="73" t="s">
        <v>5304</v>
      </c>
      <c r="D36" s="78" t="s">
        <v>127</v>
      </c>
      <c r="E36" s="13">
        <v>44559</v>
      </c>
      <c r="F36" s="76" t="s">
        <v>705</v>
      </c>
      <c r="G36" s="13">
        <v>44564</v>
      </c>
      <c r="H36" s="77" t="s">
        <v>5587</v>
      </c>
      <c r="I36" s="16">
        <v>103</v>
      </c>
      <c r="J36" s="16">
        <v>22</v>
      </c>
      <c r="K36" s="16">
        <v>22</v>
      </c>
      <c r="L36" s="16">
        <v>1</v>
      </c>
      <c r="M36" s="81">
        <v>12.462999999999999</v>
      </c>
      <c r="N36" s="96">
        <v>13</v>
      </c>
      <c r="O36" s="64">
        <v>2530</v>
      </c>
      <c r="P36" s="65">
        <f>Table2245789101123456789101112131415161718192021222324252627282930313233343536373839404142434445464748495051[[#This Row],[PEMBULATAN]]*O36</f>
        <v>32890</v>
      </c>
    </row>
    <row r="37" spans="1:16" ht="26.25" customHeight="1" x14ac:dyDescent="0.2">
      <c r="A37" s="14"/>
      <c r="B37" s="75"/>
      <c r="C37" s="73" t="s">
        <v>5305</v>
      </c>
      <c r="D37" s="78" t="s">
        <v>127</v>
      </c>
      <c r="E37" s="13">
        <v>44559</v>
      </c>
      <c r="F37" s="76" t="s">
        <v>705</v>
      </c>
      <c r="G37" s="13">
        <v>44564</v>
      </c>
      <c r="H37" s="77" t="s">
        <v>5587</v>
      </c>
      <c r="I37" s="16">
        <v>50</v>
      </c>
      <c r="J37" s="16">
        <v>32</v>
      </c>
      <c r="K37" s="16">
        <v>6</v>
      </c>
      <c r="L37" s="16">
        <v>2</v>
      </c>
      <c r="M37" s="81">
        <v>2.4</v>
      </c>
      <c r="N37" s="96">
        <v>3</v>
      </c>
      <c r="O37" s="64">
        <v>2530</v>
      </c>
      <c r="P37" s="65">
        <f>Table2245789101123456789101112131415161718192021222324252627282930313233343536373839404142434445464748495051[[#This Row],[PEMBULATAN]]*O37</f>
        <v>7590</v>
      </c>
    </row>
    <row r="38" spans="1:16" ht="26.25" customHeight="1" x14ac:dyDescent="0.2">
      <c r="A38" s="14"/>
      <c r="B38" s="75"/>
      <c r="C38" s="73" t="s">
        <v>5306</v>
      </c>
      <c r="D38" s="78" t="s">
        <v>127</v>
      </c>
      <c r="E38" s="13">
        <v>44559</v>
      </c>
      <c r="F38" s="76" t="s">
        <v>705</v>
      </c>
      <c r="G38" s="13">
        <v>44564</v>
      </c>
      <c r="H38" s="77" t="s">
        <v>5587</v>
      </c>
      <c r="I38" s="16">
        <v>65</v>
      </c>
      <c r="J38" s="16">
        <v>44</v>
      </c>
      <c r="K38" s="16">
        <v>22</v>
      </c>
      <c r="L38" s="16">
        <v>1</v>
      </c>
      <c r="M38" s="81">
        <v>15.73</v>
      </c>
      <c r="N38" s="96">
        <v>15.73</v>
      </c>
      <c r="O38" s="64">
        <v>2530</v>
      </c>
      <c r="P38" s="65">
        <f>Table2245789101123456789101112131415161718192021222324252627282930313233343536373839404142434445464748495051[[#This Row],[PEMBULATAN]]*O38</f>
        <v>39796.9</v>
      </c>
    </row>
    <row r="39" spans="1:16" ht="26.25" customHeight="1" x14ac:dyDescent="0.2">
      <c r="A39" s="14"/>
      <c r="B39" s="75"/>
      <c r="C39" s="73" t="s">
        <v>5307</v>
      </c>
      <c r="D39" s="78" t="s">
        <v>127</v>
      </c>
      <c r="E39" s="13">
        <v>44559</v>
      </c>
      <c r="F39" s="76" t="s">
        <v>705</v>
      </c>
      <c r="G39" s="13">
        <v>44564</v>
      </c>
      <c r="H39" s="77" t="s">
        <v>5587</v>
      </c>
      <c r="I39" s="16">
        <v>50</v>
      </c>
      <c r="J39" s="16">
        <v>40</v>
      </c>
      <c r="K39" s="16">
        <v>22</v>
      </c>
      <c r="L39" s="16">
        <v>1</v>
      </c>
      <c r="M39" s="81">
        <v>11</v>
      </c>
      <c r="N39" s="96">
        <v>11</v>
      </c>
      <c r="O39" s="64">
        <v>2530</v>
      </c>
      <c r="P39" s="65">
        <f>Table2245789101123456789101112131415161718192021222324252627282930313233343536373839404142434445464748495051[[#This Row],[PEMBULATAN]]*O39</f>
        <v>27830</v>
      </c>
    </row>
    <row r="40" spans="1:16" ht="26.25" customHeight="1" x14ac:dyDescent="0.2">
      <c r="A40" s="14"/>
      <c r="B40" s="75"/>
      <c r="C40" s="73" t="s">
        <v>5308</v>
      </c>
      <c r="D40" s="78" t="s">
        <v>127</v>
      </c>
      <c r="E40" s="13">
        <v>44559</v>
      </c>
      <c r="F40" s="76" t="s">
        <v>705</v>
      </c>
      <c r="G40" s="13">
        <v>44564</v>
      </c>
      <c r="H40" s="77" t="s">
        <v>5587</v>
      </c>
      <c r="I40" s="16">
        <v>37</v>
      </c>
      <c r="J40" s="16">
        <v>33</v>
      </c>
      <c r="K40" s="16">
        <v>31</v>
      </c>
      <c r="L40" s="16">
        <v>5</v>
      </c>
      <c r="M40" s="81">
        <v>9.4627499999999998</v>
      </c>
      <c r="N40" s="96">
        <v>10</v>
      </c>
      <c r="O40" s="64">
        <v>2530</v>
      </c>
      <c r="P40" s="65">
        <f>Table2245789101123456789101112131415161718192021222324252627282930313233343536373839404142434445464748495051[[#This Row],[PEMBULATAN]]*O40</f>
        <v>25300</v>
      </c>
    </row>
    <row r="41" spans="1:16" ht="26.25" customHeight="1" x14ac:dyDescent="0.2">
      <c r="A41" s="14"/>
      <c r="B41" s="75"/>
      <c r="C41" s="73" t="s">
        <v>5309</v>
      </c>
      <c r="D41" s="78" t="s">
        <v>127</v>
      </c>
      <c r="E41" s="13">
        <v>44559</v>
      </c>
      <c r="F41" s="76" t="s">
        <v>705</v>
      </c>
      <c r="G41" s="13">
        <v>44564</v>
      </c>
      <c r="H41" s="77" t="s">
        <v>5587</v>
      </c>
      <c r="I41" s="16">
        <v>40</v>
      </c>
      <c r="J41" s="16">
        <v>40</v>
      </c>
      <c r="K41" s="16">
        <v>10</v>
      </c>
      <c r="L41" s="16">
        <v>1</v>
      </c>
      <c r="M41" s="81">
        <v>4</v>
      </c>
      <c r="N41" s="96">
        <v>4</v>
      </c>
      <c r="O41" s="64">
        <v>2530</v>
      </c>
      <c r="P41" s="65">
        <f>Table2245789101123456789101112131415161718192021222324252627282930313233343536373839404142434445464748495051[[#This Row],[PEMBULATAN]]*O41</f>
        <v>10120</v>
      </c>
    </row>
    <row r="42" spans="1:16" ht="26.25" customHeight="1" x14ac:dyDescent="0.2">
      <c r="A42" s="14"/>
      <c r="B42" s="75"/>
      <c r="C42" s="73" t="s">
        <v>5310</v>
      </c>
      <c r="D42" s="78" t="s">
        <v>127</v>
      </c>
      <c r="E42" s="13">
        <v>44559</v>
      </c>
      <c r="F42" s="76" t="s">
        <v>705</v>
      </c>
      <c r="G42" s="13">
        <v>44564</v>
      </c>
      <c r="H42" s="77" t="s">
        <v>5587</v>
      </c>
      <c r="I42" s="16">
        <v>64</v>
      </c>
      <c r="J42" s="16">
        <v>45</v>
      </c>
      <c r="K42" s="16">
        <v>16</v>
      </c>
      <c r="L42" s="16">
        <v>10</v>
      </c>
      <c r="M42" s="81">
        <v>11.52</v>
      </c>
      <c r="N42" s="96">
        <v>11.52</v>
      </c>
      <c r="O42" s="64">
        <v>2530</v>
      </c>
      <c r="P42" s="65">
        <f>Table2245789101123456789101112131415161718192021222324252627282930313233343536373839404142434445464748495051[[#This Row],[PEMBULATAN]]*O42</f>
        <v>29145.599999999999</v>
      </c>
    </row>
    <row r="43" spans="1:16" ht="26.25" customHeight="1" x14ac:dyDescent="0.2">
      <c r="A43" s="14"/>
      <c r="B43" s="75"/>
      <c r="C43" s="73" t="s">
        <v>5311</v>
      </c>
      <c r="D43" s="78" t="s">
        <v>127</v>
      </c>
      <c r="E43" s="13">
        <v>44559</v>
      </c>
      <c r="F43" s="76" t="s">
        <v>705</v>
      </c>
      <c r="G43" s="13">
        <v>44564</v>
      </c>
      <c r="H43" s="77" t="s">
        <v>5587</v>
      </c>
      <c r="I43" s="16">
        <v>50</v>
      </c>
      <c r="J43" s="16">
        <v>35</v>
      </c>
      <c r="K43" s="16">
        <v>15</v>
      </c>
      <c r="L43" s="16">
        <v>2</v>
      </c>
      <c r="M43" s="81">
        <v>6.5625</v>
      </c>
      <c r="N43" s="96">
        <v>6.5625</v>
      </c>
      <c r="O43" s="64">
        <v>2530</v>
      </c>
      <c r="P43" s="65">
        <f>Table2245789101123456789101112131415161718192021222324252627282930313233343536373839404142434445464748495051[[#This Row],[PEMBULATAN]]*O43</f>
        <v>16603.125</v>
      </c>
    </row>
    <row r="44" spans="1:16" ht="26.25" customHeight="1" x14ac:dyDescent="0.2">
      <c r="A44" s="14"/>
      <c r="B44" s="75"/>
      <c r="C44" s="73" t="s">
        <v>5312</v>
      </c>
      <c r="D44" s="78" t="s">
        <v>127</v>
      </c>
      <c r="E44" s="13">
        <v>44559</v>
      </c>
      <c r="F44" s="76" t="s">
        <v>705</v>
      </c>
      <c r="G44" s="13">
        <v>44564</v>
      </c>
      <c r="H44" s="77" t="s">
        <v>5587</v>
      </c>
      <c r="I44" s="16">
        <v>98</v>
      </c>
      <c r="J44" s="16">
        <v>5</v>
      </c>
      <c r="K44" s="16">
        <v>5</v>
      </c>
      <c r="L44" s="16">
        <v>1</v>
      </c>
      <c r="M44" s="81">
        <v>0.61250000000000004</v>
      </c>
      <c r="N44" s="96">
        <v>1</v>
      </c>
      <c r="O44" s="64">
        <v>2530</v>
      </c>
      <c r="P44" s="65">
        <f>Table2245789101123456789101112131415161718192021222324252627282930313233343536373839404142434445464748495051[[#This Row],[PEMBULATAN]]*O44</f>
        <v>2530</v>
      </c>
    </row>
    <row r="45" spans="1:16" ht="26.25" customHeight="1" x14ac:dyDescent="0.2">
      <c r="A45" s="14"/>
      <c r="B45" s="75"/>
      <c r="C45" s="73" t="s">
        <v>5313</v>
      </c>
      <c r="D45" s="78" t="s">
        <v>127</v>
      </c>
      <c r="E45" s="13">
        <v>44559</v>
      </c>
      <c r="F45" s="76" t="s">
        <v>705</v>
      </c>
      <c r="G45" s="13">
        <v>44564</v>
      </c>
      <c r="H45" s="77" t="s">
        <v>5587</v>
      </c>
      <c r="I45" s="16">
        <v>80</v>
      </c>
      <c r="J45" s="16">
        <v>42</v>
      </c>
      <c r="K45" s="16">
        <v>21</v>
      </c>
      <c r="L45" s="16">
        <v>2</v>
      </c>
      <c r="M45" s="81">
        <v>17.64</v>
      </c>
      <c r="N45" s="96">
        <v>17.64</v>
      </c>
      <c r="O45" s="64">
        <v>2530</v>
      </c>
      <c r="P45" s="65">
        <f>Table2245789101123456789101112131415161718192021222324252627282930313233343536373839404142434445464748495051[[#This Row],[PEMBULATAN]]*O45</f>
        <v>44629.200000000004</v>
      </c>
    </row>
    <row r="46" spans="1:16" ht="26.25" customHeight="1" x14ac:dyDescent="0.2">
      <c r="A46" s="14"/>
      <c r="B46" s="75"/>
      <c r="C46" s="73" t="s">
        <v>5314</v>
      </c>
      <c r="D46" s="78" t="s">
        <v>127</v>
      </c>
      <c r="E46" s="13">
        <v>44559</v>
      </c>
      <c r="F46" s="76" t="s">
        <v>705</v>
      </c>
      <c r="G46" s="13">
        <v>44564</v>
      </c>
      <c r="H46" s="77" t="s">
        <v>5587</v>
      </c>
      <c r="I46" s="16">
        <v>72</v>
      </c>
      <c r="J46" s="16">
        <v>72</v>
      </c>
      <c r="K46" s="16">
        <v>16</v>
      </c>
      <c r="L46" s="16">
        <v>4</v>
      </c>
      <c r="M46" s="81">
        <v>20.736000000000001</v>
      </c>
      <c r="N46" s="96">
        <v>20.736000000000001</v>
      </c>
      <c r="O46" s="64">
        <v>2530</v>
      </c>
      <c r="P46" s="65">
        <f>Table2245789101123456789101112131415161718192021222324252627282930313233343536373839404142434445464748495051[[#This Row],[PEMBULATAN]]*O46</f>
        <v>52462.080000000002</v>
      </c>
    </row>
    <row r="47" spans="1:16" ht="26.25" customHeight="1" x14ac:dyDescent="0.2">
      <c r="A47" s="14"/>
      <c r="B47" s="75"/>
      <c r="C47" s="73" t="s">
        <v>5315</v>
      </c>
      <c r="D47" s="78" t="s">
        <v>127</v>
      </c>
      <c r="E47" s="13">
        <v>44559</v>
      </c>
      <c r="F47" s="76" t="s">
        <v>705</v>
      </c>
      <c r="G47" s="13">
        <v>44564</v>
      </c>
      <c r="H47" s="77" t="s">
        <v>5587</v>
      </c>
      <c r="I47" s="16">
        <v>57</v>
      </c>
      <c r="J47" s="16">
        <v>21</v>
      </c>
      <c r="K47" s="16">
        <v>21</v>
      </c>
      <c r="L47" s="16">
        <v>13</v>
      </c>
      <c r="M47" s="81">
        <v>6.2842500000000001</v>
      </c>
      <c r="N47" s="96">
        <v>13</v>
      </c>
      <c r="O47" s="64">
        <v>2530</v>
      </c>
      <c r="P47" s="65">
        <f>Table2245789101123456789101112131415161718192021222324252627282930313233343536373839404142434445464748495051[[#This Row],[PEMBULATAN]]*O47</f>
        <v>32890</v>
      </c>
    </row>
    <row r="48" spans="1:16" ht="26.25" customHeight="1" x14ac:dyDescent="0.2">
      <c r="A48" s="14"/>
      <c r="B48" s="75"/>
      <c r="C48" s="73" t="s">
        <v>5316</v>
      </c>
      <c r="D48" s="78" t="s">
        <v>127</v>
      </c>
      <c r="E48" s="13">
        <v>44559</v>
      </c>
      <c r="F48" s="76" t="s">
        <v>705</v>
      </c>
      <c r="G48" s="13">
        <v>44564</v>
      </c>
      <c r="H48" s="77" t="s">
        <v>5587</v>
      </c>
      <c r="I48" s="16">
        <v>110</v>
      </c>
      <c r="J48" s="16">
        <v>57</v>
      </c>
      <c r="K48" s="16">
        <v>36</v>
      </c>
      <c r="L48" s="16">
        <v>36</v>
      </c>
      <c r="M48" s="81">
        <v>56.43</v>
      </c>
      <c r="N48" s="96">
        <v>56.43</v>
      </c>
      <c r="O48" s="64">
        <v>2530</v>
      </c>
      <c r="P48" s="65">
        <f>Table2245789101123456789101112131415161718192021222324252627282930313233343536373839404142434445464748495051[[#This Row],[PEMBULATAN]]*O48</f>
        <v>142767.9</v>
      </c>
    </row>
    <row r="49" spans="1:17" ht="26.25" customHeight="1" x14ac:dyDescent="0.2">
      <c r="A49" s="14"/>
      <c r="B49" s="75"/>
      <c r="C49" s="73" t="s">
        <v>5317</v>
      </c>
      <c r="D49" s="78" t="s">
        <v>127</v>
      </c>
      <c r="E49" s="13">
        <v>44559</v>
      </c>
      <c r="F49" s="76" t="s">
        <v>705</v>
      </c>
      <c r="G49" s="13">
        <v>44564</v>
      </c>
      <c r="H49" s="77" t="s">
        <v>5587</v>
      </c>
      <c r="I49" s="16">
        <v>172</v>
      </c>
      <c r="J49" s="16">
        <v>16</v>
      </c>
      <c r="K49" s="16">
        <v>16</v>
      </c>
      <c r="L49" s="16">
        <v>5</v>
      </c>
      <c r="M49" s="81">
        <v>11.007999999999999</v>
      </c>
      <c r="N49" s="96">
        <v>11</v>
      </c>
      <c r="O49" s="64">
        <v>2530</v>
      </c>
      <c r="P49" s="65">
        <f>Table2245789101123456789101112131415161718192021222324252627282930313233343536373839404142434445464748495051[[#This Row],[PEMBULATAN]]*O49</f>
        <v>27830</v>
      </c>
      <c r="Q49" s="4">
        <f>Table2245789101123456789101112131415161718192021222324252627282930313233343536373839404142434445464748495051[[#This Row],[P]]*Table2245789101123456789101112131415161718192021222324252627282930313233343536373839404142434445464748495051[[#This Row],[L]]*Table2245789101123456789101112131415161718192021222324252627282930313233343536373839404142434445464748495051[[#This Row],[T]]/4000</f>
        <v>11.007999999999999</v>
      </c>
    </row>
    <row r="50" spans="1:17" ht="26.25" customHeight="1" x14ac:dyDescent="0.2">
      <c r="A50" s="14"/>
      <c r="B50" s="75"/>
      <c r="C50" s="73" t="s">
        <v>5318</v>
      </c>
      <c r="D50" s="78" t="s">
        <v>127</v>
      </c>
      <c r="E50" s="13">
        <v>44559</v>
      </c>
      <c r="F50" s="76" t="s">
        <v>705</v>
      </c>
      <c r="G50" s="13">
        <v>44564</v>
      </c>
      <c r="H50" s="77" t="s">
        <v>5587</v>
      </c>
      <c r="I50" s="16">
        <v>78</v>
      </c>
      <c r="J50" s="16">
        <v>44</v>
      </c>
      <c r="K50" s="16">
        <v>16</v>
      </c>
      <c r="L50" s="16">
        <v>12</v>
      </c>
      <c r="M50" s="81">
        <v>13.728</v>
      </c>
      <c r="N50" s="96">
        <v>13.728</v>
      </c>
      <c r="O50" s="64">
        <v>2530</v>
      </c>
      <c r="P50" s="65">
        <f>Table2245789101123456789101112131415161718192021222324252627282930313233343536373839404142434445464748495051[[#This Row],[PEMBULATAN]]*O50</f>
        <v>34731.839999999997</v>
      </c>
    </row>
    <row r="51" spans="1:17" ht="26.25" customHeight="1" x14ac:dyDescent="0.2">
      <c r="A51" s="14"/>
      <c r="B51" s="75"/>
      <c r="C51" s="73" t="s">
        <v>5319</v>
      </c>
      <c r="D51" s="78" t="s">
        <v>127</v>
      </c>
      <c r="E51" s="13">
        <v>44559</v>
      </c>
      <c r="F51" s="76" t="s">
        <v>705</v>
      </c>
      <c r="G51" s="13">
        <v>44564</v>
      </c>
      <c r="H51" s="77" t="s">
        <v>5587</v>
      </c>
      <c r="I51" s="16">
        <v>40</v>
      </c>
      <c r="J51" s="16">
        <v>35</v>
      </c>
      <c r="K51" s="16">
        <v>27</v>
      </c>
      <c r="L51" s="16">
        <v>8</v>
      </c>
      <c r="M51" s="81">
        <v>9.4499999999999993</v>
      </c>
      <c r="N51" s="96">
        <v>10</v>
      </c>
      <c r="O51" s="64">
        <v>2530</v>
      </c>
      <c r="P51" s="65">
        <f>Table2245789101123456789101112131415161718192021222324252627282930313233343536373839404142434445464748495051[[#This Row],[PEMBULATAN]]*O51</f>
        <v>25300</v>
      </c>
    </row>
    <row r="52" spans="1:17" ht="26.25" customHeight="1" x14ac:dyDescent="0.2">
      <c r="A52" s="14"/>
      <c r="B52" s="75"/>
      <c r="C52" s="73" t="s">
        <v>5320</v>
      </c>
      <c r="D52" s="78" t="s">
        <v>127</v>
      </c>
      <c r="E52" s="13">
        <v>44559</v>
      </c>
      <c r="F52" s="76" t="s">
        <v>705</v>
      </c>
      <c r="G52" s="13">
        <v>44564</v>
      </c>
      <c r="H52" s="77" t="s">
        <v>5587</v>
      </c>
      <c r="I52" s="16">
        <v>56</v>
      </c>
      <c r="J52" s="16">
        <v>56</v>
      </c>
      <c r="K52" s="16">
        <v>34</v>
      </c>
      <c r="L52" s="16">
        <v>25</v>
      </c>
      <c r="M52" s="81">
        <v>26.655999999999999</v>
      </c>
      <c r="N52" s="96">
        <v>26.655999999999999</v>
      </c>
      <c r="O52" s="64">
        <v>2530</v>
      </c>
      <c r="P52" s="65">
        <f>Table2245789101123456789101112131415161718192021222324252627282930313233343536373839404142434445464748495051[[#This Row],[PEMBULATAN]]*O52</f>
        <v>67439.679999999993</v>
      </c>
    </row>
    <row r="53" spans="1:17" ht="26.25" customHeight="1" x14ac:dyDescent="0.2">
      <c r="A53" s="14"/>
      <c r="B53" s="75"/>
      <c r="C53" s="73" t="s">
        <v>5321</v>
      </c>
      <c r="D53" s="78" t="s">
        <v>127</v>
      </c>
      <c r="E53" s="13">
        <v>44559</v>
      </c>
      <c r="F53" s="76" t="s">
        <v>705</v>
      </c>
      <c r="G53" s="13">
        <v>44564</v>
      </c>
      <c r="H53" s="77" t="s">
        <v>5587</v>
      </c>
      <c r="I53" s="16">
        <v>57</v>
      </c>
      <c r="J53" s="16">
        <v>45</v>
      </c>
      <c r="K53" s="16">
        <v>45</v>
      </c>
      <c r="L53" s="16">
        <v>18</v>
      </c>
      <c r="M53" s="81">
        <v>28.856249999999999</v>
      </c>
      <c r="N53" s="96">
        <v>28.856249999999999</v>
      </c>
      <c r="O53" s="64">
        <v>2530</v>
      </c>
      <c r="P53" s="65">
        <f>Table2245789101123456789101112131415161718192021222324252627282930313233343536373839404142434445464748495051[[#This Row],[PEMBULATAN]]*O53</f>
        <v>73006.3125</v>
      </c>
    </row>
    <row r="54" spans="1:17" ht="26.25" customHeight="1" x14ac:dyDescent="0.2">
      <c r="A54" s="14"/>
      <c r="B54" s="75"/>
      <c r="C54" s="73" t="s">
        <v>5322</v>
      </c>
      <c r="D54" s="78" t="s">
        <v>127</v>
      </c>
      <c r="E54" s="13">
        <v>44559</v>
      </c>
      <c r="F54" s="76" t="s">
        <v>705</v>
      </c>
      <c r="G54" s="13">
        <v>44564</v>
      </c>
      <c r="H54" s="77" t="s">
        <v>5587</v>
      </c>
      <c r="I54" s="16">
        <v>78</v>
      </c>
      <c r="J54" s="16">
        <v>48</v>
      </c>
      <c r="K54" s="16">
        <v>20</v>
      </c>
      <c r="L54" s="16">
        <v>7</v>
      </c>
      <c r="M54" s="81">
        <v>18.72</v>
      </c>
      <c r="N54" s="96">
        <v>18.72</v>
      </c>
      <c r="O54" s="64">
        <v>2530</v>
      </c>
      <c r="P54" s="65">
        <f>Table2245789101123456789101112131415161718192021222324252627282930313233343536373839404142434445464748495051[[#This Row],[PEMBULATAN]]*O54</f>
        <v>47361.599999999999</v>
      </c>
    </row>
    <row r="55" spans="1:17" ht="26.25" customHeight="1" x14ac:dyDescent="0.2">
      <c r="A55" s="14"/>
      <c r="B55" s="75"/>
      <c r="C55" s="73" t="s">
        <v>5323</v>
      </c>
      <c r="D55" s="78" t="s">
        <v>127</v>
      </c>
      <c r="E55" s="13">
        <v>44559</v>
      </c>
      <c r="F55" s="76" t="s">
        <v>705</v>
      </c>
      <c r="G55" s="13">
        <v>44564</v>
      </c>
      <c r="H55" s="77" t="s">
        <v>5587</v>
      </c>
      <c r="I55" s="16">
        <v>60</v>
      </c>
      <c r="J55" s="16">
        <v>50</v>
      </c>
      <c r="K55" s="16">
        <v>48</v>
      </c>
      <c r="L55" s="16">
        <v>29</v>
      </c>
      <c r="M55" s="81">
        <v>36</v>
      </c>
      <c r="N55" s="96">
        <v>36</v>
      </c>
      <c r="O55" s="64">
        <v>2530</v>
      </c>
      <c r="P55" s="65">
        <f>Table2245789101123456789101112131415161718192021222324252627282930313233343536373839404142434445464748495051[[#This Row],[PEMBULATAN]]*O55</f>
        <v>91080</v>
      </c>
    </row>
    <row r="56" spans="1:17" ht="26.25" customHeight="1" x14ac:dyDescent="0.2">
      <c r="A56" s="14"/>
      <c r="B56" s="75"/>
      <c r="C56" s="73" t="s">
        <v>5324</v>
      </c>
      <c r="D56" s="78" t="s">
        <v>127</v>
      </c>
      <c r="E56" s="13">
        <v>44559</v>
      </c>
      <c r="F56" s="76" t="s">
        <v>705</v>
      </c>
      <c r="G56" s="13">
        <v>44564</v>
      </c>
      <c r="H56" s="77" t="s">
        <v>5587</v>
      </c>
      <c r="I56" s="16">
        <v>43</v>
      </c>
      <c r="J56" s="16">
        <v>32</v>
      </c>
      <c r="K56" s="16">
        <v>30</v>
      </c>
      <c r="L56" s="16">
        <v>5</v>
      </c>
      <c r="M56" s="81">
        <v>10.32</v>
      </c>
      <c r="N56" s="96">
        <v>11</v>
      </c>
      <c r="O56" s="64">
        <v>2530</v>
      </c>
      <c r="P56" s="65">
        <f>Table2245789101123456789101112131415161718192021222324252627282930313233343536373839404142434445464748495051[[#This Row],[PEMBULATAN]]*O56</f>
        <v>27830</v>
      </c>
    </row>
    <row r="57" spans="1:17" ht="26.25" customHeight="1" x14ac:dyDescent="0.2">
      <c r="A57" s="14"/>
      <c r="B57" s="75"/>
      <c r="C57" s="73" t="s">
        <v>5325</v>
      </c>
      <c r="D57" s="78" t="s">
        <v>127</v>
      </c>
      <c r="E57" s="13">
        <v>44559</v>
      </c>
      <c r="F57" s="76" t="s">
        <v>705</v>
      </c>
      <c r="G57" s="13">
        <v>44564</v>
      </c>
      <c r="H57" s="77" t="s">
        <v>5587</v>
      </c>
      <c r="I57" s="16">
        <v>104</v>
      </c>
      <c r="J57" s="16">
        <v>28</v>
      </c>
      <c r="K57" s="16">
        <v>13</v>
      </c>
      <c r="L57" s="16">
        <v>3</v>
      </c>
      <c r="M57" s="81">
        <v>9.4640000000000004</v>
      </c>
      <c r="N57" s="96">
        <v>10</v>
      </c>
      <c r="O57" s="64">
        <v>2530</v>
      </c>
      <c r="P57" s="65">
        <f>Table2245789101123456789101112131415161718192021222324252627282930313233343536373839404142434445464748495051[[#This Row],[PEMBULATAN]]*O57</f>
        <v>25300</v>
      </c>
    </row>
    <row r="58" spans="1:17" ht="26.25" customHeight="1" x14ac:dyDescent="0.2">
      <c r="A58" s="14"/>
      <c r="B58" s="75"/>
      <c r="C58" s="73" t="s">
        <v>5326</v>
      </c>
      <c r="D58" s="78" t="s">
        <v>127</v>
      </c>
      <c r="E58" s="13">
        <v>44559</v>
      </c>
      <c r="F58" s="76" t="s">
        <v>705</v>
      </c>
      <c r="G58" s="13">
        <v>44564</v>
      </c>
      <c r="H58" s="77" t="s">
        <v>5587</v>
      </c>
      <c r="I58" s="16">
        <v>95</v>
      </c>
      <c r="J58" s="16">
        <v>58</v>
      </c>
      <c r="K58" s="16">
        <v>34</v>
      </c>
      <c r="L58" s="16">
        <v>18</v>
      </c>
      <c r="M58" s="81">
        <v>46.835000000000001</v>
      </c>
      <c r="N58" s="96">
        <v>46.835000000000001</v>
      </c>
      <c r="O58" s="64">
        <v>2530</v>
      </c>
      <c r="P58" s="65">
        <f>Table2245789101123456789101112131415161718192021222324252627282930313233343536373839404142434445464748495051[[#This Row],[PEMBULATAN]]*O58</f>
        <v>118492.55</v>
      </c>
    </row>
    <row r="59" spans="1:17" ht="26.25" customHeight="1" x14ac:dyDescent="0.2">
      <c r="A59" s="14"/>
      <c r="B59" s="75"/>
      <c r="C59" s="73" t="s">
        <v>5327</v>
      </c>
      <c r="D59" s="78" t="s">
        <v>127</v>
      </c>
      <c r="E59" s="13">
        <v>44559</v>
      </c>
      <c r="F59" s="76" t="s">
        <v>705</v>
      </c>
      <c r="G59" s="13">
        <v>44564</v>
      </c>
      <c r="H59" s="77" t="s">
        <v>5587</v>
      </c>
      <c r="I59" s="16">
        <v>68</v>
      </c>
      <c r="J59" s="16">
        <v>25</v>
      </c>
      <c r="K59" s="16">
        <v>11</v>
      </c>
      <c r="L59" s="16">
        <v>9</v>
      </c>
      <c r="M59" s="81">
        <v>4.6749999999999998</v>
      </c>
      <c r="N59" s="96">
        <v>9</v>
      </c>
      <c r="O59" s="64">
        <v>2530</v>
      </c>
      <c r="P59" s="65">
        <f>Table2245789101123456789101112131415161718192021222324252627282930313233343536373839404142434445464748495051[[#This Row],[PEMBULATAN]]*O59</f>
        <v>22770</v>
      </c>
    </row>
    <row r="60" spans="1:17" ht="26.25" customHeight="1" x14ac:dyDescent="0.2">
      <c r="A60" s="14"/>
      <c r="B60" s="75"/>
      <c r="C60" s="73" t="s">
        <v>5328</v>
      </c>
      <c r="D60" s="78" t="s">
        <v>127</v>
      </c>
      <c r="E60" s="13">
        <v>44559</v>
      </c>
      <c r="F60" s="76" t="s">
        <v>705</v>
      </c>
      <c r="G60" s="13">
        <v>44564</v>
      </c>
      <c r="H60" s="77" t="s">
        <v>5587</v>
      </c>
      <c r="I60" s="16">
        <v>103</v>
      </c>
      <c r="J60" s="16">
        <v>30</v>
      </c>
      <c r="K60" s="16">
        <v>17</v>
      </c>
      <c r="L60" s="16">
        <v>1</v>
      </c>
      <c r="M60" s="81">
        <v>13.1325</v>
      </c>
      <c r="N60" s="96">
        <v>13.1325</v>
      </c>
      <c r="O60" s="64">
        <v>2530</v>
      </c>
      <c r="P60" s="65">
        <f>Table2245789101123456789101112131415161718192021222324252627282930313233343536373839404142434445464748495051[[#This Row],[PEMBULATAN]]*O60</f>
        <v>33225.224999999999</v>
      </c>
    </row>
    <row r="61" spans="1:17" ht="26.25" customHeight="1" x14ac:dyDescent="0.2">
      <c r="A61" s="14"/>
      <c r="B61" s="75"/>
      <c r="C61" s="73" t="s">
        <v>5329</v>
      </c>
      <c r="D61" s="78" t="s">
        <v>127</v>
      </c>
      <c r="E61" s="13">
        <v>44559</v>
      </c>
      <c r="F61" s="76" t="s">
        <v>705</v>
      </c>
      <c r="G61" s="13">
        <v>44564</v>
      </c>
      <c r="H61" s="77" t="s">
        <v>5587</v>
      </c>
      <c r="I61" s="16">
        <v>68</v>
      </c>
      <c r="J61" s="16">
        <v>43</v>
      </c>
      <c r="K61" s="16">
        <v>13</v>
      </c>
      <c r="L61" s="16">
        <v>7</v>
      </c>
      <c r="M61" s="81">
        <v>9.5030000000000001</v>
      </c>
      <c r="N61" s="96">
        <v>9.5030000000000001</v>
      </c>
      <c r="O61" s="64">
        <v>2530</v>
      </c>
      <c r="P61" s="65">
        <f>Table2245789101123456789101112131415161718192021222324252627282930313233343536373839404142434445464748495051[[#This Row],[PEMBULATAN]]*O61</f>
        <v>24042.59</v>
      </c>
    </row>
    <row r="62" spans="1:17" ht="26.25" customHeight="1" x14ac:dyDescent="0.2">
      <c r="A62" s="14"/>
      <c r="B62" s="75"/>
      <c r="C62" s="73" t="s">
        <v>5330</v>
      </c>
      <c r="D62" s="78" t="s">
        <v>127</v>
      </c>
      <c r="E62" s="13">
        <v>44559</v>
      </c>
      <c r="F62" s="76" t="s">
        <v>705</v>
      </c>
      <c r="G62" s="13">
        <v>44564</v>
      </c>
      <c r="H62" s="77" t="s">
        <v>5587</v>
      </c>
      <c r="I62" s="16">
        <v>92</v>
      </c>
      <c r="J62" s="16">
        <v>59</v>
      </c>
      <c r="K62" s="16">
        <v>12</v>
      </c>
      <c r="L62" s="16">
        <v>5</v>
      </c>
      <c r="M62" s="81">
        <v>16.283999999999999</v>
      </c>
      <c r="N62" s="96">
        <v>16.283999999999999</v>
      </c>
      <c r="O62" s="64">
        <v>2530</v>
      </c>
      <c r="P62" s="65">
        <f>Table2245789101123456789101112131415161718192021222324252627282930313233343536373839404142434445464748495051[[#This Row],[PEMBULATAN]]*O62</f>
        <v>41198.519999999997</v>
      </c>
    </row>
    <row r="63" spans="1:17" ht="26.25" customHeight="1" x14ac:dyDescent="0.2">
      <c r="A63" s="14"/>
      <c r="B63" s="75"/>
      <c r="C63" s="73" t="s">
        <v>5331</v>
      </c>
      <c r="D63" s="78" t="s">
        <v>127</v>
      </c>
      <c r="E63" s="13">
        <v>44559</v>
      </c>
      <c r="F63" s="76" t="s">
        <v>705</v>
      </c>
      <c r="G63" s="13">
        <v>44564</v>
      </c>
      <c r="H63" s="77" t="s">
        <v>5587</v>
      </c>
      <c r="I63" s="16">
        <v>98</v>
      </c>
      <c r="J63" s="16">
        <v>62</v>
      </c>
      <c r="K63" s="16">
        <v>35</v>
      </c>
      <c r="L63" s="16">
        <v>16</v>
      </c>
      <c r="M63" s="81">
        <v>53.164999999999999</v>
      </c>
      <c r="N63" s="96">
        <v>53.164999999999999</v>
      </c>
      <c r="O63" s="64">
        <v>2530</v>
      </c>
      <c r="P63" s="65">
        <f>Table2245789101123456789101112131415161718192021222324252627282930313233343536373839404142434445464748495051[[#This Row],[PEMBULATAN]]*O63</f>
        <v>134507.45000000001</v>
      </c>
    </row>
    <row r="64" spans="1:17" ht="26.25" customHeight="1" x14ac:dyDescent="0.2">
      <c r="A64" s="14"/>
      <c r="B64" s="75"/>
      <c r="C64" s="73" t="s">
        <v>5332</v>
      </c>
      <c r="D64" s="78" t="s">
        <v>127</v>
      </c>
      <c r="E64" s="13">
        <v>44559</v>
      </c>
      <c r="F64" s="76" t="s">
        <v>705</v>
      </c>
      <c r="G64" s="13">
        <v>44564</v>
      </c>
      <c r="H64" s="77" t="s">
        <v>5587</v>
      </c>
      <c r="I64" s="16">
        <v>104</v>
      </c>
      <c r="J64" s="16">
        <v>60</v>
      </c>
      <c r="K64" s="16">
        <v>27</v>
      </c>
      <c r="L64" s="16">
        <v>21</v>
      </c>
      <c r="M64" s="81">
        <v>42.12</v>
      </c>
      <c r="N64" s="96">
        <v>42.12</v>
      </c>
      <c r="O64" s="64">
        <v>2530</v>
      </c>
      <c r="P64" s="65">
        <f>Table2245789101123456789101112131415161718192021222324252627282930313233343536373839404142434445464748495051[[#This Row],[PEMBULATAN]]*O64</f>
        <v>106563.59999999999</v>
      </c>
    </row>
    <row r="65" spans="1:16" ht="26.25" customHeight="1" x14ac:dyDescent="0.2">
      <c r="A65" s="14"/>
      <c r="B65" s="75"/>
      <c r="C65" s="73" t="s">
        <v>5333</v>
      </c>
      <c r="D65" s="78" t="s">
        <v>127</v>
      </c>
      <c r="E65" s="13">
        <v>44559</v>
      </c>
      <c r="F65" s="76" t="s">
        <v>705</v>
      </c>
      <c r="G65" s="13">
        <v>44564</v>
      </c>
      <c r="H65" s="77" t="s">
        <v>5587</v>
      </c>
      <c r="I65" s="16">
        <v>64</v>
      </c>
      <c r="J65" s="16">
        <v>64</v>
      </c>
      <c r="K65" s="16">
        <v>12</v>
      </c>
      <c r="L65" s="16">
        <v>2</v>
      </c>
      <c r="M65" s="81">
        <v>12.288</v>
      </c>
      <c r="N65" s="96">
        <v>12.288</v>
      </c>
      <c r="O65" s="64">
        <v>2530</v>
      </c>
      <c r="P65" s="65">
        <f>Table2245789101123456789101112131415161718192021222324252627282930313233343536373839404142434445464748495051[[#This Row],[PEMBULATAN]]*O65</f>
        <v>31088.639999999999</v>
      </c>
    </row>
    <row r="66" spans="1:16" ht="26.25" customHeight="1" x14ac:dyDescent="0.2">
      <c r="A66" s="14"/>
      <c r="B66" s="75"/>
      <c r="C66" s="73" t="s">
        <v>5334</v>
      </c>
      <c r="D66" s="78" t="s">
        <v>127</v>
      </c>
      <c r="E66" s="13">
        <v>44559</v>
      </c>
      <c r="F66" s="76" t="s">
        <v>705</v>
      </c>
      <c r="G66" s="13">
        <v>44564</v>
      </c>
      <c r="H66" s="77" t="s">
        <v>5587</v>
      </c>
      <c r="I66" s="16">
        <v>90</v>
      </c>
      <c r="J66" s="16">
        <v>43</v>
      </c>
      <c r="K66" s="16">
        <v>10</v>
      </c>
      <c r="L66" s="16">
        <v>1</v>
      </c>
      <c r="M66" s="81">
        <v>9.6750000000000007</v>
      </c>
      <c r="N66" s="96">
        <v>9.6750000000000007</v>
      </c>
      <c r="O66" s="64">
        <v>2530</v>
      </c>
      <c r="P66" s="65">
        <f>Table2245789101123456789101112131415161718192021222324252627282930313233343536373839404142434445464748495051[[#This Row],[PEMBULATAN]]*O66</f>
        <v>24477.75</v>
      </c>
    </row>
    <row r="67" spans="1:16" ht="26.25" customHeight="1" x14ac:dyDescent="0.2">
      <c r="A67" s="14"/>
      <c r="B67" s="75"/>
      <c r="C67" s="73" t="s">
        <v>5335</v>
      </c>
      <c r="D67" s="78" t="s">
        <v>127</v>
      </c>
      <c r="E67" s="13">
        <v>44559</v>
      </c>
      <c r="F67" s="76" t="s">
        <v>705</v>
      </c>
      <c r="G67" s="13">
        <v>44564</v>
      </c>
      <c r="H67" s="77" t="s">
        <v>5587</v>
      </c>
      <c r="I67" s="16">
        <v>105</v>
      </c>
      <c r="J67" s="16">
        <v>55</v>
      </c>
      <c r="K67" s="16">
        <v>34</v>
      </c>
      <c r="L67" s="16">
        <v>31</v>
      </c>
      <c r="M67" s="81">
        <v>49.087499999999999</v>
      </c>
      <c r="N67" s="96">
        <v>49.087499999999999</v>
      </c>
      <c r="O67" s="64">
        <v>2530</v>
      </c>
      <c r="P67" s="65">
        <f>Table2245789101123456789101112131415161718192021222324252627282930313233343536373839404142434445464748495051[[#This Row],[PEMBULATAN]]*O67</f>
        <v>124191.375</v>
      </c>
    </row>
    <row r="68" spans="1:16" ht="26.25" customHeight="1" x14ac:dyDescent="0.2">
      <c r="A68" s="14"/>
      <c r="B68" s="75"/>
      <c r="C68" s="73" t="s">
        <v>5336</v>
      </c>
      <c r="D68" s="78" t="s">
        <v>127</v>
      </c>
      <c r="E68" s="13">
        <v>44559</v>
      </c>
      <c r="F68" s="76" t="s">
        <v>705</v>
      </c>
      <c r="G68" s="13">
        <v>44564</v>
      </c>
      <c r="H68" s="77" t="s">
        <v>5587</v>
      </c>
      <c r="I68" s="16">
        <v>52</v>
      </c>
      <c r="J68" s="16">
        <v>30</v>
      </c>
      <c r="K68" s="16">
        <v>23</v>
      </c>
      <c r="L68" s="16">
        <v>1</v>
      </c>
      <c r="M68" s="81">
        <v>8.9700000000000006</v>
      </c>
      <c r="N68" s="96">
        <v>8.9700000000000006</v>
      </c>
      <c r="O68" s="64">
        <v>2530</v>
      </c>
      <c r="P68" s="65">
        <f>Table2245789101123456789101112131415161718192021222324252627282930313233343536373839404142434445464748495051[[#This Row],[PEMBULATAN]]*O68</f>
        <v>22694.100000000002</v>
      </c>
    </row>
    <row r="69" spans="1:16" ht="26.25" customHeight="1" x14ac:dyDescent="0.2">
      <c r="A69" s="14"/>
      <c r="B69" s="75"/>
      <c r="C69" s="73" t="s">
        <v>5337</v>
      </c>
      <c r="D69" s="78" t="s">
        <v>127</v>
      </c>
      <c r="E69" s="13">
        <v>44559</v>
      </c>
      <c r="F69" s="76" t="s">
        <v>705</v>
      </c>
      <c r="G69" s="13">
        <v>44564</v>
      </c>
      <c r="H69" s="77" t="s">
        <v>5587</v>
      </c>
      <c r="I69" s="16">
        <v>52</v>
      </c>
      <c r="J69" s="16">
        <v>30</v>
      </c>
      <c r="K69" s="16">
        <v>23</v>
      </c>
      <c r="L69" s="16">
        <v>1</v>
      </c>
      <c r="M69" s="81">
        <v>8.9700000000000006</v>
      </c>
      <c r="N69" s="96">
        <v>8.9700000000000006</v>
      </c>
      <c r="O69" s="64">
        <v>2530</v>
      </c>
      <c r="P69" s="65">
        <f>Table2245789101123456789101112131415161718192021222324252627282930313233343536373839404142434445464748495051[[#This Row],[PEMBULATAN]]*O69</f>
        <v>22694.100000000002</v>
      </c>
    </row>
    <row r="70" spans="1:16" ht="26.25" customHeight="1" x14ac:dyDescent="0.2">
      <c r="A70" s="14"/>
      <c r="B70" s="75"/>
      <c r="C70" s="73" t="s">
        <v>5338</v>
      </c>
      <c r="D70" s="78" t="s">
        <v>127</v>
      </c>
      <c r="E70" s="13">
        <v>44559</v>
      </c>
      <c r="F70" s="76" t="s">
        <v>705</v>
      </c>
      <c r="G70" s="13">
        <v>44564</v>
      </c>
      <c r="H70" s="77" t="s">
        <v>5587</v>
      </c>
      <c r="I70" s="16">
        <v>60</v>
      </c>
      <c r="J70" s="16">
        <v>43</v>
      </c>
      <c r="K70" s="16">
        <v>26</v>
      </c>
      <c r="L70" s="16">
        <v>1</v>
      </c>
      <c r="M70" s="81">
        <v>16.77</v>
      </c>
      <c r="N70" s="96">
        <v>16.77</v>
      </c>
      <c r="O70" s="64">
        <v>2530</v>
      </c>
      <c r="P70" s="65">
        <f>Table2245789101123456789101112131415161718192021222324252627282930313233343536373839404142434445464748495051[[#This Row],[PEMBULATAN]]*O70</f>
        <v>42428.1</v>
      </c>
    </row>
    <row r="71" spans="1:16" ht="26.25" customHeight="1" x14ac:dyDescent="0.2">
      <c r="A71" s="14"/>
      <c r="B71" s="75"/>
      <c r="C71" s="73" t="s">
        <v>5339</v>
      </c>
      <c r="D71" s="78" t="s">
        <v>127</v>
      </c>
      <c r="E71" s="13">
        <v>44559</v>
      </c>
      <c r="F71" s="76" t="s">
        <v>705</v>
      </c>
      <c r="G71" s="13">
        <v>44564</v>
      </c>
      <c r="H71" s="77" t="s">
        <v>5587</v>
      </c>
      <c r="I71" s="16">
        <v>60</v>
      </c>
      <c r="J71" s="16">
        <v>43</v>
      </c>
      <c r="K71" s="16">
        <v>26</v>
      </c>
      <c r="L71" s="16">
        <v>1</v>
      </c>
      <c r="M71" s="81">
        <v>16.77</v>
      </c>
      <c r="N71" s="96">
        <v>16.77</v>
      </c>
      <c r="O71" s="64">
        <v>2530</v>
      </c>
      <c r="P71" s="65">
        <f>Table2245789101123456789101112131415161718192021222324252627282930313233343536373839404142434445464748495051[[#This Row],[PEMBULATAN]]*O71</f>
        <v>42428.1</v>
      </c>
    </row>
    <row r="72" spans="1:16" ht="26.25" customHeight="1" x14ac:dyDescent="0.2">
      <c r="A72" s="14"/>
      <c r="B72" s="75"/>
      <c r="C72" s="73" t="s">
        <v>5340</v>
      </c>
      <c r="D72" s="78" t="s">
        <v>127</v>
      </c>
      <c r="E72" s="13">
        <v>44559</v>
      </c>
      <c r="F72" s="76" t="s">
        <v>705</v>
      </c>
      <c r="G72" s="13">
        <v>44564</v>
      </c>
      <c r="H72" s="77" t="s">
        <v>5587</v>
      </c>
      <c r="I72" s="16">
        <v>60</v>
      </c>
      <c r="J72" s="16">
        <v>43</v>
      </c>
      <c r="K72" s="16">
        <v>26</v>
      </c>
      <c r="L72" s="16">
        <v>1</v>
      </c>
      <c r="M72" s="81">
        <v>16.77</v>
      </c>
      <c r="N72" s="96">
        <v>16.77</v>
      </c>
      <c r="O72" s="64">
        <v>2530</v>
      </c>
      <c r="P72" s="65">
        <f>Table2245789101123456789101112131415161718192021222324252627282930313233343536373839404142434445464748495051[[#This Row],[PEMBULATAN]]*O72</f>
        <v>42428.1</v>
      </c>
    </row>
    <row r="73" spans="1:16" ht="26.25" customHeight="1" x14ac:dyDescent="0.2">
      <c r="A73" s="14"/>
      <c r="B73" s="75"/>
      <c r="C73" s="73" t="s">
        <v>5341</v>
      </c>
      <c r="D73" s="78" t="s">
        <v>127</v>
      </c>
      <c r="E73" s="13">
        <v>44559</v>
      </c>
      <c r="F73" s="76" t="s">
        <v>705</v>
      </c>
      <c r="G73" s="13">
        <v>44564</v>
      </c>
      <c r="H73" s="77" t="s">
        <v>5587</v>
      </c>
      <c r="I73" s="16">
        <v>87</v>
      </c>
      <c r="J73" s="16">
        <v>54</v>
      </c>
      <c r="K73" s="16">
        <v>23</v>
      </c>
      <c r="L73" s="16">
        <v>15</v>
      </c>
      <c r="M73" s="81">
        <v>27.013500000000001</v>
      </c>
      <c r="N73" s="96">
        <v>27.013500000000001</v>
      </c>
      <c r="O73" s="64">
        <v>2530</v>
      </c>
      <c r="P73" s="65">
        <f>Table2245789101123456789101112131415161718192021222324252627282930313233343536373839404142434445464748495051[[#This Row],[PEMBULATAN]]*O73</f>
        <v>68344.154999999999</v>
      </c>
    </row>
    <row r="74" spans="1:16" ht="26.25" customHeight="1" x14ac:dyDescent="0.2">
      <c r="A74" s="14"/>
      <c r="B74" s="75"/>
      <c r="C74" s="73" t="s">
        <v>5342</v>
      </c>
      <c r="D74" s="78" t="s">
        <v>127</v>
      </c>
      <c r="E74" s="13">
        <v>44559</v>
      </c>
      <c r="F74" s="76" t="s">
        <v>705</v>
      </c>
      <c r="G74" s="13">
        <v>44564</v>
      </c>
      <c r="H74" s="77" t="s">
        <v>5587</v>
      </c>
      <c r="I74" s="16">
        <v>77</v>
      </c>
      <c r="J74" s="16">
        <v>52</v>
      </c>
      <c r="K74" s="16">
        <v>12</v>
      </c>
      <c r="L74" s="16">
        <v>7</v>
      </c>
      <c r="M74" s="81">
        <v>12.012</v>
      </c>
      <c r="N74" s="96">
        <v>12.012</v>
      </c>
      <c r="O74" s="64">
        <v>2530</v>
      </c>
      <c r="P74" s="65">
        <f>Table2245789101123456789101112131415161718192021222324252627282930313233343536373839404142434445464748495051[[#This Row],[PEMBULATAN]]*O74</f>
        <v>30390.36</v>
      </c>
    </row>
    <row r="75" spans="1:16" ht="26.25" customHeight="1" x14ac:dyDescent="0.2">
      <c r="A75" s="14"/>
      <c r="B75" s="75"/>
      <c r="C75" s="73" t="s">
        <v>5343</v>
      </c>
      <c r="D75" s="78" t="s">
        <v>127</v>
      </c>
      <c r="E75" s="13">
        <v>44559</v>
      </c>
      <c r="F75" s="76" t="s">
        <v>705</v>
      </c>
      <c r="G75" s="13">
        <v>44564</v>
      </c>
      <c r="H75" s="77" t="s">
        <v>5587</v>
      </c>
      <c r="I75" s="16">
        <v>70</v>
      </c>
      <c r="J75" s="16">
        <v>24</v>
      </c>
      <c r="K75" s="16">
        <v>11</v>
      </c>
      <c r="L75" s="16">
        <v>3</v>
      </c>
      <c r="M75" s="81">
        <v>4.62</v>
      </c>
      <c r="N75" s="96">
        <v>4.62</v>
      </c>
      <c r="O75" s="64">
        <v>2530</v>
      </c>
      <c r="P75" s="65">
        <f>Table2245789101123456789101112131415161718192021222324252627282930313233343536373839404142434445464748495051[[#This Row],[PEMBULATAN]]*O75</f>
        <v>11688.6</v>
      </c>
    </row>
    <row r="76" spans="1:16" ht="26.25" customHeight="1" x14ac:dyDescent="0.2">
      <c r="A76" s="14"/>
      <c r="B76" s="75"/>
      <c r="C76" s="73" t="s">
        <v>5344</v>
      </c>
      <c r="D76" s="78" t="s">
        <v>127</v>
      </c>
      <c r="E76" s="13">
        <v>44559</v>
      </c>
      <c r="F76" s="76" t="s">
        <v>705</v>
      </c>
      <c r="G76" s="13">
        <v>44564</v>
      </c>
      <c r="H76" s="77" t="s">
        <v>5587</v>
      </c>
      <c r="I76" s="16">
        <v>90</v>
      </c>
      <c r="J76" s="16">
        <v>42</v>
      </c>
      <c r="K76" s="16">
        <v>11</v>
      </c>
      <c r="L76" s="16">
        <v>1</v>
      </c>
      <c r="M76" s="81">
        <v>10.395</v>
      </c>
      <c r="N76" s="96">
        <v>11</v>
      </c>
      <c r="O76" s="64">
        <v>2530</v>
      </c>
      <c r="P76" s="65">
        <f>Table2245789101123456789101112131415161718192021222324252627282930313233343536373839404142434445464748495051[[#This Row],[PEMBULATAN]]*O76</f>
        <v>27830</v>
      </c>
    </row>
    <row r="77" spans="1:16" ht="26.25" customHeight="1" x14ac:dyDescent="0.2">
      <c r="A77" s="14"/>
      <c r="B77" s="75"/>
      <c r="C77" s="73" t="s">
        <v>5345</v>
      </c>
      <c r="D77" s="78" t="s">
        <v>127</v>
      </c>
      <c r="E77" s="13">
        <v>44559</v>
      </c>
      <c r="F77" s="76" t="s">
        <v>705</v>
      </c>
      <c r="G77" s="13">
        <v>44564</v>
      </c>
      <c r="H77" s="77" t="s">
        <v>5587</v>
      </c>
      <c r="I77" s="16">
        <v>60</v>
      </c>
      <c r="J77" s="16">
        <v>38</v>
      </c>
      <c r="K77" s="16">
        <v>33</v>
      </c>
      <c r="L77" s="16">
        <v>9</v>
      </c>
      <c r="M77" s="81">
        <v>18.809999999999999</v>
      </c>
      <c r="N77" s="96">
        <v>18.809999999999999</v>
      </c>
      <c r="O77" s="64">
        <v>2530</v>
      </c>
      <c r="P77" s="65">
        <f>Table2245789101123456789101112131415161718192021222324252627282930313233343536373839404142434445464748495051[[#This Row],[PEMBULATAN]]*O77</f>
        <v>47589.299999999996</v>
      </c>
    </row>
    <row r="78" spans="1:16" ht="26.25" customHeight="1" x14ac:dyDescent="0.2">
      <c r="A78" s="14"/>
      <c r="B78" s="75"/>
      <c r="C78" s="73" t="s">
        <v>5346</v>
      </c>
      <c r="D78" s="78" t="s">
        <v>127</v>
      </c>
      <c r="E78" s="13">
        <v>44559</v>
      </c>
      <c r="F78" s="76" t="s">
        <v>705</v>
      </c>
      <c r="G78" s="13">
        <v>44564</v>
      </c>
      <c r="H78" s="77" t="s">
        <v>5587</v>
      </c>
      <c r="I78" s="16">
        <v>90</v>
      </c>
      <c r="J78" s="16">
        <v>42</v>
      </c>
      <c r="K78" s="16">
        <v>12</v>
      </c>
      <c r="L78" s="16">
        <v>1</v>
      </c>
      <c r="M78" s="81">
        <v>11.34</v>
      </c>
      <c r="N78" s="96">
        <v>12</v>
      </c>
      <c r="O78" s="64">
        <v>2530</v>
      </c>
      <c r="P78" s="65">
        <f>Table2245789101123456789101112131415161718192021222324252627282930313233343536373839404142434445464748495051[[#This Row],[PEMBULATAN]]*O78</f>
        <v>30360</v>
      </c>
    </row>
    <row r="79" spans="1:16" ht="26.25" customHeight="1" x14ac:dyDescent="0.2">
      <c r="A79" s="14"/>
      <c r="B79" s="75"/>
      <c r="C79" s="73" t="s">
        <v>5347</v>
      </c>
      <c r="D79" s="78" t="s">
        <v>127</v>
      </c>
      <c r="E79" s="13">
        <v>44559</v>
      </c>
      <c r="F79" s="76" t="s">
        <v>705</v>
      </c>
      <c r="G79" s="13">
        <v>44564</v>
      </c>
      <c r="H79" s="77" t="s">
        <v>5587</v>
      </c>
      <c r="I79" s="16">
        <v>85</v>
      </c>
      <c r="J79" s="16">
        <v>13</v>
      </c>
      <c r="K79" s="16">
        <v>13</v>
      </c>
      <c r="L79" s="16">
        <v>3</v>
      </c>
      <c r="M79" s="81">
        <v>3.5912500000000001</v>
      </c>
      <c r="N79" s="96">
        <v>3.5912500000000001</v>
      </c>
      <c r="O79" s="64">
        <v>2530</v>
      </c>
      <c r="P79" s="65">
        <f>Table2245789101123456789101112131415161718192021222324252627282930313233343536373839404142434445464748495051[[#This Row],[PEMBULATAN]]*O79</f>
        <v>9085.8624999999993</v>
      </c>
    </row>
    <row r="80" spans="1:16" ht="26.25" customHeight="1" x14ac:dyDescent="0.2">
      <c r="A80" s="14"/>
      <c r="B80" s="75"/>
      <c r="C80" s="73" t="s">
        <v>5348</v>
      </c>
      <c r="D80" s="78" t="s">
        <v>127</v>
      </c>
      <c r="E80" s="13">
        <v>44559</v>
      </c>
      <c r="F80" s="76" t="s">
        <v>705</v>
      </c>
      <c r="G80" s="13">
        <v>44564</v>
      </c>
      <c r="H80" s="77" t="s">
        <v>5587</v>
      </c>
      <c r="I80" s="16">
        <v>101</v>
      </c>
      <c r="J80" s="16">
        <v>64</v>
      </c>
      <c r="K80" s="16">
        <v>38</v>
      </c>
      <c r="L80" s="16">
        <v>33</v>
      </c>
      <c r="M80" s="81">
        <v>61.408000000000001</v>
      </c>
      <c r="N80" s="96">
        <v>62</v>
      </c>
      <c r="O80" s="64">
        <v>2530</v>
      </c>
      <c r="P80" s="65">
        <f>Table2245789101123456789101112131415161718192021222324252627282930313233343536373839404142434445464748495051[[#This Row],[PEMBULATAN]]*O80</f>
        <v>156860</v>
      </c>
    </row>
    <row r="81" spans="1:16" ht="26.25" customHeight="1" x14ac:dyDescent="0.2">
      <c r="A81" s="14"/>
      <c r="B81" s="75"/>
      <c r="C81" s="73" t="s">
        <v>5349</v>
      </c>
      <c r="D81" s="78" t="s">
        <v>127</v>
      </c>
      <c r="E81" s="13">
        <v>44559</v>
      </c>
      <c r="F81" s="76" t="s">
        <v>705</v>
      </c>
      <c r="G81" s="13">
        <v>44564</v>
      </c>
      <c r="H81" s="77" t="s">
        <v>5587</v>
      </c>
      <c r="I81" s="16">
        <v>68</v>
      </c>
      <c r="J81" s="16">
        <v>53</v>
      </c>
      <c r="K81" s="16">
        <v>16</v>
      </c>
      <c r="L81" s="16">
        <v>10</v>
      </c>
      <c r="M81" s="81">
        <v>14.416</v>
      </c>
      <c r="N81" s="96">
        <v>15</v>
      </c>
      <c r="O81" s="64">
        <v>2530</v>
      </c>
      <c r="P81" s="65">
        <f>Table2245789101123456789101112131415161718192021222324252627282930313233343536373839404142434445464748495051[[#This Row],[PEMBULATAN]]*O81</f>
        <v>37950</v>
      </c>
    </row>
    <row r="82" spans="1:16" ht="26.25" customHeight="1" x14ac:dyDescent="0.2">
      <c r="A82" s="14"/>
      <c r="B82" s="75"/>
      <c r="C82" s="73" t="s">
        <v>5350</v>
      </c>
      <c r="D82" s="78" t="s">
        <v>127</v>
      </c>
      <c r="E82" s="13">
        <v>44559</v>
      </c>
      <c r="F82" s="76" t="s">
        <v>705</v>
      </c>
      <c r="G82" s="13">
        <v>44564</v>
      </c>
      <c r="H82" s="77" t="s">
        <v>5587</v>
      </c>
      <c r="I82" s="16">
        <v>97</v>
      </c>
      <c r="J82" s="16">
        <v>10</v>
      </c>
      <c r="K82" s="16">
        <v>10</v>
      </c>
      <c r="L82" s="16">
        <v>1</v>
      </c>
      <c r="M82" s="81">
        <v>2.4249999999999998</v>
      </c>
      <c r="N82" s="96">
        <v>3</v>
      </c>
      <c r="O82" s="64">
        <v>2530</v>
      </c>
      <c r="P82" s="65">
        <f>Table2245789101123456789101112131415161718192021222324252627282930313233343536373839404142434445464748495051[[#This Row],[PEMBULATAN]]*O82</f>
        <v>7590</v>
      </c>
    </row>
    <row r="83" spans="1:16" ht="26.25" customHeight="1" x14ac:dyDescent="0.2">
      <c r="A83" s="14"/>
      <c r="B83" s="75"/>
      <c r="C83" s="73" t="s">
        <v>5351</v>
      </c>
      <c r="D83" s="78" t="s">
        <v>127</v>
      </c>
      <c r="E83" s="13">
        <v>44559</v>
      </c>
      <c r="F83" s="76" t="s">
        <v>705</v>
      </c>
      <c r="G83" s="13">
        <v>44564</v>
      </c>
      <c r="H83" s="77" t="s">
        <v>5587</v>
      </c>
      <c r="I83" s="16">
        <v>90</v>
      </c>
      <c r="J83" s="16">
        <v>63</v>
      </c>
      <c r="K83" s="16">
        <v>21</v>
      </c>
      <c r="L83" s="16">
        <v>7</v>
      </c>
      <c r="M83" s="81">
        <v>29.767499999999998</v>
      </c>
      <c r="N83" s="96">
        <v>29.767499999999998</v>
      </c>
      <c r="O83" s="64">
        <v>2530</v>
      </c>
      <c r="P83" s="65">
        <f>Table2245789101123456789101112131415161718192021222324252627282930313233343536373839404142434445464748495051[[#This Row],[PEMBULATAN]]*O83</f>
        <v>75311.774999999994</v>
      </c>
    </row>
    <row r="84" spans="1:16" ht="26.25" customHeight="1" x14ac:dyDescent="0.2">
      <c r="A84" s="14"/>
      <c r="B84" s="75"/>
      <c r="C84" s="73" t="s">
        <v>5352</v>
      </c>
      <c r="D84" s="78" t="s">
        <v>127</v>
      </c>
      <c r="E84" s="13">
        <v>44559</v>
      </c>
      <c r="F84" s="76" t="s">
        <v>705</v>
      </c>
      <c r="G84" s="13">
        <v>44564</v>
      </c>
      <c r="H84" s="77" t="s">
        <v>5587</v>
      </c>
      <c r="I84" s="16">
        <v>84</v>
      </c>
      <c r="J84" s="16">
        <v>52</v>
      </c>
      <c r="K84" s="16">
        <v>14</v>
      </c>
      <c r="L84" s="16">
        <v>7</v>
      </c>
      <c r="M84" s="81">
        <v>15.288</v>
      </c>
      <c r="N84" s="96">
        <v>15.288</v>
      </c>
      <c r="O84" s="64">
        <v>2530</v>
      </c>
      <c r="P84" s="65">
        <f>Table2245789101123456789101112131415161718192021222324252627282930313233343536373839404142434445464748495051[[#This Row],[PEMBULATAN]]*O84</f>
        <v>38678.639999999999</v>
      </c>
    </row>
    <row r="85" spans="1:16" ht="26.25" customHeight="1" x14ac:dyDescent="0.2">
      <c r="A85" s="14"/>
      <c r="B85" s="75"/>
      <c r="C85" s="73" t="s">
        <v>5353</v>
      </c>
      <c r="D85" s="78" t="s">
        <v>127</v>
      </c>
      <c r="E85" s="13">
        <v>44559</v>
      </c>
      <c r="F85" s="76" t="s">
        <v>705</v>
      </c>
      <c r="G85" s="13">
        <v>44564</v>
      </c>
      <c r="H85" s="77" t="s">
        <v>5587</v>
      </c>
      <c r="I85" s="16">
        <v>97</v>
      </c>
      <c r="J85" s="16">
        <v>58</v>
      </c>
      <c r="K85" s="16">
        <v>32</v>
      </c>
      <c r="L85" s="16">
        <v>25</v>
      </c>
      <c r="M85" s="81">
        <v>45.008000000000003</v>
      </c>
      <c r="N85" s="96">
        <v>45.008000000000003</v>
      </c>
      <c r="O85" s="64">
        <v>2530</v>
      </c>
      <c r="P85" s="65">
        <f>Table2245789101123456789101112131415161718192021222324252627282930313233343536373839404142434445464748495051[[#This Row],[PEMBULATAN]]*O85</f>
        <v>113870.24</v>
      </c>
    </row>
    <row r="86" spans="1:16" ht="26.25" customHeight="1" x14ac:dyDescent="0.2">
      <c r="A86" s="14"/>
      <c r="B86" s="75"/>
      <c r="C86" s="73" t="s">
        <v>5354</v>
      </c>
      <c r="D86" s="78" t="s">
        <v>127</v>
      </c>
      <c r="E86" s="13">
        <v>44559</v>
      </c>
      <c r="F86" s="76" t="s">
        <v>705</v>
      </c>
      <c r="G86" s="13">
        <v>44564</v>
      </c>
      <c r="H86" s="77" t="s">
        <v>5587</v>
      </c>
      <c r="I86" s="16">
        <v>45</v>
      </c>
      <c r="J86" s="16">
        <v>38</v>
      </c>
      <c r="K86" s="16">
        <v>40</v>
      </c>
      <c r="L86" s="16">
        <v>8</v>
      </c>
      <c r="M86" s="81">
        <v>17.100000000000001</v>
      </c>
      <c r="N86" s="96">
        <v>17.100000000000001</v>
      </c>
      <c r="O86" s="64">
        <v>2530</v>
      </c>
      <c r="P86" s="65">
        <f>Table2245789101123456789101112131415161718192021222324252627282930313233343536373839404142434445464748495051[[#This Row],[PEMBULATAN]]*O86</f>
        <v>43263</v>
      </c>
    </row>
    <row r="87" spans="1:16" ht="26.25" customHeight="1" x14ac:dyDescent="0.2">
      <c r="A87" s="14"/>
      <c r="B87" s="75"/>
      <c r="C87" s="73" t="s">
        <v>5355</v>
      </c>
      <c r="D87" s="78" t="s">
        <v>127</v>
      </c>
      <c r="E87" s="13">
        <v>44559</v>
      </c>
      <c r="F87" s="76" t="s">
        <v>705</v>
      </c>
      <c r="G87" s="13">
        <v>44564</v>
      </c>
      <c r="H87" s="77" t="s">
        <v>5587</v>
      </c>
      <c r="I87" s="16">
        <v>90</v>
      </c>
      <c r="J87" s="16">
        <v>58</v>
      </c>
      <c r="K87" s="16">
        <v>31</v>
      </c>
      <c r="L87" s="16">
        <v>24</v>
      </c>
      <c r="M87" s="81">
        <v>40.454999999999998</v>
      </c>
      <c r="N87" s="96">
        <v>41</v>
      </c>
      <c r="O87" s="64">
        <v>2530</v>
      </c>
      <c r="P87" s="65">
        <f>Table2245789101123456789101112131415161718192021222324252627282930313233343536373839404142434445464748495051[[#This Row],[PEMBULATAN]]*O87</f>
        <v>103730</v>
      </c>
    </row>
    <row r="88" spans="1:16" ht="26.25" customHeight="1" x14ac:dyDescent="0.2">
      <c r="A88" s="14"/>
      <c r="B88" s="75"/>
      <c r="C88" s="73" t="s">
        <v>5356</v>
      </c>
      <c r="D88" s="78" t="s">
        <v>127</v>
      </c>
      <c r="E88" s="13">
        <v>44559</v>
      </c>
      <c r="F88" s="76" t="s">
        <v>705</v>
      </c>
      <c r="G88" s="13">
        <v>44564</v>
      </c>
      <c r="H88" s="77" t="s">
        <v>5587</v>
      </c>
      <c r="I88" s="16">
        <v>33</v>
      </c>
      <c r="J88" s="16">
        <v>25</v>
      </c>
      <c r="K88" s="16">
        <v>27</v>
      </c>
      <c r="L88" s="16">
        <v>9</v>
      </c>
      <c r="M88" s="81">
        <v>5.5687499999999996</v>
      </c>
      <c r="N88" s="96">
        <v>9</v>
      </c>
      <c r="O88" s="64">
        <v>2530</v>
      </c>
      <c r="P88" s="65">
        <f>Table2245789101123456789101112131415161718192021222324252627282930313233343536373839404142434445464748495051[[#This Row],[PEMBULATAN]]*O88</f>
        <v>22770</v>
      </c>
    </row>
    <row r="89" spans="1:16" ht="26.25" customHeight="1" x14ac:dyDescent="0.2">
      <c r="A89" s="14"/>
      <c r="B89" s="75"/>
      <c r="C89" s="73" t="s">
        <v>5357</v>
      </c>
      <c r="D89" s="78" t="s">
        <v>127</v>
      </c>
      <c r="E89" s="13">
        <v>44559</v>
      </c>
      <c r="F89" s="76" t="s">
        <v>705</v>
      </c>
      <c r="G89" s="13">
        <v>44564</v>
      </c>
      <c r="H89" s="77" t="s">
        <v>5587</v>
      </c>
      <c r="I89" s="16">
        <v>95</v>
      </c>
      <c r="J89" s="16">
        <v>63</v>
      </c>
      <c r="K89" s="16">
        <v>34</v>
      </c>
      <c r="L89" s="16">
        <v>28</v>
      </c>
      <c r="M89" s="81">
        <v>50.872500000000002</v>
      </c>
      <c r="N89" s="96">
        <v>50.872500000000002</v>
      </c>
      <c r="O89" s="64">
        <v>2530</v>
      </c>
      <c r="P89" s="65">
        <f>Table2245789101123456789101112131415161718192021222324252627282930313233343536373839404142434445464748495051[[#This Row],[PEMBULATAN]]*O89</f>
        <v>128707.425</v>
      </c>
    </row>
    <row r="90" spans="1:16" ht="26.25" customHeight="1" x14ac:dyDescent="0.2">
      <c r="A90" s="14"/>
      <c r="B90" s="75"/>
      <c r="C90" s="73" t="s">
        <v>5358</v>
      </c>
      <c r="D90" s="78" t="s">
        <v>127</v>
      </c>
      <c r="E90" s="13">
        <v>44559</v>
      </c>
      <c r="F90" s="76" t="s">
        <v>705</v>
      </c>
      <c r="G90" s="13">
        <v>44564</v>
      </c>
      <c r="H90" s="77" t="s">
        <v>5587</v>
      </c>
      <c r="I90" s="16">
        <v>100</v>
      </c>
      <c r="J90" s="16">
        <v>63</v>
      </c>
      <c r="K90" s="16">
        <v>35</v>
      </c>
      <c r="L90" s="16">
        <v>21</v>
      </c>
      <c r="M90" s="81">
        <v>55.125</v>
      </c>
      <c r="N90" s="96">
        <v>55.125</v>
      </c>
      <c r="O90" s="64">
        <v>2530</v>
      </c>
      <c r="P90" s="65">
        <f>Table2245789101123456789101112131415161718192021222324252627282930313233343536373839404142434445464748495051[[#This Row],[PEMBULATAN]]*O90</f>
        <v>139466.25</v>
      </c>
    </row>
    <row r="91" spans="1:16" ht="26.25" customHeight="1" x14ac:dyDescent="0.2">
      <c r="A91" s="14"/>
      <c r="B91" s="75"/>
      <c r="C91" s="73" t="s">
        <v>5359</v>
      </c>
      <c r="D91" s="78" t="s">
        <v>127</v>
      </c>
      <c r="E91" s="13">
        <v>44559</v>
      </c>
      <c r="F91" s="76" t="s">
        <v>705</v>
      </c>
      <c r="G91" s="13">
        <v>44564</v>
      </c>
      <c r="H91" s="77" t="s">
        <v>5587</v>
      </c>
      <c r="I91" s="16">
        <v>80</v>
      </c>
      <c r="J91" s="16">
        <v>55</v>
      </c>
      <c r="K91" s="16">
        <v>45</v>
      </c>
      <c r="L91" s="16">
        <v>20</v>
      </c>
      <c r="M91" s="81">
        <v>49.5</v>
      </c>
      <c r="N91" s="96">
        <v>49.5</v>
      </c>
      <c r="O91" s="64">
        <v>2530</v>
      </c>
      <c r="P91" s="65">
        <f>Table2245789101123456789101112131415161718192021222324252627282930313233343536373839404142434445464748495051[[#This Row],[PEMBULATAN]]*O91</f>
        <v>125235</v>
      </c>
    </row>
    <row r="92" spans="1:16" ht="26.25" customHeight="1" x14ac:dyDescent="0.2">
      <c r="A92" s="14"/>
      <c r="B92" s="75"/>
      <c r="C92" s="73" t="s">
        <v>5360</v>
      </c>
      <c r="D92" s="78" t="s">
        <v>127</v>
      </c>
      <c r="E92" s="13">
        <v>44559</v>
      </c>
      <c r="F92" s="76" t="s">
        <v>705</v>
      </c>
      <c r="G92" s="13">
        <v>44564</v>
      </c>
      <c r="H92" s="77" t="s">
        <v>5587</v>
      </c>
      <c r="I92" s="16">
        <v>52</v>
      </c>
      <c r="J92" s="16">
        <v>38</v>
      </c>
      <c r="K92" s="16">
        <v>15</v>
      </c>
      <c r="L92" s="16">
        <v>10</v>
      </c>
      <c r="M92" s="81">
        <v>7.41</v>
      </c>
      <c r="N92" s="96">
        <v>10</v>
      </c>
      <c r="O92" s="64">
        <v>2530</v>
      </c>
      <c r="P92" s="65">
        <f>Table2245789101123456789101112131415161718192021222324252627282930313233343536373839404142434445464748495051[[#This Row],[PEMBULATAN]]*O92</f>
        <v>25300</v>
      </c>
    </row>
    <row r="93" spans="1:16" ht="26.25" customHeight="1" x14ac:dyDescent="0.2">
      <c r="A93" s="14"/>
      <c r="B93" s="75"/>
      <c r="C93" s="73" t="s">
        <v>5361</v>
      </c>
      <c r="D93" s="78" t="s">
        <v>127</v>
      </c>
      <c r="E93" s="13">
        <v>44559</v>
      </c>
      <c r="F93" s="76" t="s">
        <v>705</v>
      </c>
      <c r="G93" s="13">
        <v>44564</v>
      </c>
      <c r="H93" s="77" t="s">
        <v>5587</v>
      </c>
      <c r="I93" s="16">
        <v>92</v>
      </c>
      <c r="J93" s="16">
        <v>60</v>
      </c>
      <c r="K93" s="16">
        <v>31</v>
      </c>
      <c r="L93" s="16">
        <v>31</v>
      </c>
      <c r="M93" s="81">
        <v>42.78</v>
      </c>
      <c r="N93" s="96">
        <v>42.78</v>
      </c>
      <c r="O93" s="64">
        <v>2530</v>
      </c>
      <c r="P93" s="65">
        <f>Table2245789101123456789101112131415161718192021222324252627282930313233343536373839404142434445464748495051[[#This Row],[PEMBULATAN]]*O93</f>
        <v>108233.40000000001</v>
      </c>
    </row>
    <row r="94" spans="1:16" ht="26.25" customHeight="1" x14ac:dyDescent="0.2">
      <c r="A94" s="14"/>
      <c r="B94" s="75"/>
      <c r="C94" s="73" t="s">
        <v>5362</v>
      </c>
      <c r="D94" s="78" t="s">
        <v>127</v>
      </c>
      <c r="E94" s="13">
        <v>44559</v>
      </c>
      <c r="F94" s="76" t="s">
        <v>705</v>
      </c>
      <c r="G94" s="13">
        <v>44564</v>
      </c>
      <c r="H94" s="77" t="s">
        <v>5587</v>
      </c>
      <c r="I94" s="16">
        <v>38</v>
      </c>
      <c r="J94" s="16">
        <v>28</v>
      </c>
      <c r="K94" s="16">
        <v>18</v>
      </c>
      <c r="L94" s="16">
        <v>5</v>
      </c>
      <c r="M94" s="81">
        <v>4.7880000000000003</v>
      </c>
      <c r="N94" s="96">
        <v>5</v>
      </c>
      <c r="O94" s="64">
        <v>2530</v>
      </c>
      <c r="P94" s="65">
        <f>Table2245789101123456789101112131415161718192021222324252627282930313233343536373839404142434445464748495051[[#This Row],[PEMBULATAN]]*O94</f>
        <v>12650</v>
      </c>
    </row>
    <row r="95" spans="1:16" ht="26.25" customHeight="1" x14ac:dyDescent="0.2">
      <c r="A95" s="14"/>
      <c r="B95" s="75"/>
      <c r="C95" s="73" t="s">
        <v>5363</v>
      </c>
      <c r="D95" s="78" t="s">
        <v>127</v>
      </c>
      <c r="E95" s="13">
        <v>44559</v>
      </c>
      <c r="F95" s="76" t="s">
        <v>705</v>
      </c>
      <c r="G95" s="13">
        <v>44564</v>
      </c>
      <c r="H95" s="77" t="s">
        <v>5587</v>
      </c>
      <c r="I95" s="16">
        <v>42</v>
      </c>
      <c r="J95" s="16">
        <v>35</v>
      </c>
      <c r="K95" s="16">
        <v>11</v>
      </c>
      <c r="L95" s="16">
        <v>4</v>
      </c>
      <c r="M95" s="81">
        <v>4.0425000000000004</v>
      </c>
      <c r="N95" s="96">
        <v>4.0425000000000004</v>
      </c>
      <c r="O95" s="64">
        <v>2530</v>
      </c>
      <c r="P95" s="65">
        <f>Table2245789101123456789101112131415161718192021222324252627282930313233343536373839404142434445464748495051[[#This Row],[PEMBULATAN]]*O95</f>
        <v>10227.525000000001</v>
      </c>
    </row>
    <row r="96" spans="1:16" ht="26.25" customHeight="1" x14ac:dyDescent="0.2">
      <c r="A96" s="14"/>
      <c r="B96" s="75"/>
      <c r="C96" s="73" t="s">
        <v>5364</v>
      </c>
      <c r="D96" s="78" t="s">
        <v>127</v>
      </c>
      <c r="E96" s="13">
        <v>44559</v>
      </c>
      <c r="F96" s="76" t="s">
        <v>705</v>
      </c>
      <c r="G96" s="13">
        <v>44564</v>
      </c>
      <c r="H96" s="77" t="s">
        <v>5587</v>
      </c>
      <c r="I96" s="16">
        <v>77</v>
      </c>
      <c r="J96" s="16">
        <v>66</v>
      </c>
      <c r="K96" s="16">
        <v>26</v>
      </c>
      <c r="L96" s="16">
        <v>19</v>
      </c>
      <c r="M96" s="81">
        <v>33.033000000000001</v>
      </c>
      <c r="N96" s="96">
        <v>33.033000000000001</v>
      </c>
      <c r="O96" s="64">
        <v>2530</v>
      </c>
      <c r="P96" s="65">
        <f>Table2245789101123456789101112131415161718192021222324252627282930313233343536373839404142434445464748495051[[#This Row],[PEMBULATAN]]*O96</f>
        <v>83573.490000000005</v>
      </c>
    </row>
    <row r="97" spans="1:16" ht="26.25" customHeight="1" x14ac:dyDescent="0.2">
      <c r="A97" s="14"/>
      <c r="B97" s="75"/>
      <c r="C97" s="73" t="s">
        <v>5365</v>
      </c>
      <c r="D97" s="78" t="s">
        <v>127</v>
      </c>
      <c r="E97" s="13">
        <v>44559</v>
      </c>
      <c r="F97" s="76" t="s">
        <v>705</v>
      </c>
      <c r="G97" s="13">
        <v>44564</v>
      </c>
      <c r="H97" s="77" t="s">
        <v>5587</v>
      </c>
      <c r="I97" s="16">
        <v>35</v>
      </c>
      <c r="J97" s="16">
        <v>33</v>
      </c>
      <c r="K97" s="16">
        <v>21</v>
      </c>
      <c r="L97" s="16">
        <v>20</v>
      </c>
      <c r="M97" s="81">
        <v>6.0637499999999998</v>
      </c>
      <c r="N97" s="96">
        <v>20</v>
      </c>
      <c r="O97" s="64">
        <v>2530</v>
      </c>
      <c r="P97" s="65">
        <f>Table2245789101123456789101112131415161718192021222324252627282930313233343536373839404142434445464748495051[[#This Row],[PEMBULATAN]]*O97</f>
        <v>50600</v>
      </c>
    </row>
    <row r="98" spans="1:16" ht="26.25" customHeight="1" x14ac:dyDescent="0.2">
      <c r="A98" s="14"/>
      <c r="B98" s="75"/>
      <c r="C98" s="73" t="s">
        <v>5366</v>
      </c>
      <c r="D98" s="78" t="s">
        <v>127</v>
      </c>
      <c r="E98" s="13">
        <v>44559</v>
      </c>
      <c r="F98" s="76" t="s">
        <v>705</v>
      </c>
      <c r="G98" s="13">
        <v>44564</v>
      </c>
      <c r="H98" s="77" t="s">
        <v>5587</v>
      </c>
      <c r="I98" s="16">
        <v>60</v>
      </c>
      <c r="J98" s="16">
        <v>40</v>
      </c>
      <c r="K98" s="16">
        <v>12</v>
      </c>
      <c r="L98" s="16">
        <v>8</v>
      </c>
      <c r="M98" s="81">
        <v>7.2</v>
      </c>
      <c r="N98" s="96">
        <v>8</v>
      </c>
      <c r="O98" s="64">
        <v>2530</v>
      </c>
      <c r="P98" s="65">
        <f>Table2245789101123456789101112131415161718192021222324252627282930313233343536373839404142434445464748495051[[#This Row],[PEMBULATAN]]*O98</f>
        <v>20240</v>
      </c>
    </row>
    <row r="99" spans="1:16" ht="26.25" customHeight="1" x14ac:dyDescent="0.2">
      <c r="A99" s="14"/>
      <c r="B99" s="75"/>
      <c r="C99" s="73" t="s">
        <v>5367</v>
      </c>
      <c r="D99" s="78" t="s">
        <v>127</v>
      </c>
      <c r="E99" s="13">
        <v>44559</v>
      </c>
      <c r="F99" s="76" t="s">
        <v>705</v>
      </c>
      <c r="G99" s="13">
        <v>44564</v>
      </c>
      <c r="H99" s="77" t="s">
        <v>5587</v>
      </c>
      <c r="I99" s="16">
        <v>100</v>
      </c>
      <c r="J99" s="16">
        <v>56</v>
      </c>
      <c r="K99" s="16">
        <v>32</v>
      </c>
      <c r="L99" s="16">
        <v>13</v>
      </c>
      <c r="M99" s="81">
        <v>44.8</v>
      </c>
      <c r="N99" s="96">
        <v>44.8</v>
      </c>
      <c r="O99" s="64">
        <v>2530</v>
      </c>
      <c r="P99" s="65">
        <f>Table2245789101123456789101112131415161718192021222324252627282930313233343536373839404142434445464748495051[[#This Row],[PEMBULATAN]]*O99</f>
        <v>113344</v>
      </c>
    </row>
    <row r="100" spans="1:16" ht="26.25" customHeight="1" x14ac:dyDescent="0.2">
      <c r="A100" s="14"/>
      <c r="B100" s="75"/>
      <c r="C100" s="73" t="s">
        <v>5368</v>
      </c>
      <c r="D100" s="78" t="s">
        <v>127</v>
      </c>
      <c r="E100" s="13">
        <v>44559</v>
      </c>
      <c r="F100" s="76" t="s">
        <v>705</v>
      </c>
      <c r="G100" s="13">
        <v>44564</v>
      </c>
      <c r="H100" s="77" t="s">
        <v>5587</v>
      </c>
      <c r="I100" s="16">
        <v>123</v>
      </c>
      <c r="J100" s="16">
        <v>45</v>
      </c>
      <c r="K100" s="16">
        <v>35</v>
      </c>
      <c r="L100" s="16">
        <v>5</v>
      </c>
      <c r="M100" s="81">
        <v>48.431249999999999</v>
      </c>
      <c r="N100" s="96">
        <v>49</v>
      </c>
      <c r="O100" s="64">
        <v>2530</v>
      </c>
      <c r="P100" s="65">
        <f>Table2245789101123456789101112131415161718192021222324252627282930313233343536373839404142434445464748495051[[#This Row],[PEMBULATAN]]*O100</f>
        <v>123970</v>
      </c>
    </row>
    <row r="101" spans="1:16" ht="26.25" customHeight="1" x14ac:dyDescent="0.2">
      <c r="A101" s="14"/>
      <c r="B101" s="75"/>
      <c r="C101" s="73" t="s">
        <v>5369</v>
      </c>
      <c r="D101" s="78" t="s">
        <v>127</v>
      </c>
      <c r="E101" s="13">
        <v>44559</v>
      </c>
      <c r="F101" s="76" t="s">
        <v>705</v>
      </c>
      <c r="G101" s="13">
        <v>44564</v>
      </c>
      <c r="H101" s="77" t="s">
        <v>5587</v>
      </c>
      <c r="I101" s="16">
        <v>76</v>
      </c>
      <c r="J101" s="16">
        <v>45</v>
      </c>
      <c r="K101" s="16">
        <v>16</v>
      </c>
      <c r="L101" s="16">
        <v>6</v>
      </c>
      <c r="M101" s="81">
        <v>13.68</v>
      </c>
      <c r="N101" s="96">
        <v>13.68</v>
      </c>
      <c r="O101" s="64">
        <v>2530</v>
      </c>
      <c r="P101" s="65">
        <f>Table2245789101123456789101112131415161718192021222324252627282930313233343536373839404142434445464748495051[[#This Row],[PEMBULATAN]]*O101</f>
        <v>34610.400000000001</v>
      </c>
    </row>
    <row r="102" spans="1:16" ht="26.25" customHeight="1" x14ac:dyDescent="0.2">
      <c r="A102" s="14"/>
      <c r="B102" s="75"/>
      <c r="C102" s="73" t="s">
        <v>5370</v>
      </c>
      <c r="D102" s="78" t="s">
        <v>127</v>
      </c>
      <c r="E102" s="13">
        <v>44559</v>
      </c>
      <c r="F102" s="76" t="s">
        <v>705</v>
      </c>
      <c r="G102" s="13">
        <v>44564</v>
      </c>
      <c r="H102" s="77" t="s">
        <v>5587</v>
      </c>
      <c r="I102" s="16">
        <v>78</v>
      </c>
      <c r="J102" s="16">
        <v>54</v>
      </c>
      <c r="K102" s="16">
        <v>17</v>
      </c>
      <c r="L102" s="16">
        <v>11</v>
      </c>
      <c r="M102" s="81">
        <v>17.901</v>
      </c>
      <c r="N102" s="96">
        <v>17.901</v>
      </c>
      <c r="O102" s="64">
        <v>2530</v>
      </c>
      <c r="P102" s="65">
        <f>Table2245789101123456789101112131415161718192021222324252627282930313233343536373839404142434445464748495051[[#This Row],[PEMBULATAN]]*O102</f>
        <v>45289.53</v>
      </c>
    </row>
    <row r="103" spans="1:16" ht="26.25" customHeight="1" x14ac:dyDescent="0.2">
      <c r="A103" s="14"/>
      <c r="B103" s="75"/>
      <c r="C103" s="73" t="s">
        <v>5371</v>
      </c>
      <c r="D103" s="78" t="s">
        <v>127</v>
      </c>
      <c r="E103" s="13">
        <v>44559</v>
      </c>
      <c r="F103" s="76" t="s">
        <v>705</v>
      </c>
      <c r="G103" s="13">
        <v>44564</v>
      </c>
      <c r="H103" s="77" t="s">
        <v>5587</v>
      </c>
      <c r="I103" s="16">
        <v>74</v>
      </c>
      <c r="J103" s="16">
        <v>58</v>
      </c>
      <c r="K103" s="16">
        <v>24</v>
      </c>
      <c r="L103" s="16">
        <v>15</v>
      </c>
      <c r="M103" s="81">
        <v>25.751999999999999</v>
      </c>
      <c r="N103" s="96">
        <v>25.751999999999999</v>
      </c>
      <c r="O103" s="64">
        <v>2530</v>
      </c>
      <c r="P103" s="65">
        <f>Table2245789101123456789101112131415161718192021222324252627282930313233343536373839404142434445464748495051[[#This Row],[PEMBULATAN]]*O103</f>
        <v>65152.56</v>
      </c>
    </row>
    <row r="104" spans="1:16" ht="26.25" customHeight="1" x14ac:dyDescent="0.2">
      <c r="A104" s="14"/>
      <c r="B104" s="75"/>
      <c r="C104" s="73" t="s">
        <v>5372</v>
      </c>
      <c r="D104" s="78" t="s">
        <v>127</v>
      </c>
      <c r="E104" s="13">
        <v>44559</v>
      </c>
      <c r="F104" s="76" t="s">
        <v>705</v>
      </c>
      <c r="G104" s="13">
        <v>44564</v>
      </c>
      <c r="H104" s="77" t="s">
        <v>5587</v>
      </c>
      <c r="I104" s="16">
        <v>98</v>
      </c>
      <c r="J104" s="16">
        <v>56</v>
      </c>
      <c r="K104" s="16">
        <v>37</v>
      </c>
      <c r="L104" s="16">
        <v>20</v>
      </c>
      <c r="M104" s="81">
        <v>50.764000000000003</v>
      </c>
      <c r="N104" s="96">
        <v>50.764000000000003</v>
      </c>
      <c r="O104" s="64">
        <v>2530</v>
      </c>
      <c r="P104" s="65">
        <f>Table2245789101123456789101112131415161718192021222324252627282930313233343536373839404142434445464748495051[[#This Row],[PEMBULATAN]]*O104</f>
        <v>128432.92000000001</v>
      </c>
    </row>
    <row r="105" spans="1:16" ht="26.25" customHeight="1" x14ac:dyDescent="0.2">
      <c r="A105" s="14"/>
      <c r="B105" s="75"/>
      <c r="C105" s="73" t="s">
        <v>5373</v>
      </c>
      <c r="D105" s="78" t="s">
        <v>127</v>
      </c>
      <c r="E105" s="13">
        <v>44559</v>
      </c>
      <c r="F105" s="76" t="s">
        <v>705</v>
      </c>
      <c r="G105" s="13">
        <v>44564</v>
      </c>
      <c r="H105" s="77" t="s">
        <v>5587</v>
      </c>
      <c r="I105" s="16">
        <v>68</v>
      </c>
      <c r="J105" s="16">
        <v>57</v>
      </c>
      <c r="K105" s="16">
        <v>25</v>
      </c>
      <c r="L105" s="16">
        <v>9</v>
      </c>
      <c r="M105" s="81">
        <v>24.225000000000001</v>
      </c>
      <c r="N105" s="96">
        <v>24.225000000000001</v>
      </c>
      <c r="O105" s="64">
        <v>2530</v>
      </c>
      <c r="P105" s="65">
        <f>Table2245789101123456789101112131415161718192021222324252627282930313233343536373839404142434445464748495051[[#This Row],[PEMBULATAN]]*O105</f>
        <v>61289.25</v>
      </c>
    </row>
    <row r="106" spans="1:16" ht="26.25" customHeight="1" x14ac:dyDescent="0.2">
      <c r="A106" s="14"/>
      <c r="B106" s="75"/>
      <c r="C106" s="73" t="s">
        <v>5374</v>
      </c>
      <c r="D106" s="78" t="s">
        <v>127</v>
      </c>
      <c r="E106" s="13">
        <v>44559</v>
      </c>
      <c r="F106" s="76" t="s">
        <v>705</v>
      </c>
      <c r="G106" s="13">
        <v>44564</v>
      </c>
      <c r="H106" s="77" t="s">
        <v>5587</v>
      </c>
      <c r="I106" s="16">
        <v>82</v>
      </c>
      <c r="J106" s="16">
        <v>47</v>
      </c>
      <c r="K106" s="16">
        <v>16</v>
      </c>
      <c r="L106" s="16">
        <v>13</v>
      </c>
      <c r="M106" s="81">
        <v>15.416</v>
      </c>
      <c r="N106" s="96">
        <v>16</v>
      </c>
      <c r="O106" s="64">
        <v>2530</v>
      </c>
      <c r="P106" s="65">
        <f>Table2245789101123456789101112131415161718192021222324252627282930313233343536373839404142434445464748495051[[#This Row],[PEMBULATAN]]*O106</f>
        <v>40480</v>
      </c>
    </row>
    <row r="107" spans="1:16" ht="26.25" customHeight="1" x14ac:dyDescent="0.2">
      <c r="A107" s="14"/>
      <c r="B107" s="75"/>
      <c r="C107" s="73" t="s">
        <v>5375</v>
      </c>
      <c r="D107" s="78" t="s">
        <v>127</v>
      </c>
      <c r="E107" s="13">
        <v>44559</v>
      </c>
      <c r="F107" s="76" t="s">
        <v>705</v>
      </c>
      <c r="G107" s="13">
        <v>44564</v>
      </c>
      <c r="H107" s="77" t="s">
        <v>5587</v>
      </c>
      <c r="I107" s="16">
        <v>70</v>
      </c>
      <c r="J107" s="16">
        <v>60</v>
      </c>
      <c r="K107" s="16">
        <v>17</v>
      </c>
      <c r="L107" s="16">
        <v>15</v>
      </c>
      <c r="M107" s="81">
        <v>17.850000000000001</v>
      </c>
      <c r="N107" s="96">
        <v>17.850000000000001</v>
      </c>
      <c r="O107" s="64">
        <v>2530</v>
      </c>
      <c r="P107" s="65">
        <f>Table2245789101123456789101112131415161718192021222324252627282930313233343536373839404142434445464748495051[[#This Row],[PEMBULATAN]]*O107</f>
        <v>45160.5</v>
      </c>
    </row>
    <row r="108" spans="1:16" ht="26.25" customHeight="1" x14ac:dyDescent="0.2">
      <c r="A108" s="14"/>
      <c r="B108" s="75"/>
      <c r="C108" s="73" t="s">
        <v>5376</v>
      </c>
      <c r="D108" s="78" t="s">
        <v>127</v>
      </c>
      <c r="E108" s="13">
        <v>44559</v>
      </c>
      <c r="F108" s="76" t="s">
        <v>705</v>
      </c>
      <c r="G108" s="13">
        <v>44564</v>
      </c>
      <c r="H108" s="77" t="s">
        <v>5587</v>
      </c>
      <c r="I108" s="16">
        <v>79</v>
      </c>
      <c r="J108" s="16">
        <v>62</v>
      </c>
      <c r="K108" s="16">
        <v>18</v>
      </c>
      <c r="L108" s="16">
        <v>15</v>
      </c>
      <c r="M108" s="81">
        <v>22.041</v>
      </c>
      <c r="N108" s="96">
        <v>22.041</v>
      </c>
      <c r="O108" s="64">
        <v>2530</v>
      </c>
      <c r="P108" s="65">
        <f>Table2245789101123456789101112131415161718192021222324252627282930313233343536373839404142434445464748495051[[#This Row],[PEMBULATAN]]*O108</f>
        <v>55763.73</v>
      </c>
    </row>
    <row r="109" spans="1:16" ht="26.25" customHeight="1" x14ac:dyDescent="0.2">
      <c r="A109" s="14"/>
      <c r="B109" s="75"/>
      <c r="C109" s="73" t="s">
        <v>5377</v>
      </c>
      <c r="D109" s="78" t="s">
        <v>127</v>
      </c>
      <c r="E109" s="13">
        <v>44559</v>
      </c>
      <c r="F109" s="76" t="s">
        <v>705</v>
      </c>
      <c r="G109" s="13">
        <v>44564</v>
      </c>
      <c r="H109" s="77" t="s">
        <v>5587</v>
      </c>
      <c r="I109" s="16">
        <v>104</v>
      </c>
      <c r="J109" s="16">
        <v>63</v>
      </c>
      <c r="K109" s="16">
        <v>26</v>
      </c>
      <c r="L109" s="16">
        <v>18</v>
      </c>
      <c r="M109" s="81">
        <v>42.588000000000001</v>
      </c>
      <c r="N109" s="96">
        <v>42.588000000000001</v>
      </c>
      <c r="O109" s="64">
        <v>2530</v>
      </c>
      <c r="P109" s="65">
        <f>Table2245789101123456789101112131415161718192021222324252627282930313233343536373839404142434445464748495051[[#This Row],[PEMBULATAN]]*O109</f>
        <v>107747.64</v>
      </c>
    </row>
    <row r="110" spans="1:16" ht="26.25" customHeight="1" x14ac:dyDescent="0.2">
      <c r="A110" s="14"/>
      <c r="B110" s="75"/>
      <c r="C110" s="73" t="s">
        <v>5378</v>
      </c>
      <c r="D110" s="78" t="s">
        <v>127</v>
      </c>
      <c r="E110" s="13">
        <v>44559</v>
      </c>
      <c r="F110" s="76" t="s">
        <v>705</v>
      </c>
      <c r="G110" s="13">
        <v>44564</v>
      </c>
      <c r="H110" s="77" t="s">
        <v>5587</v>
      </c>
      <c r="I110" s="16">
        <v>103</v>
      </c>
      <c r="J110" s="16">
        <v>57</v>
      </c>
      <c r="K110" s="16">
        <v>21</v>
      </c>
      <c r="L110" s="16">
        <v>21</v>
      </c>
      <c r="M110" s="81">
        <v>30.822749999999999</v>
      </c>
      <c r="N110" s="96">
        <v>30.822749999999999</v>
      </c>
      <c r="O110" s="64">
        <v>2530</v>
      </c>
      <c r="P110" s="65">
        <f>Table2245789101123456789101112131415161718192021222324252627282930313233343536373839404142434445464748495051[[#This Row],[PEMBULATAN]]*O110</f>
        <v>77981.557499999995</v>
      </c>
    </row>
    <row r="111" spans="1:16" ht="26.25" customHeight="1" x14ac:dyDescent="0.2">
      <c r="A111" s="14"/>
      <c r="B111" s="75"/>
      <c r="C111" s="73" t="s">
        <v>5379</v>
      </c>
      <c r="D111" s="78" t="s">
        <v>127</v>
      </c>
      <c r="E111" s="13">
        <v>44559</v>
      </c>
      <c r="F111" s="76" t="s">
        <v>705</v>
      </c>
      <c r="G111" s="13">
        <v>44564</v>
      </c>
      <c r="H111" s="77" t="s">
        <v>5587</v>
      </c>
      <c r="I111" s="16">
        <v>98</v>
      </c>
      <c r="J111" s="16">
        <v>61</v>
      </c>
      <c r="K111" s="16">
        <v>22</v>
      </c>
      <c r="L111" s="16">
        <v>17</v>
      </c>
      <c r="M111" s="81">
        <v>32.878999999999998</v>
      </c>
      <c r="N111" s="96">
        <v>32.878999999999998</v>
      </c>
      <c r="O111" s="64">
        <v>2530</v>
      </c>
      <c r="P111" s="65">
        <f>Table2245789101123456789101112131415161718192021222324252627282930313233343536373839404142434445464748495051[[#This Row],[PEMBULATAN]]*O111</f>
        <v>83183.87</v>
      </c>
    </row>
    <row r="112" spans="1:16" ht="26.25" customHeight="1" x14ac:dyDescent="0.2">
      <c r="A112" s="14"/>
      <c r="B112" s="75"/>
      <c r="C112" s="73" t="s">
        <v>5380</v>
      </c>
      <c r="D112" s="78" t="s">
        <v>127</v>
      </c>
      <c r="E112" s="13">
        <v>44559</v>
      </c>
      <c r="F112" s="76" t="s">
        <v>705</v>
      </c>
      <c r="G112" s="13">
        <v>44564</v>
      </c>
      <c r="H112" s="77" t="s">
        <v>5587</v>
      </c>
      <c r="I112" s="16">
        <v>75</v>
      </c>
      <c r="J112" s="16">
        <v>57</v>
      </c>
      <c r="K112" s="16">
        <v>22</v>
      </c>
      <c r="L112" s="16">
        <v>16</v>
      </c>
      <c r="M112" s="81">
        <v>23.512499999999999</v>
      </c>
      <c r="N112" s="96">
        <v>23.512499999999999</v>
      </c>
      <c r="O112" s="64">
        <v>2530</v>
      </c>
      <c r="P112" s="65">
        <f>Table2245789101123456789101112131415161718192021222324252627282930313233343536373839404142434445464748495051[[#This Row],[PEMBULATAN]]*O112</f>
        <v>59486.625</v>
      </c>
    </row>
    <row r="113" spans="1:16" ht="26.25" customHeight="1" x14ac:dyDescent="0.2">
      <c r="A113" s="14"/>
      <c r="B113" s="75"/>
      <c r="C113" s="73" t="s">
        <v>5381</v>
      </c>
      <c r="D113" s="78" t="s">
        <v>127</v>
      </c>
      <c r="E113" s="13">
        <v>44559</v>
      </c>
      <c r="F113" s="76" t="s">
        <v>705</v>
      </c>
      <c r="G113" s="13">
        <v>44564</v>
      </c>
      <c r="H113" s="77" t="s">
        <v>5587</v>
      </c>
      <c r="I113" s="16">
        <v>88</v>
      </c>
      <c r="J113" s="16">
        <v>17</v>
      </c>
      <c r="K113" s="16">
        <v>17</v>
      </c>
      <c r="L113" s="16">
        <v>9</v>
      </c>
      <c r="M113" s="81">
        <v>6.3579999999999997</v>
      </c>
      <c r="N113" s="96">
        <v>9</v>
      </c>
      <c r="O113" s="64">
        <v>2530</v>
      </c>
      <c r="P113" s="65">
        <f>Table2245789101123456789101112131415161718192021222324252627282930313233343536373839404142434445464748495051[[#This Row],[PEMBULATAN]]*O113</f>
        <v>22770</v>
      </c>
    </row>
    <row r="114" spans="1:16" ht="26.25" customHeight="1" x14ac:dyDescent="0.2">
      <c r="A114" s="14"/>
      <c r="B114" s="75"/>
      <c r="C114" s="73" t="s">
        <v>5382</v>
      </c>
      <c r="D114" s="78" t="s">
        <v>127</v>
      </c>
      <c r="E114" s="13">
        <v>44559</v>
      </c>
      <c r="F114" s="76" t="s">
        <v>705</v>
      </c>
      <c r="G114" s="13">
        <v>44564</v>
      </c>
      <c r="H114" s="77" t="s">
        <v>5587</v>
      </c>
      <c r="I114" s="16">
        <v>100</v>
      </c>
      <c r="J114" s="16">
        <v>57</v>
      </c>
      <c r="K114" s="16">
        <v>22</v>
      </c>
      <c r="L114" s="16">
        <v>13</v>
      </c>
      <c r="M114" s="81">
        <v>31.35</v>
      </c>
      <c r="N114" s="96">
        <v>32</v>
      </c>
      <c r="O114" s="64">
        <v>2530</v>
      </c>
      <c r="P114" s="65">
        <f>Table2245789101123456789101112131415161718192021222324252627282930313233343536373839404142434445464748495051[[#This Row],[PEMBULATAN]]*O114</f>
        <v>80960</v>
      </c>
    </row>
    <row r="115" spans="1:16" ht="26.25" customHeight="1" x14ac:dyDescent="0.2">
      <c r="A115" s="14"/>
      <c r="B115" s="75"/>
      <c r="C115" s="73" t="s">
        <v>5383</v>
      </c>
      <c r="D115" s="78" t="s">
        <v>127</v>
      </c>
      <c r="E115" s="13">
        <v>44559</v>
      </c>
      <c r="F115" s="76" t="s">
        <v>705</v>
      </c>
      <c r="G115" s="13">
        <v>44564</v>
      </c>
      <c r="H115" s="77" t="s">
        <v>5587</v>
      </c>
      <c r="I115" s="16">
        <v>83</v>
      </c>
      <c r="J115" s="16">
        <v>70</v>
      </c>
      <c r="K115" s="16">
        <v>28</v>
      </c>
      <c r="L115" s="16">
        <v>18</v>
      </c>
      <c r="M115" s="81">
        <v>40.67</v>
      </c>
      <c r="N115" s="96">
        <v>40.67</v>
      </c>
      <c r="O115" s="64">
        <v>2530</v>
      </c>
      <c r="P115" s="65">
        <f>Table2245789101123456789101112131415161718192021222324252627282930313233343536373839404142434445464748495051[[#This Row],[PEMBULATAN]]*O115</f>
        <v>102895.1</v>
      </c>
    </row>
    <row r="116" spans="1:16" ht="26.25" customHeight="1" x14ac:dyDescent="0.2">
      <c r="A116" s="14"/>
      <c r="B116" s="75"/>
      <c r="C116" s="73" t="s">
        <v>5384</v>
      </c>
      <c r="D116" s="78" t="s">
        <v>127</v>
      </c>
      <c r="E116" s="13">
        <v>44559</v>
      </c>
      <c r="F116" s="76" t="s">
        <v>705</v>
      </c>
      <c r="G116" s="13">
        <v>44564</v>
      </c>
      <c r="H116" s="77" t="s">
        <v>5587</v>
      </c>
      <c r="I116" s="16">
        <v>45</v>
      </c>
      <c r="J116" s="16">
        <v>40</v>
      </c>
      <c r="K116" s="16">
        <v>18</v>
      </c>
      <c r="L116" s="16">
        <v>5</v>
      </c>
      <c r="M116" s="81">
        <v>8.1</v>
      </c>
      <c r="N116" s="96">
        <v>8.1</v>
      </c>
      <c r="O116" s="64">
        <v>2530</v>
      </c>
      <c r="P116" s="65">
        <f>Table2245789101123456789101112131415161718192021222324252627282930313233343536373839404142434445464748495051[[#This Row],[PEMBULATAN]]*O116</f>
        <v>20493</v>
      </c>
    </row>
    <row r="117" spans="1:16" ht="26.25" customHeight="1" x14ac:dyDescent="0.2">
      <c r="A117" s="14"/>
      <c r="B117" s="75"/>
      <c r="C117" s="73" t="s">
        <v>5385</v>
      </c>
      <c r="D117" s="78" t="s">
        <v>127</v>
      </c>
      <c r="E117" s="13">
        <v>44559</v>
      </c>
      <c r="F117" s="76" t="s">
        <v>705</v>
      </c>
      <c r="G117" s="13">
        <v>44564</v>
      </c>
      <c r="H117" s="77" t="s">
        <v>5587</v>
      </c>
      <c r="I117" s="16">
        <v>46</v>
      </c>
      <c r="J117" s="16">
        <v>50</v>
      </c>
      <c r="K117" s="16">
        <v>36</v>
      </c>
      <c r="L117" s="16">
        <v>11</v>
      </c>
      <c r="M117" s="81">
        <v>20.7</v>
      </c>
      <c r="N117" s="96">
        <v>20.7</v>
      </c>
      <c r="O117" s="64">
        <v>2530</v>
      </c>
      <c r="P117" s="65">
        <f>Table2245789101123456789101112131415161718192021222324252627282930313233343536373839404142434445464748495051[[#This Row],[PEMBULATAN]]*O117</f>
        <v>52371</v>
      </c>
    </row>
    <row r="118" spans="1:16" ht="26.25" customHeight="1" x14ac:dyDescent="0.2">
      <c r="A118" s="14"/>
      <c r="B118" s="75"/>
      <c r="C118" s="73" t="s">
        <v>5386</v>
      </c>
      <c r="D118" s="78" t="s">
        <v>127</v>
      </c>
      <c r="E118" s="13">
        <v>44559</v>
      </c>
      <c r="F118" s="76" t="s">
        <v>705</v>
      </c>
      <c r="G118" s="13">
        <v>44564</v>
      </c>
      <c r="H118" s="77" t="s">
        <v>5587</v>
      </c>
      <c r="I118" s="16">
        <v>58</v>
      </c>
      <c r="J118" s="16">
        <v>25</v>
      </c>
      <c r="K118" s="16">
        <v>16</v>
      </c>
      <c r="L118" s="16">
        <v>9</v>
      </c>
      <c r="M118" s="81">
        <v>5.8</v>
      </c>
      <c r="N118" s="96">
        <v>9</v>
      </c>
      <c r="O118" s="64">
        <v>2530</v>
      </c>
      <c r="P118" s="65">
        <f>Table2245789101123456789101112131415161718192021222324252627282930313233343536373839404142434445464748495051[[#This Row],[PEMBULATAN]]*O118</f>
        <v>22770</v>
      </c>
    </row>
    <row r="119" spans="1:16" ht="26.25" customHeight="1" x14ac:dyDescent="0.2">
      <c r="A119" s="14"/>
      <c r="B119" s="75"/>
      <c r="C119" s="73" t="s">
        <v>5387</v>
      </c>
      <c r="D119" s="78" t="s">
        <v>127</v>
      </c>
      <c r="E119" s="13">
        <v>44559</v>
      </c>
      <c r="F119" s="76" t="s">
        <v>705</v>
      </c>
      <c r="G119" s="13">
        <v>44564</v>
      </c>
      <c r="H119" s="77" t="s">
        <v>5587</v>
      </c>
      <c r="I119" s="16">
        <v>78</v>
      </c>
      <c r="J119" s="16">
        <v>56</v>
      </c>
      <c r="K119" s="16">
        <v>15</v>
      </c>
      <c r="L119" s="16">
        <v>8</v>
      </c>
      <c r="M119" s="81">
        <v>16.38</v>
      </c>
      <c r="N119" s="96">
        <v>17</v>
      </c>
      <c r="O119" s="64">
        <v>2530</v>
      </c>
      <c r="P119" s="65">
        <f>Table2245789101123456789101112131415161718192021222324252627282930313233343536373839404142434445464748495051[[#This Row],[PEMBULATAN]]*O119</f>
        <v>43010</v>
      </c>
    </row>
    <row r="120" spans="1:16" ht="26.25" customHeight="1" x14ac:dyDescent="0.2">
      <c r="A120" s="14"/>
      <c r="B120" s="75"/>
      <c r="C120" s="73" t="s">
        <v>5388</v>
      </c>
      <c r="D120" s="78" t="s">
        <v>127</v>
      </c>
      <c r="E120" s="13">
        <v>44559</v>
      </c>
      <c r="F120" s="76" t="s">
        <v>705</v>
      </c>
      <c r="G120" s="13">
        <v>44564</v>
      </c>
      <c r="H120" s="77" t="s">
        <v>5587</v>
      </c>
      <c r="I120" s="16">
        <v>87</v>
      </c>
      <c r="J120" s="16">
        <v>57</v>
      </c>
      <c r="K120" s="16">
        <v>23</v>
      </c>
      <c r="L120" s="16">
        <v>10</v>
      </c>
      <c r="M120" s="81">
        <v>28.514250000000001</v>
      </c>
      <c r="N120" s="96">
        <v>28.514250000000001</v>
      </c>
      <c r="O120" s="64">
        <v>2530</v>
      </c>
      <c r="P120" s="65">
        <f>Table2245789101123456789101112131415161718192021222324252627282930313233343536373839404142434445464748495051[[#This Row],[PEMBULATAN]]*O120</f>
        <v>72141.052500000005</v>
      </c>
    </row>
    <row r="121" spans="1:16" ht="26.25" customHeight="1" x14ac:dyDescent="0.2">
      <c r="A121" s="14"/>
      <c r="B121" s="75"/>
      <c r="C121" s="73" t="s">
        <v>5389</v>
      </c>
      <c r="D121" s="78" t="s">
        <v>127</v>
      </c>
      <c r="E121" s="13">
        <v>44559</v>
      </c>
      <c r="F121" s="76" t="s">
        <v>705</v>
      </c>
      <c r="G121" s="13">
        <v>44564</v>
      </c>
      <c r="H121" s="77" t="s">
        <v>5587</v>
      </c>
      <c r="I121" s="16">
        <v>72</v>
      </c>
      <c r="J121" s="16">
        <v>52</v>
      </c>
      <c r="K121" s="16">
        <v>14</v>
      </c>
      <c r="L121" s="16">
        <v>8</v>
      </c>
      <c r="M121" s="81">
        <v>13.103999999999999</v>
      </c>
      <c r="N121" s="96">
        <v>13.103999999999999</v>
      </c>
      <c r="O121" s="64">
        <v>2530</v>
      </c>
      <c r="P121" s="65">
        <f>Table2245789101123456789101112131415161718192021222324252627282930313233343536373839404142434445464748495051[[#This Row],[PEMBULATAN]]*O121</f>
        <v>33153.119999999995</v>
      </c>
    </row>
    <row r="122" spans="1:16" ht="26.25" customHeight="1" x14ac:dyDescent="0.2">
      <c r="A122" s="14"/>
      <c r="B122" s="75"/>
      <c r="C122" s="73" t="s">
        <v>5390</v>
      </c>
      <c r="D122" s="78" t="s">
        <v>127</v>
      </c>
      <c r="E122" s="13">
        <v>44559</v>
      </c>
      <c r="F122" s="76" t="s">
        <v>705</v>
      </c>
      <c r="G122" s="13">
        <v>44564</v>
      </c>
      <c r="H122" s="77" t="s">
        <v>5587</v>
      </c>
      <c r="I122" s="16">
        <v>75</v>
      </c>
      <c r="J122" s="16">
        <v>58</v>
      </c>
      <c r="K122" s="16">
        <v>15</v>
      </c>
      <c r="L122" s="16">
        <v>5</v>
      </c>
      <c r="M122" s="81">
        <v>16.3125</v>
      </c>
      <c r="N122" s="96">
        <v>17</v>
      </c>
      <c r="O122" s="64">
        <v>2530</v>
      </c>
      <c r="P122" s="65">
        <f>Table2245789101123456789101112131415161718192021222324252627282930313233343536373839404142434445464748495051[[#This Row],[PEMBULATAN]]*O122</f>
        <v>43010</v>
      </c>
    </row>
    <row r="123" spans="1:16" ht="26.25" customHeight="1" x14ac:dyDescent="0.2">
      <c r="A123" s="14"/>
      <c r="B123" s="75"/>
      <c r="C123" s="73" t="s">
        <v>5391</v>
      </c>
      <c r="D123" s="78" t="s">
        <v>127</v>
      </c>
      <c r="E123" s="13">
        <v>44559</v>
      </c>
      <c r="F123" s="76" t="s">
        <v>705</v>
      </c>
      <c r="G123" s="13">
        <v>44564</v>
      </c>
      <c r="H123" s="77" t="s">
        <v>5587</v>
      </c>
      <c r="I123" s="16">
        <v>77</v>
      </c>
      <c r="J123" s="16">
        <v>57</v>
      </c>
      <c r="K123" s="16">
        <v>16</v>
      </c>
      <c r="L123" s="16">
        <v>13</v>
      </c>
      <c r="M123" s="81">
        <v>17.556000000000001</v>
      </c>
      <c r="N123" s="96">
        <v>17.556000000000001</v>
      </c>
      <c r="O123" s="64">
        <v>2530</v>
      </c>
      <c r="P123" s="65">
        <f>Table2245789101123456789101112131415161718192021222324252627282930313233343536373839404142434445464748495051[[#This Row],[PEMBULATAN]]*O123</f>
        <v>44416.68</v>
      </c>
    </row>
    <row r="124" spans="1:16" ht="26.25" customHeight="1" x14ac:dyDescent="0.2">
      <c r="A124" s="14"/>
      <c r="B124" s="75"/>
      <c r="C124" s="73" t="s">
        <v>5392</v>
      </c>
      <c r="D124" s="78" t="s">
        <v>127</v>
      </c>
      <c r="E124" s="13">
        <v>44559</v>
      </c>
      <c r="F124" s="76" t="s">
        <v>705</v>
      </c>
      <c r="G124" s="13">
        <v>44564</v>
      </c>
      <c r="H124" s="77" t="s">
        <v>5587</v>
      </c>
      <c r="I124" s="16">
        <v>78</v>
      </c>
      <c r="J124" s="16">
        <v>54</v>
      </c>
      <c r="K124" s="16">
        <v>23</v>
      </c>
      <c r="L124" s="16">
        <v>6</v>
      </c>
      <c r="M124" s="81">
        <v>24.219000000000001</v>
      </c>
      <c r="N124" s="96">
        <v>24.219000000000001</v>
      </c>
      <c r="O124" s="64">
        <v>2530</v>
      </c>
      <c r="P124" s="65">
        <f>Table2245789101123456789101112131415161718192021222324252627282930313233343536373839404142434445464748495051[[#This Row],[PEMBULATAN]]*O124</f>
        <v>61274.07</v>
      </c>
    </row>
    <row r="125" spans="1:16" ht="26.25" customHeight="1" x14ac:dyDescent="0.2">
      <c r="A125" s="14"/>
      <c r="B125" s="75"/>
      <c r="C125" s="73" t="s">
        <v>5393</v>
      </c>
      <c r="D125" s="78" t="s">
        <v>127</v>
      </c>
      <c r="E125" s="13">
        <v>44559</v>
      </c>
      <c r="F125" s="76" t="s">
        <v>705</v>
      </c>
      <c r="G125" s="13">
        <v>44564</v>
      </c>
      <c r="H125" s="77" t="s">
        <v>5587</v>
      </c>
      <c r="I125" s="16">
        <v>66</v>
      </c>
      <c r="J125" s="16">
        <v>58</v>
      </c>
      <c r="K125" s="16">
        <v>18</v>
      </c>
      <c r="L125" s="16">
        <v>8</v>
      </c>
      <c r="M125" s="81">
        <v>17.225999999999999</v>
      </c>
      <c r="N125" s="96">
        <v>17.225999999999999</v>
      </c>
      <c r="O125" s="64">
        <v>2530</v>
      </c>
      <c r="P125" s="65">
        <f>Table2245789101123456789101112131415161718192021222324252627282930313233343536373839404142434445464748495051[[#This Row],[PEMBULATAN]]*O125</f>
        <v>43581.78</v>
      </c>
    </row>
    <row r="126" spans="1:16" ht="26.25" customHeight="1" x14ac:dyDescent="0.2">
      <c r="A126" s="14"/>
      <c r="B126" s="75"/>
      <c r="C126" s="73" t="s">
        <v>5394</v>
      </c>
      <c r="D126" s="78" t="s">
        <v>127</v>
      </c>
      <c r="E126" s="13">
        <v>44559</v>
      </c>
      <c r="F126" s="76" t="s">
        <v>705</v>
      </c>
      <c r="G126" s="13">
        <v>44564</v>
      </c>
      <c r="H126" s="77" t="s">
        <v>5587</v>
      </c>
      <c r="I126" s="16">
        <v>85</v>
      </c>
      <c r="J126" s="16">
        <v>52</v>
      </c>
      <c r="K126" s="16">
        <v>35</v>
      </c>
      <c r="L126" s="16">
        <v>21</v>
      </c>
      <c r="M126" s="81">
        <v>38.674999999999997</v>
      </c>
      <c r="N126" s="96">
        <v>38.674999999999997</v>
      </c>
      <c r="O126" s="64">
        <v>2530</v>
      </c>
      <c r="P126" s="65">
        <f>Table2245789101123456789101112131415161718192021222324252627282930313233343536373839404142434445464748495051[[#This Row],[PEMBULATAN]]*O126</f>
        <v>97847.75</v>
      </c>
    </row>
    <row r="127" spans="1:16" ht="26.25" customHeight="1" x14ac:dyDescent="0.2">
      <c r="A127" s="14"/>
      <c r="B127" s="75"/>
      <c r="C127" s="73" t="s">
        <v>5395</v>
      </c>
      <c r="D127" s="78" t="s">
        <v>127</v>
      </c>
      <c r="E127" s="13">
        <v>44559</v>
      </c>
      <c r="F127" s="76" t="s">
        <v>705</v>
      </c>
      <c r="G127" s="13">
        <v>44564</v>
      </c>
      <c r="H127" s="77" t="s">
        <v>5587</v>
      </c>
      <c r="I127" s="16">
        <v>67</v>
      </c>
      <c r="J127" s="16">
        <v>59</v>
      </c>
      <c r="K127" s="16">
        <v>17</v>
      </c>
      <c r="L127" s="16">
        <v>9</v>
      </c>
      <c r="M127" s="81">
        <v>16.800249999999998</v>
      </c>
      <c r="N127" s="96">
        <v>16.800249999999998</v>
      </c>
      <c r="O127" s="64">
        <v>2530</v>
      </c>
      <c r="P127" s="65">
        <f>Table2245789101123456789101112131415161718192021222324252627282930313233343536373839404142434445464748495051[[#This Row],[PEMBULATAN]]*O127</f>
        <v>42504.632499999992</v>
      </c>
    </row>
    <row r="128" spans="1:16" ht="26.25" customHeight="1" x14ac:dyDescent="0.2">
      <c r="A128" s="14"/>
      <c r="B128" s="75"/>
      <c r="C128" s="73" t="s">
        <v>5396</v>
      </c>
      <c r="D128" s="78" t="s">
        <v>127</v>
      </c>
      <c r="E128" s="13">
        <v>44559</v>
      </c>
      <c r="F128" s="76" t="s">
        <v>705</v>
      </c>
      <c r="G128" s="13">
        <v>44564</v>
      </c>
      <c r="H128" s="77" t="s">
        <v>5587</v>
      </c>
      <c r="I128" s="16">
        <v>77</v>
      </c>
      <c r="J128" s="16">
        <v>64</v>
      </c>
      <c r="K128" s="16">
        <v>25</v>
      </c>
      <c r="L128" s="16">
        <v>10</v>
      </c>
      <c r="M128" s="81">
        <v>30.8</v>
      </c>
      <c r="N128" s="96">
        <v>30.8</v>
      </c>
      <c r="O128" s="64">
        <v>2530</v>
      </c>
      <c r="P128" s="65">
        <f>Table2245789101123456789101112131415161718192021222324252627282930313233343536373839404142434445464748495051[[#This Row],[PEMBULATAN]]*O128</f>
        <v>77924</v>
      </c>
    </row>
    <row r="129" spans="1:16" ht="26.25" customHeight="1" x14ac:dyDescent="0.2">
      <c r="A129" s="14"/>
      <c r="B129" s="75"/>
      <c r="C129" s="73" t="s">
        <v>5397</v>
      </c>
      <c r="D129" s="78" t="s">
        <v>127</v>
      </c>
      <c r="E129" s="13">
        <v>44559</v>
      </c>
      <c r="F129" s="76" t="s">
        <v>705</v>
      </c>
      <c r="G129" s="13">
        <v>44564</v>
      </c>
      <c r="H129" s="77" t="s">
        <v>5587</v>
      </c>
      <c r="I129" s="16">
        <v>85</v>
      </c>
      <c r="J129" s="16">
        <v>64</v>
      </c>
      <c r="K129" s="16">
        <v>35</v>
      </c>
      <c r="L129" s="16">
        <v>18</v>
      </c>
      <c r="M129" s="81">
        <v>47.6</v>
      </c>
      <c r="N129" s="96">
        <v>47.6</v>
      </c>
      <c r="O129" s="64">
        <v>2530</v>
      </c>
      <c r="P129" s="65">
        <f>Table2245789101123456789101112131415161718192021222324252627282930313233343536373839404142434445464748495051[[#This Row],[PEMBULATAN]]*O129</f>
        <v>120428</v>
      </c>
    </row>
    <row r="130" spans="1:16" ht="26.25" customHeight="1" x14ac:dyDescent="0.2">
      <c r="A130" s="14"/>
      <c r="B130" s="75"/>
      <c r="C130" s="73" t="s">
        <v>5398</v>
      </c>
      <c r="D130" s="78" t="s">
        <v>127</v>
      </c>
      <c r="E130" s="13">
        <v>44559</v>
      </c>
      <c r="F130" s="76" t="s">
        <v>705</v>
      </c>
      <c r="G130" s="13">
        <v>44564</v>
      </c>
      <c r="H130" s="77" t="s">
        <v>5587</v>
      </c>
      <c r="I130" s="16">
        <v>100</v>
      </c>
      <c r="J130" s="16">
        <v>56</v>
      </c>
      <c r="K130" s="16">
        <v>31</v>
      </c>
      <c r="L130" s="16">
        <v>22</v>
      </c>
      <c r="M130" s="81">
        <v>43.4</v>
      </c>
      <c r="N130" s="96">
        <v>44</v>
      </c>
      <c r="O130" s="64">
        <v>2530</v>
      </c>
      <c r="P130" s="65">
        <f>Table2245789101123456789101112131415161718192021222324252627282930313233343536373839404142434445464748495051[[#This Row],[PEMBULATAN]]*O130</f>
        <v>111320</v>
      </c>
    </row>
    <row r="131" spans="1:16" ht="26.25" customHeight="1" x14ac:dyDescent="0.2">
      <c r="A131" s="14"/>
      <c r="B131" s="75"/>
      <c r="C131" s="73" t="s">
        <v>5399</v>
      </c>
      <c r="D131" s="78" t="s">
        <v>127</v>
      </c>
      <c r="E131" s="13">
        <v>44559</v>
      </c>
      <c r="F131" s="76" t="s">
        <v>705</v>
      </c>
      <c r="G131" s="13">
        <v>44564</v>
      </c>
      <c r="H131" s="77" t="s">
        <v>5587</v>
      </c>
      <c r="I131" s="16">
        <v>84</v>
      </c>
      <c r="J131" s="16">
        <v>48</v>
      </c>
      <c r="K131" s="16">
        <v>26</v>
      </c>
      <c r="L131" s="16">
        <v>13</v>
      </c>
      <c r="M131" s="81">
        <v>26.207999999999998</v>
      </c>
      <c r="N131" s="96">
        <v>26.207999999999998</v>
      </c>
      <c r="O131" s="64">
        <v>2530</v>
      </c>
      <c r="P131" s="65">
        <f>Table2245789101123456789101112131415161718192021222324252627282930313233343536373839404142434445464748495051[[#This Row],[PEMBULATAN]]*O131</f>
        <v>66306.239999999991</v>
      </c>
    </row>
    <row r="132" spans="1:16" ht="26.25" customHeight="1" x14ac:dyDescent="0.2">
      <c r="A132" s="14"/>
      <c r="B132" s="75"/>
      <c r="C132" s="73" t="s">
        <v>5400</v>
      </c>
      <c r="D132" s="78" t="s">
        <v>127</v>
      </c>
      <c r="E132" s="13">
        <v>44559</v>
      </c>
      <c r="F132" s="76" t="s">
        <v>705</v>
      </c>
      <c r="G132" s="13">
        <v>44564</v>
      </c>
      <c r="H132" s="77" t="s">
        <v>5587</v>
      </c>
      <c r="I132" s="16">
        <v>90</v>
      </c>
      <c r="J132" s="16">
        <v>61</v>
      </c>
      <c r="K132" s="16">
        <v>25</v>
      </c>
      <c r="L132" s="16">
        <v>13</v>
      </c>
      <c r="M132" s="81">
        <v>34.3125</v>
      </c>
      <c r="N132" s="96">
        <v>35</v>
      </c>
      <c r="O132" s="64">
        <v>2530</v>
      </c>
      <c r="P132" s="65">
        <f>Table2245789101123456789101112131415161718192021222324252627282930313233343536373839404142434445464748495051[[#This Row],[PEMBULATAN]]*O132</f>
        <v>88550</v>
      </c>
    </row>
    <row r="133" spans="1:16" ht="26.25" customHeight="1" x14ac:dyDescent="0.2">
      <c r="A133" s="14"/>
      <c r="B133" s="75"/>
      <c r="C133" s="73" t="s">
        <v>5401</v>
      </c>
      <c r="D133" s="78" t="s">
        <v>127</v>
      </c>
      <c r="E133" s="13">
        <v>44559</v>
      </c>
      <c r="F133" s="76" t="s">
        <v>705</v>
      </c>
      <c r="G133" s="13">
        <v>44564</v>
      </c>
      <c r="H133" s="77" t="s">
        <v>5587</v>
      </c>
      <c r="I133" s="16">
        <v>97</v>
      </c>
      <c r="J133" s="16">
        <v>67</v>
      </c>
      <c r="K133" s="16">
        <v>23</v>
      </c>
      <c r="L133" s="16">
        <v>19</v>
      </c>
      <c r="M133" s="81">
        <v>37.369250000000001</v>
      </c>
      <c r="N133" s="96">
        <v>38</v>
      </c>
      <c r="O133" s="64">
        <v>2530</v>
      </c>
      <c r="P133" s="65">
        <f>Table2245789101123456789101112131415161718192021222324252627282930313233343536373839404142434445464748495051[[#This Row],[PEMBULATAN]]*O133</f>
        <v>96140</v>
      </c>
    </row>
    <row r="134" spans="1:16" ht="26.25" customHeight="1" x14ac:dyDescent="0.2">
      <c r="A134" s="14"/>
      <c r="B134" s="75"/>
      <c r="C134" s="73" t="s">
        <v>5402</v>
      </c>
      <c r="D134" s="78" t="s">
        <v>127</v>
      </c>
      <c r="E134" s="13">
        <v>44559</v>
      </c>
      <c r="F134" s="76" t="s">
        <v>705</v>
      </c>
      <c r="G134" s="13">
        <v>44564</v>
      </c>
      <c r="H134" s="77" t="s">
        <v>5587</v>
      </c>
      <c r="I134" s="16">
        <v>80</v>
      </c>
      <c r="J134" s="16">
        <v>60</v>
      </c>
      <c r="K134" s="16">
        <v>16</v>
      </c>
      <c r="L134" s="16">
        <v>5</v>
      </c>
      <c r="M134" s="81">
        <v>19.2</v>
      </c>
      <c r="N134" s="96">
        <v>19.2</v>
      </c>
      <c r="O134" s="64">
        <v>2530</v>
      </c>
      <c r="P134" s="65">
        <f>Table2245789101123456789101112131415161718192021222324252627282930313233343536373839404142434445464748495051[[#This Row],[PEMBULATAN]]*O134</f>
        <v>48576</v>
      </c>
    </row>
    <row r="135" spans="1:16" ht="26.25" customHeight="1" x14ac:dyDescent="0.2">
      <c r="A135" s="14"/>
      <c r="B135" s="75"/>
      <c r="C135" s="73" t="s">
        <v>5403</v>
      </c>
      <c r="D135" s="78" t="s">
        <v>127</v>
      </c>
      <c r="E135" s="13">
        <v>44559</v>
      </c>
      <c r="F135" s="76" t="s">
        <v>705</v>
      </c>
      <c r="G135" s="13">
        <v>44564</v>
      </c>
      <c r="H135" s="77" t="s">
        <v>5587</v>
      </c>
      <c r="I135" s="16">
        <v>65</v>
      </c>
      <c r="J135" s="16">
        <v>35</v>
      </c>
      <c r="K135" s="16">
        <v>16</v>
      </c>
      <c r="L135" s="16">
        <v>2</v>
      </c>
      <c r="M135" s="81">
        <v>9.1</v>
      </c>
      <c r="N135" s="96">
        <v>9.1</v>
      </c>
      <c r="O135" s="64">
        <v>2530</v>
      </c>
      <c r="P135" s="65">
        <f>Table2245789101123456789101112131415161718192021222324252627282930313233343536373839404142434445464748495051[[#This Row],[PEMBULATAN]]*O135</f>
        <v>23023</v>
      </c>
    </row>
    <row r="136" spans="1:16" ht="26.25" customHeight="1" x14ac:dyDescent="0.2">
      <c r="A136" s="14"/>
      <c r="B136" s="75"/>
      <c r="C136" s="73" t="s">
        <v>5404</v>
      </c>
      <c r="D136" s="78" t="s">
        <v>127</v>
      </c>
      <c r="E136" s="13">
        <v>44559</v>
      </c>
      <c r="F136" s="76" t="s">
        <v>705</v>
      </c>
      <c r="G136" s="13">
        <v>44564</v>
      </c>
      <c r="H136" s="77" t="s">
        <v>5587</v>
      </c>
      <c r="I136" s="16">
        <v>50</v>
      </c>
      <c r="J136" s="16">
        <v>51</v>
      </c>
      <c r="K136" s="16">
        <v>21</v>
      </c>
      <c r="L136" s="16">
        <v>3</v>
      </c>
      <c r="M136" s="81">
        <v>13.387499999999999</v>
      </c>
      <c r="N136" s="96">
        <v>14</v>
      </c>
      <c r="O136" s="64">
        <v>2530</v>
      </c>
      <c r="P136" s="65">
        <f>Table2245789101123456789101112131415161718192021222324252627282930313233343536373839404142434445464748495051[[#This Row],[PEMBULATAN]]*O136</f>
        <v>35420</v>
      </c>
    </row>
    <row r="137" spans="1:16" ht="26.25" customHeight="1" x14ac:dyDescent="0.2">
      <c r="A137" s="14"/>
      <c r="B137" s="75"/>
      <c r="C137" s="73" t="s">
        <v>5405</v>
      </c>
      <c r="D137" s="78" t="s">
        <v>127</v>
      </c>
      <c r="E137" s="13">
        <v>44559</v>
      </c>
      <c r="F137" s="76" t="s">
        <v>705</v>
      </c>
      <c r="G137" s="13">
        <v>44564</v>
      </c>
      <c r="H137" s="77" t="s">
        <v>5587</v>
      </c>
      <c r="I137" s="16">
        <v>58</v>
      </c>
      <c r="J137" s="16">
        <v>56</v>
      </c>
      <c r="K137" s="16">
        <v>21</v>
      </c>
      <c r="L137" s="16">
        <v>5</v>
      </c>
      <c r="M137" s="81">
        <v>17.052</v>
      </c>
      <c r="N137" s="96">
        <v>17.052</v>
      </c>
      <c r="O137" s="64">
        <v>2530</v>
      </c>
      <c r="P137" s="65">
        <f>Table2245789101123456789101112131415161718192021222324252627282930313233343536373839404142434445464748495051[[#This Row],[PEMBULATAN]]*O137</f>
        <v>43141.56</v>
      </c>
    </row>
    <row r="138" spans="1:16" ht="26.25" customHeight="1" x14ac:dyDescent="0.2">
      <c r="A138" s="14"/>
      <c r="B138" s="75"/>
      <c r="C138" s="73" t="s">
        <v>5406</v>
      </c>
      <c r="D138" s="78" t="s">
        <v>127</v>
      </c>
      <c r="E138" s="13">
        <v>44559</v>
      </c>
      <c r="F138" s="76" t="s">
        <v>705</v>
      </c>
      <c r="G138" s="13">
        <v>44564</v>
      </c>
      <c r="H138" s="77" t="s">
        <v>5587</v>
      </c>
      <c r="I138" s="16">
        <v>78</v>
      </c>
      <c r="J138" s="16">
        <v>65</v>
      </c>
      <c r="K138" s="16">
        <v>23</v>
      </c>
      <c r="L138" s="16">
        <v>11</v>
      </c>
      <c r="M138" s="81">
        <v>29.1525</v>
      </c>
      <c r="N138" s="96">
        <v>29.1525</v>
      </c>
      <c r="O138" s="64">
        <v>2530</v>
      </c>
      <c r="P138" s="65">
        <f>Table2245789101123456789101112131415161718192021222324252627282930313233343536373839404142434445464748495051[[#This Row],[PEMBULATAN]]*O138</f>
        <v>73755.824999999997</v>
      </c>
    </row>
    <row r="139" spans="1:16" ht="26.25" customHeight="1" x14ac:dyDescent="0.2">
      <c r="A139" s="14"/>
      <c r="B139" s="75"/>
      <c r="C139" s="73" t="s">
        <v>5407</v>
      </c>
      <c r="D139" s="78" t="s">
        <v>127</v>
      </c>
      <c r="E139" s="13">
        <v>44559</v>
      </c>
      <c r="F139" s="76" t="s">
        <v>705</v>
      </c>
      <c r="G139" s="13">
        <v>44564</v>
      </c>
      <c r="H139" s="77" t="s">
        <v>5587</v>
      </c>
      <c r="I139" s="16">
        <v>93</v>
      </c>
      <c r="J139" s="16">
        <v>58</v>
      </c>
      <c r="K139" s="16">
        <v>30</v>
      </c>
      <c r="L139" s="16">
        <v>23</v>
      </c>
      <c r="M139" s="81">
        <v>40.454999999999998</v>
      </c>
      <c r="N139" s="96">
        <v>41</v>
      </c>
      <c r="O139" s="64">
        <v>2530</v>
      </c>
      <c r="P139" s="65">
        <f>Table2245789101123456789101112131415161718192021222324252627282930313233343536373839404142434445464748495051[[#This Row],[PEMBULATAN]]*O139</f>
        <v>103730</v>
      </c>
    </row>
    <row r="140" spans="1:16" ht="26.25" customHeight="1" x14ac:dyDescent="0.2">
      <c r="A140" s="14"/>
      <c r="B140" s="75"/>
      <c r="C140" s="73" t="s">
        <v>5408</v>
      </c>
      <c r="D140" s="78" t="s">
        <v>127</v>
      </c>
      <c r="E140" s="13">
        <v>44559</v>
      </c>
      <c r="F140" s="76" t="s">
        <v>705</v>
      </c>
      <c r="G140" s="13">
        <v>44564</v>
      </c>
      <c r="H140" s="77" t="s">
        <v>5587</v>
      </c>
      <c r="I140" s="16">
        <v>87</v>
      </c>
      <c r="J140" s="16">
        <v>55</v>
      </c>
      <c r="K140" s="16">
        <v>34</v>
      </c>
      <c r="L140" s="16">
        <v>16</v>
      </c>
      <c r="M140" s="81">
        <v>40.672499999999999</v>
      </c>
      <c r="N140" s="96">
        <v>40.672499999999999</v>
      </c>
      <c r="O140" s="64">
        <v>2530</v>
      </c>
      <c r="P140" s="65">
        <f>Table2245789101123456789101112131415161718192021222324252627282930313233343536373839404142434445464748495051[[#This Row],[PEMBULATAN]]*O140</f>
        <v>102901.425</v>
      </c>
    </row>
    <row r="141" spans="1:16" ht="26.25" customHeight="1" x14ac:dyDescent="0.2">
      <c r="A141" s="14"/>
      <c r="B141" s="75"/>
      <c r="C141" s="73" t="s">
        <v>5409</v>
      </c>
      <c r="D141" s="78" t="s">
        <v>127</v>
      </c>
      <c r="E141" s="13">
        <v>44559</v>
      </c>
      <c r="F141" s="76" t="s">
        <v>705</v>
      </c>
      <c r="G141" s="13">
        <v>44564</v>
      </c>
      <c r="H141" s="77" t="s">
        <v>5587</v>
      </c>
      <c r="I141" s="16">
        <v>84</v>
      </c>
      <c r="J141" s="16">
        <v>64</v>
      </c>
      <c r="K141" s="16">
        <v>21</v>
      </c>
      <c r="L141" s="16">
        <v>9</v>
      </c>
      <c r="M141" s="81">
        <v>28.224</v>
      </c>
      <c r="N141" s="96">
        <v>28.224</v>
      </c>
      <c r="O141" s="64">
        <v>2530</v>
      </c>
      <c r="P141" s="65">
        <f>Table2245789101123456789101112131415161718192021222324252627282930313233343536373839404142434445464748495051[[#This Row],[PEMBULATAN]]*O141</f>
        <v>71406.720000000001</v>
      </c>
    </row>
    <row r="142" spans="1:16" ht="26.25" customHeight="1" x14ac:dyDescent="0.2">
      <c r="A142" s="14"/>
      <c r="B142" s="75"/>
      <c r="C142" s="73" t="s">
        <v>5410</v>
      </c>
      <c r="D142" s="78" t="s">
        <v>127</v>
      </c>
      <c r="E142" s="13">
        <v>44559</v>
      </c>
      <c r="F142" s="76" t="s">
        <v>705</v>
      </c>
      <c r="G142" s="13">
        <v>44564</v>
      </c>
      <c r="H142" s="77" t="s">
        <v>5587</v>
      </c>
      <c r="I142" s="16">
        <v>64</v>
      </c>
      <c r="J142" s="16">
        <v>37</v>
      </c>
      <c r="K142" s="16">
        <v>21</v>
      </c>
      <c r="L142" s="16">
        <v>14</v>
      </c>
      <c r="M142" s="81">
        <v>12.432</v>
      </c>
      <c r="N142" s="96">
        <v>14</v>
      </c>
      <c r="O142" s="64">
        <v>2530</v>
      </c>
      <c r="P142" s="65">
        <f>Table2245789101123456789101112131415161718192021222324252627282930313233343536373839404142434445464748495051[[#This Row],[PEMBULATAN]]*O142</f>
        <v>35420</v>
      </c>
    </row>
    <row r="143" spans="1:16" ht="26.25" customHeight="1" x14ac:dyDescent="0.2">
      <c r="A143" s="14"/>
      <c r="B143" s="75"/>
      <c r="C143" s="73" t="s">
        <v>5411</v>
      </c>
      <c r="D143" s="78" t="s">
        <v>127</v>
      </c>
      <c r="E143" s="13">
        <v>44559</v>
      </c>
      <c r="F143" s="76" t="s">
        <v>705</v>
      </c>
      <c r="G143" s="13">
        <v>44564</v>
      </c>
      <c r="H143" s="77" t="s">
        <v>5587</v>
      </c>
      <c r="I143" s="16">
        <v>100</v>
      </c>
      <c r="J143" s="16">
        <v>55</v>
      </c>
      <c r="K143" s="16">
        <v>31</v>
      </c>
      <c r="L143" s="16">
        <v>15</v>
      </c>
      <c r="M143" s="81">
        <v>42.625</v>
      </c>
      <c r="N143" s="96">
        <v>42.625</v>
      </c>
      <c r="O143" s="64">
        <v>2530</v>
      </c>
      <c r="P143" s="65">
        <f>Table2245789101123456789101112131415161718192021222324252627282930313233343536373839404142434445464748495051[[#This Row],[PEMBULATAN]]*O143</f>
        <v>107841.25</v>
      </c>
    </row>
    <row r="144" spans="1:16" ht="26.25" customHeight="1" x14ac:dyDescent="0.2">
      <c r="A144" s="14"/>
      <c r="B144" s="75"/>
      <c r="C144" s="73" t="s">
        <v>5412</v>
      </c>
      <c r="D144" s="78" t="s">
        <v>127</v>
      </c>
      <c r="E144" s="13">
        <v>44559</v>
      </c>
      <c r="F144" s="76" t="s">
        <v>705</v>
      </c>
      <c r="G144" s="13">
        <v>44564</v>
      </c>
      <c r="H144" s="77" t="s">
        <v>5587</v>
      </c>
      <c r="I144" s="16">
        <v>74</v>
      </c>
      <c r="J144" s="16">
        <v>52</v>
      </c>
      <c r="K144" s="16">
        <v>18</v>
      </c>
      <c r="L144" s="16">
        <v>9</v>
      </c>
      <c r="M144" s="81">
        <v>17.315999999999999</v>
      </c>
      <c r="N144" s="96">
        <v>18</v>
      </c>
      <c r="O144" s="64">
        <v>2530</v>
      </c>
      <c r="P144" s="65">
        <f>Table2245789101123456789101112131415161718192021222324252627282930313233343536373839404142434445464748495051[[#This Row],[PEMBULATAN]]*O144</f>
        <v>45540</v>
      </c>
    </row>
    <row r="145" spans="1:16" ht="26.25" customHeight="1" x14ac:dyDescent="0.2">
      <c r="A145" s="14"/>
      <c r="B145" s="75"/>
      <c r="C145" s="73" t="s">
        <v>5413</v>
      </c>
      <c r="D145" s="78" t="s">
        <v>127</v>
      </c>
      <c r="E145" s="13">
        <v>44559</v>
      </c>
      <c r="F145" s="76" t="s">
        <v>705</v>
      </c>
      <c r="G145" s="13">
        <v>44564</v>
      </c>
      <c r="H145" s="77" t="s">
        <v>5587</v>
      </c>
      <c r="I145" s="16">
        <v>73</v>
      </c>
      <c r="J145" s="16">
        <v>53</v>
      </c>
      <c r="K145" s="16">
        <v>27</v>
      </c>
      <c r="L145" s="16">
        <v>19</v>
      </c>
      <c r="M145" s="81">
        <v>26.115749999999998</v>
      </c>
      <c r="N145" s="96">
        <v>26.115749999999998</v>
      </c>
      <c r="O145" s="64">
        <v>2530</v>
      </c>
      <c r="P145" s="65">
        <f>Table2245789101123456789101112131415161718192021222324252627282930313233343536373839404142434445464748495051[[#This Row],[PEMBULATAN]]*O145</f>
        <v>66072.847499999989</v>
      </c>
    </row>
    <row r="146" spans="1:16" ht="26.25" customHeight="1" x14ac:dyDescent="0.2">
      <c r="A146" s="14"/>
      <c r="B146" s="75"/>
      <c r="C146" s="73" t="s">
        <v>5414</v>
      </c>
      <c r="D146" s="78" t="s">
        <v>127</v>
      </c>
      <c r="E146" s="13">
        <v>44559</v>
      </c>
      <c r="F146" s="76" t="s">
        <v>705</v>
      </c>
      <c r="G146" s="13">
        <v>44564</v>
      </c>
      <c r="H146" s="77" t="s">
        <v>5587</v>
      </c>
      <c r="I146" s="16">
        <v>65</v>
      </c>
      <c r="J146" s="16">
        <v>65</v>
      </c>
      <c r="K146" s="16">
        <v>12</v>
      </c>
      <c r="L146" s="16">
        <v>5</v>
      </c>
      <c r="M146" s="81">
        <v>12.675000000000001</v>
      </c>
      <c r="N146" s="96">
        <v>12.675000000000001</v>
      </c>
      <c r="O146" s="64">
        <v>2530</v>
      </c>
      <c r="P146" s="65">
        <f>Table2245789101123456789101112131415161718192021222324252627282930313233343536373839404142434445464748495051[[#This Row],[PEMBULATAN]]*O146</f>
        <v>32067.75</v>
      </c>
    </row>
    <row r="147" spans="1:16" ht="26.25" customHeight="1" x14ac:dyDescent="0.2">
      <c r="A147" s="14"/>
      <c r="B147" s="75"/>
      <c r="C147" s="73" t="s">
        <v>5415</v>
      </c>
      <c r="D147" s="78" t="s">
        <v>127</v>
      </c>
      <c r="E147" s="13">
        <v>44559</v>
      </c>
      <c r="F147" s="76" t="s">
        <v>705</v>
      </c>
      <c r="G147" s="13">
        <v>44564</v>
      </c>
      <c r="H147" s="77" t="s">
        <v>5587</v>
      </c>
      <c r="I147" s="16">
        <v>66</v>
      </c>
      <c r="J147" s="16">
        <v>40</v>
      </c>
      <c r="K147" s="16">
        <v>18</v>
      </c>
      <c r="L147" s="16">
        <v>14</v>
      </c>
      <c r="M147" s="81">
        <v>11.88</v>
      </c>
      <c r="N147" s="96">
        <v>14</v>
      </c>
      <c r="O147" s="64">
        <v>2530</v>
      </c>
      <c r="P147" s="65">
        <f>Table2245789101123456789101112131415161718192021222324252627282930313233343536373839404142434445464748495051[[#This Row],[PEMBULATAN]]*O147</f>
        <v>35420</v>
      </c>
    </row>
    <row r="148" spans="1:16" ht="26.25" customHeight="1" x14ac:dyDescent="0.2">
      <c r="A148" s="14"/>
      <c r="B148" s="75"/>
      <c r="C148" s="73" t="s">
        <v>5416</v>
      </c>
      <c r="D148" s="78" t="s">
        <v>127</v>
      </c>
      <c r="E148" s="13">
        <v>44559</v>
      </c>
      <c r="F148" s="76" t="s">
        <v>705</v>
      </c>
      <c r="G148" s="13">
        <v>44564</v>
      </c>
      <c r="H148" s="77" t="s">
        <v>5587</v>
      </c>
      <c r="I148" s="16">
        <v>94</v>
      </c>
      <c r="J148" s="16">
        <v>57</v>
      </c>
      <c r="K148" s="16">
        <v>34</v>
      </c>
      <c r="L148" s="16">
        <v>12</v>
      </c>
      <c r="M148" s="81">
        <v>45.542999999999999</v>
      </c>
      <c r="N148" s="96">
        <v>45.542999999999999</v>
      </c>
      <c r="O148" s="64">
        <v>2530</v>
      </c>
      <c r="P148" s="65">
        <f>Table2245789101123456789101112131415161718192021222324252627282930313233343536373839404142434445464748495051[[#This Row],[PEMBULATAN]]*O148</f>
        <v>115223.79</v>
      </c>
    </row>
    <row r="149" spans="1:16" ht="26.25" customHeight="1" x14ac:dyDescent="0.2">
      <c r="A149" s="14"/>
      <c r="B149" s="75"/>
      <c r="C149" s="73" t="s">
        <v>5417</v>
      </c>
      <c r="D149" s="78" t="s">
        <v>127</v>
      </c>
      <c r="E149" s="13">
        <v>44559</v>
      </c>
      <c r="F149" s="76" t="s">
        <v>705</v>
      </c>
      <c r="G149" s="13">
        <v>44564</v>
      </c>
      <c r="H149" s="77" t="s">
        <v>5587</v>
      </c>
      <c r="I149" s="16">
        <v>96</v>
      </c>
      <c r="J149" s="16">
        <v>50</v>
      </c>
      <c r="K149" s="16">
        <v>30</v>
      </c>
      <c r="L149" s="16">
        <v>21</v>
      </c>
      <c r="M149" s="81">
        <v>36</v>
      </c>
      <c r="N149" s="96">
        <v>36</v>
      </c>
      <c r="O149" s="64">
        <v>2530</v>
      </c>
      <c r="P149" s="65">
        <f>Table2245789101123456789101112131415161718192021222324252627282930313233343536373839404142434445464748495051[[#This Row],[PEMBULATAN]]*O149</f>
        <v>91080</v>
      </c>
    </row>
    <row r="150" spans="1:16" ht="26.25" customHeight="1" x14ac:dyDescent="0.2">
      <c r="A150" s="14"/>
      <c r="B150" s="75"/>
      <c r="C150" s="73" t="s">
        <v>5418</v>
      </c>
      <c r="D150" s="78" t="s">
        <v>127</v>
      </c>
      <c r="E150" s="13">
        <v>44559</v>
      </c>
      <c r="F150" s="76" t="s">
        <v>705</v>
      </c>
      <c r="G150" s="13">
        <v>44564</v>
      </c>
      <c r="H150" s="77" t="s">
        <v>5587</v>
      </c>
      <c r="I150" s="16">
        <v>67</v>
      </c>
      <c r="J150" s="16">
        <v>56</v>
      </c>
      <c r="K150" s="16">
        <v>15</v>
      </c>
      <c r="L150" s="16">
        <v>4</v>
      </c>
      <c r="M150" s="81">
        <v>14.07</v>
      </c>
      <c r="N150" s="96">
        <v>14.07</v>
      </c>
      <c r="O150" s="64">
        <v>2530</v>
      </c>
      <c r="P150" s="65">
        <f>Table2245789101123456789101112131415161718192021222324252627282930313233343536373839404142434445464748495051[[#This Row],[PEMBULATAN]]*O150</f>
        <v>35597.1</v>
      </c>
    </row>
    <row r="151" spans="1:16" ht="26.25" customHeight="1" x14ac:dyDescent="0.2">
      <c r="A151" s="14"/>
      <c r="B151" s="75"/>
      <c r="C151" s="73" t="s">
        <v>5419</v>
      </c>
      <c r="D151" s="78" t="s">
        <v>127</v>
      </c>
      <c r="E151" s="13">
        <v>44559</v>
      </c>
      <c r="F151" s="76" t="s">
        <v>705</v>
      </c>
      <c r="G151" s="13">
        <v>44564</v>
      </c>
      <c r="H151" s="77" t="s">
        <v>5587</v>
      </c>
      <c r="I151" s="16">
        <v>83</v>
      </c>
      <c r="J151" s="16">
        <v>55</v>
      </c>
      <c r="K151" s="16">
        <v>23</v>
      </c>
      <c r="L151" s="16">
        <v>12</v>
      </c>
      <c r="M151" s="81">
        <v>26.248750000000001</v>
      </c>
      <c r="N151" s="96">
        <v>26.248750000000001</v>
      </c>
      <c r="O151" s="64">
        <v>2530</v>
      </c>
      <c r="P151" s="65">
        <f>Table2245789101123456789101112131415161718192021222324252627282930313233343536373839404142434445464748495051[[#This Row],[PEMBULATAN]]*O151</f>
        <v>66409.337500000009</v>
      </c>
    </row>
    <row r="152" spans="1:16" ht="26.25" customHeight="1" x14ac:dyDescent="0.2">
      <c r="A152" s="14"/>
      <c r="B152" s="75"/>
      <c r="C152" s="73" t="s">
        <v>5420</v>
      </c>
      <c r="D152" s="78" t="s">
        <v>127</v>
      </c>
      <c r="E152" s="13">
        <v>44559</v>
      </c>
      <c r="F152" s="76" t="s">
        <v>705</v>
      </c>
      <c r="G152" s="13">
        <v>44564</v>
      </c>
      <c r="H152" s="77" t="s">
        <v>5587</v>
      </c>
      <c r="I152" s="16">
        <v>46</v>
      </c>
      <c r="J152" s="16">
        <v>37</v>
      </c>
      <c r="K152" s="16">
        <v>28</v>
      </c>
      <c r="L152" s="16">
        <v>20</v>
      </c>
      <c r="M152" s="81">
        <v>11.914</v>
      </c>
      <c r="N152" s="96">
        <v>20</v>
      </c>
      <c r="O152" s="64">
        <v>2530</v>
      </c>
      <c r="P152" s="65">
        <f>Table2245789101123456789101112131415161718192021222324252627282930313233343536373839404142434445464748495051[[#This Row],[PEMBULATAN]]*O152</f>
        <v>50600</v>
      </c>
    </row>
    <row r="153" spans="1:16" ht="26.25" customHeight="1" x14ac:dyDescent="0.2">
      <c r="A153" s="14"/>
      <c r="B153" s="75"/>
      <c r="C153" s="73" t="s">
        <v>5421</v>
      </c>
      <c r="D153" s="78" t="s">
        <v>127</v>
      </c>
      <c r="E153" s="13">
        <v>44559</v>
      </c>
      <c r="F153" s="76" t="s">
        <v>705</v>
      </c>
      <c r="G153" s="13">
        <v>44564</v>
      </c>
      <c r="H153" s="77" t="s">
        <v>5587</v>
      </c>
      <c r="I153" s="16">
        <v>85</v>
      </c>
      <c r="J153" s="16">
        <v>57</v>
      </c>
      <c r="K153" s="16">
        <v>38</v>
      </c>
      <c r="L153" s="16">
        <v>12</v>
      </c>
      <c r="M153" s="81">
        <v>46.027500000000003</v>
      </c>
      <c r="N153" s="96">
        <v>46.027500000000003</v>
      </c>
      <c r="O153" s="64">
        <v>2530</v>
      </c>
      <c r="P153" s="65">
        <f>Table2245789101123456789101112131415161718192021222324252627282930313233343536373839404142434445464748495051[[#This Row],[PEMBULATAN]]*O153</f>
        <v>116449.57500000001</v>
      </c>
    </row>
    <row r="154" spans="1:16" ht="26.25" customHeight="1" x14ac:dyDescent="0.2">
      <c r="A154" s="14"/>
      <c r="B154" s="75"/>
      <c r="C154" s="73" t="s">
        <v>5422</v>
      </c>
      <c r="D154" s="78" t="s">
        <v>127</v>
      </c>
      <c r="E154" s="13">
        <v>44559</v>
      </c>
      <c r="F154" s="76" t="s">
        <v>705</v>
      </c>
      <c r="G154" s="13">
        <v>44564</v>
      </c>
      <c r="H154" s="77" t="s">
        <v>5587</v>
      </c>
      <c r="I154" s="16">
        <v>60</v>
      </c>
      <c r="J154" s="16">
        <v>53</v>
      </c>
      <c r="K154" s="16">
        <v>23</v>
      </c>
      <c r="L154" s="16">
        <v>6</v>
      </c>
      <c r="M154" s="81">
        <v>18.285</v>
      </c>
      <c r="N154" s="96">
        <v>18.285</v>
      </c>
      <c r="O154" s="64">
        <v>2530</v>
      </c>
      <c r="P154" s="65">
        <f>Table2245789101123456789101112131415161718192021222324252627282930313233343536373839404142434445464748495051[[#This Row],[PEMBULATAN]]*O154</f>
        <v>46261.05</v>
      </c>
    </row>
    <row r="155" spans="1:16" ht="26.25" customHeight="1" x14ac:dyDescent="0.2">
      <c r="A155" s="14"/>
      <c r="B155" s="75"/>
      <c r="C155" s="73" t="s">
        <v>5423</v>
      </c>
      <c r="D155" s="78" t="s">
        <v>127</v>
      </c>
      <c r="E155" s="13">
        <v>44559</v>
      </c>
      <c r="F155" s="76" t="s">
        <v>705</v>
      </c>
      <c r="G155" s="13">
        <v>44564</v>
      </c>
      <c r="H155" s="77" t="s">
        <v>5587</v>
      </c>
      <c r="I155" s="16">
        <v>64</v>
      </c>
      <c r="J155" s="16">
        <v>57</v>
      </c>
      <c r="K155" s="16">
        <v>17</v>
      </c>
      <c r="L155" s="16">
        <v>7</v>
      </c>
      <c r="M155" s="81">
        <v>15.504</v>
      </c>
      <c r="N155" s="96">
        <v>15.504</v>
      </c>
      <c r="O155" s="64">
        <v>2530</v>
      </c>
      <c r="P155" s="65">
        <f>Table2245789101123456789101112131415161718192021222324252627282930313233343536373839404142434445464748495051[[#This Row],[PEMBULATAN]]*O155</f>
        <v>39225.119999999995</v>
      </c>
    </row>
    <row r="156" spans="1:16" ht="26.25" customHeight="1" x14ac:dyDescent="0.2">
      <c r="A156" s="14"/>
      <c r="B156" s="75"/>
      <c r="C156" s="73" t="s">
        <v>5424</v>
      </c>
      <c r="D156" s="78" t="s">
        <v>127</v>
      </c>
      <c r="E156" s="13">
        <v>44559</v>
      </c>
      <c r="F156" s="76" t="s">
        <v>705</v>
      </c>
      <c r="G156" s="13">
        <v>44564</v>
      </c>
      <c r="H156" s="77" t="s">
        <v>5587</v>
      </c>
      <c r="I156" s="16">
        <v>50</v>
      </c>
      <c r="J156" s="16">
        <v>34</v>
      </c>
      <c r="K156" s="16">
        <v>15</v>
      </c>
      <c r="L156" s="16">
        <v>3</v>
      </c>
      <c r="M156" s="81">
        <v>6.375</v>
      </c>
      <c r="N156" s="96">
        <v>7</v>
      </c>
      <c r="O156" s="64">
        <v>2530</v>
      </c>
      <c r="P156" s="65">
        <f>Table2245789101123456789101112131415161718192021222324252627282930313233343536373839404142434445464748495051[[#This Row],[PEMBULATAN]]*O156</f>
        <v>17710</v>
      </c>
    </row>
    <row r="157" spans="1:16" ht="26.25" customHeight="1" x14ac:dyDescent="0.2">
      <c r="A157" s="14"/>
      <c r="B157" s="75"/>
      <c r="C157" s="73" t="s">
        <v>5425</v>
      </c>
      <c r="D157" s="78" t="s">
        <v>127</v>
      </c>
      <c r="E157" s="13">
        <v>44559</v>
      </c>
      <c r="F157" s="76" t="s">
        <v>705</v>
      </c>
      <c r="G157" s="13">
        <v>44564</v>
      </c>
      <c r="H157" s="77" t="s">
        <v>5587</v>
      </c>
      <c r="I157" s="16">
        <v>69</v>
      </c>
      <c r="J157" s="16">
        <v>57</v>
      </c>
      <c r="K157" s="16">
        <v>23</v>
      </c>
      <c r="L157" s="16">
        <v>8</v>
      </c>
      <c r="M157" s="81">
        <v>22.614750000000001</v>
      </c>
      <c r="N157" s="96">
        <v>22.614750000000001</v>
      </c>
      <c r="O157" s="64">
        <v>2530</v>
      </c>
      <c r="P157" s="65">
        <f>Table2245789101123456789101112131415161718192021222324252627282930313233343536373839404142434445464748495051[[#This Row],[PEMBULATAN]]*O157</f>
        <v>57215.317500000005</v>
      </c>
    </row>
    <row r="158" spans="1:16" ht="26.25" customHeight="1" x14ac:dyDescent="0.2">
      <c r="A158" s="14"/>
      <c r="B158" s="75"/>
      <c r="C158" s="73" t="s">
        <v>5426</v>
      </c>
      <c r="D158" s="78" t="s">
        <v>127</v>
      </c>
      <c r="E158" s="13">
        <v>44559</v>
      </c>
      <c r="F158" s="76" t="s">
        <v>705</v>
      </c>
      <c r="G158" s="13">
        <v>44564</v>
      </c>
      <c r="H158" s="77" t="s">
        <v>5587</v>
      </c>
      <c r="I158" s="16">
        <v>51</v>
      </c>
      <c r="J158" s="16">
        <v>35</v>
      </c>
      <c r="K158" s="16">
        <v>15</v>
      </c>
      <c r="L158" s="16">
        <v>7</v>
      </c>
      <c r="M158" s="81">
        <v>6.6937499999999996</v>
      </c>
      <c r="N158" s="96">
        <v>7</v>
      </c>
      <c r="O158" s="64">
        <v>2530</v>
      </c>
      <c r="P158" s="65">
        <f>Table2245789101123456789101112131415161718192021222324252627282930313233343536373839404142434445464748495051[[#This Row],[PEMBULATAN]]*O158</f>
        <v>17710</v>
      </c>
    </row>
    <row r="159" spans="1:16" ht="26.25" customHeight="1" x14ac:dyDescent="0.2">
      <c r="A159" s="14"/>
      <c r="B159" s="75"/>
      <c r="C159" s="73" t="s">
        <v>5427</v>
      </c>
      <c r="D159" s="78" t="s">
        <v>127</v>
      </c>
      <c r="E159" s="13">
        <v>44559</v>
      </c>
      <c r="F159" s="76" t="s">
        <v>705</v>
      </c>
      <c r="G159" s="13">
        <v>44564</v>
      </c>
      <c r="H159" s="77" t="s">
        <v>5587</v>
      </c>
      <c r="I159" s="16">
        <v>83</v>
      </c>
      <c r="J159" s="16">
        <v>58</v>
      </c>
      <c r="K159" s="16">
        <v>21</v>
      </c>
      <c r="L159" s="16">
        <v>11</v>
      </c>
      <c r="M159" s="81">
        <v>25.273499999999999</v>
      </c>
      <c r="N159" s="96">
        <v>25.273499999999999</v>
      </c>
      <c r="O159" s="64">
        <v>2530</v>
      </c>
      <c r="P159" s="65">
        <f>Table2245789101123456789101112131415161718192021222324252627282930313233343536373839404142434445464748495051[[#This Row],[PEMBULATAN]]*O159</f>
        <v>63941.954999999994</v>
      </c>
    </row>
    <row r="160" spans="1:16" ht="26.25" customHeight="1" x14ac:dyDescent="0.2">
      <c r="A160" s="14"/>
      <c r="B160" s="75"/>
      <c r="C160" s="73" t="s">
        <v>5428</v>
      </c>
      <c r="D160" s="78" t="s">
        <v>127</v>
      </c>
      <c r="E160" s="13">
        <v>44559</v>
      </c>
      <c r="F160" s="76" t="s">
        <v>705</v>
      </c>
      <c r="G160" s="13">
        <v>44564</v>
      </c>
      <c r="H160" s="77" t="s">
        <v>5587</v>
      </c>
      <c r="I160" s="16">
        <v>96</v>
      </c>
      <c r="J160" s="16">
        <v>55</v>
      </c>
      <c r="K160" s="16">
        <v>17</v>
      </c>
      <c r="L160" s="16">
        <v>20</v>
      </c>
      <c r="M160" s="81">
        <v>22.44</v>
      </c>
      <c r="N160" s="96">
        <v>23</v>
      </c>
      <c r="O160" s="64">
        <v>2530</v>
      </c>
      <c r="P160" s="65">
        <f>Table2245789101123456789101112131415161718192021222324252627282930313233343536373839404142434445464748495051[[#This Row],[PEMBULATAN]]*O160</f>
        <v>58190</v>
      </c>
    </row>
    <row r="161" spans="1:16" ht="26.25" customHeight="1" x14ac:dyDescent="0.2">
      <c r="A161" s="14"/>
      <c r="B161" s="75"/>
      <c r="C161" s="73" t="s">
        <v>5429</v>
      </c>
      <c r="D161" s="78" t="s">
        <v>127</v>
      </c>
      <c r="E161" s="13">
        <v>44559</v>
      </c>
      <c r="F161" s="76" t="s">
        <v>705</v>
      </c>
      <c r="G161" s="13">
        <v>44564</v>
      </c>
      <c r="H161" s="77" t="s">
        <v>5587</v>
      </c>
      <c r="I161" s="16">
        <v>67</v>
      </c>
      <c r="J161" s="16">
        <v>41</v>
      </c>
      <c r="K161" s="16">
        <v>21</v>
      </c>
      <c r="L161" s="16">
        <v>1</v>
      </c>
      <c r="M161" s="81">
        <v>14.421749999999999</v>
      </c>
      <c r="N161" s="96">
        <v>15</v>
      </c>
      <c r="O161" s="64">
        <v>2530</v>
      </c>
      <c r="P161" s="65">
        <f>Table2245789101123456789101112131415161718192021222324252627282930313233343536373839404142434445464748495051[[#This Row],[PEMBULATAN]]*O161</f>
        <v>37950</v>
      </c>
    </row>
    <row r="162" spans="1:16" ht="26.25" customHeight="1" x14ac:dyDescent="0.2">
      <c r="A162" s="14"/>
      <c r="B162" s="75"/>
      <c r="C162" s="73" t="s">
        <v>5430</v>
      </c>
      <c r="D162" s="78" t="s">
        <v>127</v>
      </c>
      <c r="E162" s="13">
        <v>44559</v>
      </c>
      <c r="F162" s="76" t="s">
        <v>705</v>
      </c>
      <c r="G162" s="13">
        <v>44564</v>
      </c>
      <c r="H162" s="77" t="s">
        <v>5587</v>
      </c>
      <c r="I162" s="16">
        <v>35</v>
      </c>
      <c r="J162" s="16">
        <v>31</v>
      </c>
      <c r="K162" s="16">
        <v>21</v>
      </c>
      <c r="L162" s="16">
        <v>2</v>
      </c>
      <c r="M162" s="81">
        <v>5.69625</v>
      </c>
      <c r="N162" s="96">
        <v>5.69625</v>
      </c>
      <c r="O162" s="64">
        <v>2530</v>
      </c>
      <c r="P162" s="65">
        <f>Table2245789101123456789101112131415161718192021222324252627282930313233343536373839404142434445464748495051[[#This Row],[PEMBULATAN]]*O162</f>
        <v>14411.512500000001</v>
      </c>
    </row>
    <row r="163" spans="1:16" ht="26.25" customHeight="1" x14ac:dyDescent="0.2">
      <c r="A163" s="14"/>
      <c r="B163" s="75"/>
      <c r="C163" s="73" t="s">
        <v>5431</v>
      </c>
      <c r="D163" s="78" t="s">
        <v>127</v>
      </c>
      <c r="E163" s="13">
        <v>44559</v>
      </c>
      <c r="F163" s="76" t="s">
        <v>705</v>
      </c>
      <c r="G163" s="13">
        <v>44564</v>
      </c>
      <c r="H163" s="77" t="s">
        <v>5587</v>
      </c>
      <c r="I163" s="16">
        <v>34</v>
      </c>
      <c r="J163" s="16">
        <v>22</v>
      </c>
      <c r="K163" s="16">
        <v>16</v>
      </c>
      <c r="L163" s="16">
        <v>2</v>
      </c>
      <c r="M163" s="81">
        <v>2.992</v>
      </c>
      <c r="N163" s="96">
        <v>2.992</v>
      </c>
      <c r="O163" s="64">
        <v>2530</v>
      </c>
      <c r="P163" s="65">
        <f>Table2245789101123456789101112131415161718192021222324252627282930313233343536373839404142434445464748495051[[#This Row],[PEMBULATAN]]*O163</f>
        <v>7569.76</v>
      </c>
    </row>
    <row r="164" spans="1:16" ht="26.25" customHeight="1" x14ac:dyDescent="0.2">
      <c r="A164" s="14"/>
      <c r="B164" s="75"/>
      <c r="C164" s="73" t="s">
        <v>5432</v>
      </c>
      <c r="D164" s="78" t="s">
        <v>127</v>
      </c>
      <c r="E164" s="13">
        <v>44559</v>
      </c>
      <c r="F164" s="76" t="s">
        <v>705</v>
      </c>
      <c r="G164" s="13">
        <v>44564</v>
      </c>
      <c r="H164" s="77" t="s">
        <v>5587</v>
      </c>
      <c r="I164" s="16">
        <v>85</v>
      </c>
      <c r="J164" s="16">
        <v>64</v>
      </c>
      <c r="K164" s="16">
        <v>41</v>
      </c>
      <c r="L164" s="16">
        <v>7</v>
      </c>
      <c r="M164" s="81">
        <v>55.76</v>
      </c>
      <c r="N164" s="96">
        <v>55.76</v>
      </c>
      <c r="O164" s="64">
        <v>2530</v>
      </c>
      <c r="P164" s="65">
        <f>Table2245789101123456789101112131415161718192021222324252627282930313233343536373839404142434445464748495051[[#This Row],[PEMBULATAN]]*O164</f>
        <v>141072.79999999999</v>
      </c>
    </row>
    <row r="165" spans="1:16" ht="26.25" customHeight="1" x14ac:dyDescent="0.2">
      <c r="A165" s="14"/>
      <c r="B165" s="75"/>
      <c r="C165" s="73" t="s">
        <v>5433</v>
      </c>
      <c r="D165" s="78" t="s">
        <v>127</v>
      </c>
      <c r="E165" s="13">
        <v>44559</v>
      </c>
      <c r="F165" s="76" t="s">
        <v>705</v>
      </c>
      <c r="G165" s="13">
        <v>44564</v>
      </c>
      <c r="H165" s="77" t="s">
        <v>5587</v>
      </c>
      <c r="I165" s="16">
        <v>40</v>
      </c>
      <c r="J165" s="16">
        <v>40</v>
      </c>
      <c r="K165" s="16">
        <v>16</v>
      </c>
      <c r="L165" s="16">
        <v>10</v>
      </c>
      <c r="M165" s="81">
        <v>6.4</v>
      </c>
      <c r="N165" s="96">
        <v>10</v>
      </c>
      <c r="O165" s="64">
        <v>2530</v>
      </c>
      <c r="P165" s="65">
        <f>Table2245789101123456789101112131415161718192021222324252627282930313233343536373839404142434445464748495051[[#This Row],[PEMBULATAN]]*O165</f>
        <v>25300</v>
      </c>
    </row>
    <row r="166" spans="1:16" ht="26.25" customHeight="1" x14ac:dyDescent="0.2">
      <c r="A166" s="14"/>
      <c r="B166" s="75"/>
      <c r="C166" s="73" t="s">
        <v>5434</v>
      </c>
      <c r="D166" s="78" t="s">
        <v>127</v>
      </c>
      <c r="E166" s="13">
        <v>44559</v>
      </c>
      <c r="F166" s="76" t="s">
        <v>705</v>
      </c>
      <c r="G166" s="13">
        <v>44564</v>
      </c>
      <c r="H166" s="77" t="s">
        <v>5587</v>
      </c>
      <c r="I166" s="16">
        <v>80</v>
      </c>
      <c r="J166" s="16">
        <v>55</v>
      </c>
      <c r="K166" s="16">
        <v>36</v>
      </c>
      <c r="L166" s="16">
        <v>11</v>
      </c>
      <c r="M166" s="81">
        <v>39.6</v>
      </c>
      <c r="N166" s="96">
        <v>39.6</v>
      </c>
      <c r="O166" s="64">
        <v>2530</v>
      </c>
      <c r="P166" s="65">
        <f>Table2245789101123456789101112131415161718192021222324252627282930313233343536373839404142434445464748495051[[#This Row],[PEMBULATAN]]*O166</f>
        <v>100188</v>
      </c>
    </row>
    <row r="167" spans="1:16" ht="26.25" customHeight="1" x14ac:dyDescent="0.2">
      <c r="A167" s="14"/>
      <c r="B167" s="75"/>
      <c r="C167" s="73" t="s">
        <v>5435</v>
      </c>
      <c r="D167" s="78" t="s">
        <v>127</v>
      </c>
      <c r="E167" s="13">
        <v>44559</v>
      </c>
      <c r="F167" s="76" t="s">
        <v>705</v>
      </c>
      <c r="G167" s="13">
        <v>44564</v>
      </c>
      <c r="H167" s="77" t="s">
        <v>5587</v>
      </c>
      <c r="I167" s="16">
        <v>38</v>
      </c>
      <c r="J167" s="16">
        <v>31</v>
      </c>
      <c r="K167" s="16">
        <v>24</v>
      </c>
      <c r="L167" s="16">
        <v>5</v>
      </c>
      <c r="M167" s="81">
        <v>7.0679999999999996</v>
      </c>
      <c r="N167" s="96">
        <v>7.0679999999999996</v>
      </c>
      <c r="O167" s="64">
        <v>2530</v>
      </c>
      <c r="P167" s="65">
        <f>Table2245789101123456789101112131415161718192021222324252627282930313233343536373839404142434445464748495051[[#This Row],[PEMBULATAN]]*O167</f>
        <v>17882.039999999997</v>
      </c>
    </row>
    <row r="168" spans="1:16" ht="26.25" customHeight="1" x14ac:dyDescent="0.2">
      <c r="A168" s="14"/>
      <c r="B168" s="75"/>
      <c r="C168" s="73" t="s">
        <v>5436</v>
      </c>
      <c r="D168" s="78" t="s">
        <v>127</v>
      </c>
      <c r="E168" s="13">
        <v>44559</v>
      </c>
      <c r="F168" s="76" t="s">
        <v>705</v>
      </c>
      <c r="G168" s="13">
        <v>44564</v>
      </c>
      <c r="H168" s="77" t="s">
        <v>5587</v>
      </c>
      <c r="I168" s="16">
        <v>94</v>
      </c>
      <c r="J168" s="16">
        <v>52</v>
      </c>
      <c r="K168" s="16">
        <v>25</v>
      </c>
      <c r="L168" s="16">
        <v>15</v>
      </c>
      <c r="M168" s="81">
        <v>30.55</v>
      </c>
      <c r="N168" s="96">
        <v>30.55</v>
      </c>
      <c r="O168" s="64">
        <v>2530</v>
      </c>
      <c r="P168" s="65">
        <f>Table2245789101123456789101112131415161718192021222324252627282930313233343536373839404142434445464748495051[[#This Row],[PEMBULATAN]]*O168</f>
        <v>77291.5</v>
      </c>
    </row>
    <row r="169" spans="1:16" ht="26.25" customHeight="1" x14ac:dyDescent="0.2">
      <c r="A169" s="14"/>
      <c r="B169" s="75"/>
      <c r="C169" s="73" t="s">
        <v>5437</v>
      </c>
      <c r="D169" s="78" t="s">
        <v>127</v>
      </c>
      <c r="E169" s="13">
        <v>44559</v>
      </c>
      <c r="F169" s="76" t="s">
        <v>705</v>
      </c>
      <c r="G169" s="13">
        <v>44564</v>
      </c>
      <c r="H169" s="77" t="s">
        <v>5587</v>
      </c>
      <c r="I169" s="16">
        <v>77</v>
      </c>
      <c r="J169" s="16">
        <v>54</v>
      </c>
      <c r="K169" s="16">
        <v>32</v>
      </c>
      <c r="L169" s="16">
        <v>18</v>
      </c>
      <c r="M169" s="81">
        <v>33.264000000000003</v>
      </c>
      <c r="N169" s="96">
        <v>33.264000000000003</v>
      </c>
      <c r="O169" s="64">
        <v>2530</v>
      </c>
      <c r="P169" s="65">
        <f>Table2245789101123456789101112131415161718192021222324252627282930313233343536373839404142434445464748495051[[#This Row],[PEMBULATAN]]*O169</f>
        <v>84157.920000000013</v>
      </c>
    </row>
    <row r="170" spans="1:16" ht="26.25" customHeight="1" x14ac:dyDescent="0.2">
      <c r="A170" s="14"/>
      <c r="B170" s="75"/>
      <c r="C170" s="73" t="s">
        <v>5438</v>
      </c>
      <c r="D170" s="78" t="s">
        <v>127</v>
      </c>
      <c r="E170" s="13">
        <v>44559</v>
      </c>
      <c r="F170" s="76" t="s">
        <v>705</v>
      </c>
      <c r="G170" s="13">
        <v>44564</v>
      </c>
      <c r="H170" s="77" t="s">
        <v>5587</v>
      </c>
      <c r="I170" s="16">
        <v>90</v>
      </c>
      <c r="J170" s="16">
        <v>58</v>
      </c>
      <c r="K170" s="16">
        <v>27</v>
      </c>
      <c r="L170" s="16">
        <v>13</v>
      </c>
      <c r="M170" s="81">
        <v>35.234999999999999</v>
      </c>
      <c r="N170" s="96">
        <v>35.234999999999999</v>
      </c>
      <c r="O170" s="64">
        <v>2530</v>
      </c>
      <c r="P170" s="65">
        <f>Table2245789101123456789101112131415161718192021222324252627282930313233343536373839404142434445464748495051[[#This Row],[PEMBULATAN]]*O170</f>
        <v>89144.55</v>
      </c>
    </row>
    <row r="171" spans="1:16" ht="26.25" customHeight="1" x14ac:dyDescent="0.2">
      <c r="A171" s="14"/>
      <c r="B171" s="75"/>
      <c r="C171" s="73" t="s">
        <v>5439</v>
      </c>
      <c r="D171" s="78" t="s">
        <v>127</v>
      </c>
      <c r="E171" s="13">
        <v>44559</v>
      </c>
      <c r="F171" s="76" t="s">
        <v>705</v>
      </c>
      <c r="G171" s="13">
        <v>44564</v>
      </c>
      <c r="H171" s="77" t="s">
        <v>5587</v>
      </c>
      <c r="I171" s="16">
        <v>54</v>
      </c>
      <c r="J171" s="16">
        <v>35</v>
      </c>
      <c r="K171" s="16">
        <v>16</v>
      </c>
      <c r="L171" s="16">
        <v>5</v>
      </c>
      <c r="M171" s="81">
        <v>7.56</v>
      </c>
      <c r="N171" s="96">
        <v>7.56</v>
      </c>
      <c r="O171" s="64">
        <v>2530</v>
      </c>
      <c r="P171" s="65">
        <f>Table2245789101123456789101112131415161718192021222324252627282930313233343536373839404142434445464748495051[[#This Row],[PEMBULATAN]]*O171</f>
        <v>19126.8</v>
      </c>
    </row>
    <row r="172" spans="1:16" ht="26.25" customHeight="1" x14ac:dyDescent="0.2">
      <c r="A172" s="14"/>
      <c r="B172" s="75"/>
      <c r="C172" s="73" t="s">
        <v>5440</v>
      </c>
      <c r="D172" s="78" t="s">
        <v>127</v>
      </c>
      <c r="E172" s="13">
        <v>44559</v>
      </c>
      <c r="F172" s="76" t="s">
        <v>705</v>
      </c>
      <c r="G172" s="13">
        <v>44564</v>
      </c>
      <c r="H172" s="77" t="s">
        <v>5587</v>
      </c>
      <c r="I172" s="16">
        <v>65</v>
      </c>
      <c r="J172" s="16">
        <v>55</v>
      </c>
      <c r="K172" s="16">
        <v>24</v>
      </c>
      <c r="L172" s="16">
        <v>8</v>
      </c>
      <c r="M172" s="81">
        <v>21.45</v>
      </c>
      <c r="N172" s="96">
        <v>22</v>
      </c>
      <c r="O172" s="64">
        <v>2530</v>
      </c>
      <c r="P172" s="65">
        <f>Table2245789101123456789101112131415161718192021222324252627282930313233343536373839404142434445464748495051[[#This Row],[PEMBULATAN]]*O172</f>
        <v>55660</v>
      </c>
    </row>
    <row r="173" spans="1:16" ht="26.25" customHeight="1" x14ac:dyDescent="0.2">
      <c r="A173" s="14"/>
      <c r="B173" s="75"/>
      <c r="C173" s="73" t="s">
        <v>5441</v>
      </c>
      <c r="D173" s="78" t="s">
        <v>127</v>
      </c>
      <c r="E173" s="13">
        <v>44559</v>
      </c>
      <c r="F173" s="76" t="s">
        <v>705</v>
      </c>
      <c r="G173" s="13">
        <v>44564</v>
      </c>
      <c r="H173" s="77" t="s">
        <v>5587</v>
      </c>
      <c r="I173" s="16">
        <v>100</v>
      </c>
      <c r="J173" s="16">
        <v>67</v>
      </c>
      <c r="K173" s="16">
        <v>35</v>
      </c>
      <c r="L173" s="16">
        <v>16</v>
      </c>
      <c r="M173" s="81">
        <v>58.625</v>
      </c>
      <c r="N173" s="96">
        <v>58.625</v>
      </c>
      <c r="O173" s="64">
        <v>2530</v>
      </c>
      <c r="P173" s="65">
        <f>Table2245789101123456789101112131415161718192021222324252627282930313233343536373839404142434445464748495051[[#This Row],[PEMBULATAN]]*O173</f>
        <v>148321.25</v>
      </c>
    </row>
    <row r="174" spans="1:16" ht="26.25" customHeight="1" x14ac:dyDescent="0.2">
      <c r="A174" s="14"/>
      <c r="B174" s="75"/>
      <c r="C174" s="73" t="s">
        <v>5442</v>
      </c>
      <c r="D174" s="78" t="s">
        <v>127</v>
      </c>
      <c r="E174" s="13">
        <v>44559</v>
      </c>
      <c r="F174" s="76" t="s">
        <v>705</v>
      </c>
      <c r="G174" s="13">
        <v>44564</v>
      </c>
      <c r="H174" s="77" t="s">
        <v>5587</v>
      </c>
      <c r="I174" s="16">
        <v>62</v>
      </c>
      <c r="J174" s="16">
        <v>44</v>
      </c>
      <c r="K174" s="16">
        <v>12</v>
      </c>
      <c r="L174" s="16">
        <v>1</v>
      </c>
      <c r="M174" s="81">
        <v>8.1839999999999993</v>
      </c>
      <c r="N174" s="96">
        <v>8.1839999999999993</v>
      </c>
      <c r="O174" s="64">
        <v>2530</v>
      </c>
      <c r="P174" s="65">
        <f>Table2245789101123456789101112131415161718192021222324252627282930313233343536373839404142434445464748495051[[#This Row],[PEMBULATAN]]*O174</f>
        <v>20705.519999999997</v>
      </c>
    </row>
    <row r="175" spans="1:16" ht="26.25" customHeight="1" x14ac:dyDescent="0.2">
      <c r="A175" s="14"/>
      <c r="B175" s="75"/>
      <c r="C175" s="73" t="s">
        <v>5443</v>
      </c>
      <c r="D175" s="78" t="s">
        <v>127</v>
      </c>
      <c r="E175" s="13">
        <v>44559</v>
      </c>
      <c r="F175" s="76" t="s">
        <v>705</v>
      </c>
      <c r="G175" s="13">
        <v>44564</v>
      </c>
      <c r="H175" s="77" t="s">
        <v>5587</v>
      </c>
      <c r="I175" s="16">
        <v>92</v>
      </c>
      <c r="J175" s="16">
        <v>62</v>
      </c>
      <c r="K175" s="16">
        <v>35</v>
      </c>
      <c r="L175" s="16">
        <v>14</v>
      </c>
      <c r="M175" s="81">
        <v>49.91</v>
      </c>
      <c r="N175" s="96">
        <v>49.91</v>
      </c>
      <c r="O175" s="64">
        <v>2530</v>
      </c>
      <c r="P175" s="65">
        <f>Table2245789101123456789101112131415161718192021222324252627282930313233343536373839404142434445464748495051[[#This Row],[PEMBULATAN]]*O175</f>
        <v>126272.29999999999</v>
      </c>
    </row>
    <row r="176" spans="1:16" ht="26.25" customHeight="1" x14ac:dyDescent="0.2">
      <c r="A176" s="14"/>
      <c r="B176" s="75"/>
      <c r="C176" s="73" t="s">
        <v>5444</v>
      </c>
      <c r="D176" s="78" t="s">
        <v>127</v>
      </c>
      <c r="E176" s="13">
        <v>44559</v>
      </c>
      <c r="F176" s="76" t="s">
        <v>705</v>
      </c>
      <c r="G176" s="13">
        <v>44564</v>
      </c>
      <c r="H176" s="77" t="s">
        <v>5587</v>
      </c>
      <c r="I176" s="16">
        <v>83</v>
      </c>
      <c r="J176" s="16">
        <v>67</v>
      </c>
      <c r="K176" s="16">
        <v>25</v>
      </c>
      <c r="L176" s="16">
        <v>20</v>
      </c>
      <c r="M176" s="81">
        <v>34.756250000000001</v>
      </c>
      <c r="N176" s="96">
        <v>34.756250000000001</v>
      </c>
      <c r="O176" s="64">
        <v>2530</v>
      </c>
      <c r="P176" s="65">
        <f>Table2245789101123456789101112131415161718192021222324252627282930313233343536373839404142434445464748495051[[#This Row],[PEMBULATAN]]*O176</f>
        <v>87933.3125</v>
      </c>
    </row>
    <row r="177" spans="1:16" ht="26.25" customHeight="1" x14ac:dyDescent="0.2">
      <c r="A177" s="14"/>
      <c r="B177" s="75"/>
      <c r="C177" s="73" t="s">
        <v>5445</v>
      </c>
      <c r="D177" s="78" t="s">
        <v>127</v>
      </c>
      <c r="E177" s="13">
        <v>44559</v>
      </c>
      <c r="F177" s="76" t="s">
        <v>705</v>
      </c>
      <c r="G177" s="13">
        <v>44564</v>
      </c>
      <c r="H177" s="77" t="s">
        <v>5587</v>
      </c>
      <c r="I177" s="16">
        <v>65</v>
      </c>
      <c r="J177" s="16">
        <v>55</v>
      </c>
      <c r="K177" s="16">
        <v>21</v>
      </c>
      <c r="L177" s="16">
        <v>4</v>
      </c>
      <c r="M177" s="81">
        <v>18.768750000000001</v>
      </c>
      <c r="N177" s="96">
        <v>18.768750000000001</v>
      </c>
      <c r="O177" s="64">
        <v>2530</v>
      </c>
      <c r="P177" s="65">
        <f>Table2245789101123456789101112131415161718192021222324252627282930313233343536373839404142434445464748495051[[#This Row],[PEMBULATAN]]*O177</f>
        <v>47484.9375</v>
      </c>
    </row>
    <row r="178" spans="1:16" ht="26.25" customHeight="1" x14ac:dyDescent="0.2">
      <c r="A178" s="14"/>
      <c r="B178" s="75"/>
      <c r="C178" s="73" t="s">
        <v>5446</v>
      </c>
      <c r="D178" s="78" t="s">
        <v>127</v>
      </c>
      <c r="E178" s="13">
        <v>44559</v>
      </c>
      <c r="F178" s="76" t="s">
        <v>705</v>
      </c>
      <c r="G178" s="13">
        <v>44564</v>
      </c>
      <c r="H178" s="77" t="s">
        <v>5587</v>
      </c>
      <c r="I178" s="16">
        <v>56</v>
      </c>
      <c r="J178" s="16">
        <v>35</v>
      </c>
      <c r="K178" s="16">
        <v>14</v>
      </c>
      <c r="L178" s="16">
        <v>1</v>
      </c>
      <c r="M178" s="81">
        <v>6.86</v>
      </c>
      <c r="N178" s="96">
        <v>6.86</v>
      </c>
      <c r="O178" s="64">
        <v>2530</v>
      </c>
      <c r="P178" s="65">
        <f>Table2245789101123456789101112131415161718192021222324252627282930313233343536373839404142434445464748495051[[#This Row],[PEMBULATAN]]*O178</f>
        <v>17355.8</v>
      </c>
    </row>
    <row r="179" spans="1:16" ht="26.25" customHeight="1" x14ac:dyDescent="0.2">
      <c r="A179" s="14"/>
      <c r="B179" s="75"/>
      <c r="C179" s="73" t="s">
        <v>5447</v>
      </c>
      <c r="D179" s="78" t="s">
        <v>127</v>
      </c>
      <c r="E179" s="13">
        <v>44559</v>
      </c>
      <c r="F179" s="76" t="s">
        <v>705</v>
      </c>
      <c r="G179" s="13">
        <v>44564</v>
      </c>
      <c r="H179" s="77" t="s">
        <v>5587</v>
      </c>
      <c r="I179" s="16">
        <v>34</v>
      </c>
      <c r="J179" s="16">
        <v>25</v>
      </c>
      <c r="K179" s="16">
        <v>11</v>
      </c>
      <c r="L179" s="16">
        <v>2</v>
      </c>
      <c r="M179" s="81">
        <v>2.3374999999999999</v>
      </c>
      <c r="N179" s="96">
        <v>2.3374999999999999</v>
      </c>
      <c r="O179" s="64">
        <v>2530</v>
      </c>
      <c r="P179" s="65">
        <f>Table2245789101123456789101112131415161718192021222324252627282930313233343536373839404142434445464748495051[[#This Row],[PEMBULATAN]]*O179</f>
        <v>5913.875</v>
      </c>
    </row>
    <row r="180" spans="1:16" ht="26.25" customHeight="1" x14ac:dyDescent="0.2">
      <c r="A180" s="14"/>
      <c r="B180" s="75"/>
      <c r="C180" s="73" t="s">
        <v>5448</v>
      </c>
      <c r="D180" s="78" t="s">
        <v>127</v>
      </c>
      <c r="E180" s="13">
        <v>44559</v>
      </c>
      <c r="F180" s="76" t="s">
        <v>705</v>
      </c>
      <c r="G180" s="13">
        <v>44564</v>
      </c>
      <c r="H180" s="77" t="s">
        <v>5587</v>
      </c>
      <c r="I180" s="16">
        <v>78</v>
      </c>
      <c r="J180" s="16">
        <v>64</v>
      </c>
      <c r="K180" s="16">
        <v>26</v>
      </c>
      <c r="L180" s="16">
        <v>17</v>
      </c>
      <c r="M180" s="81">
        <v>32.448</v>
      </c>
      <c r="N180" s="96">
        <v>3</v>
      </c>
      <c r="O180" s="64">
        <v>2530</v>
      </c>
      <c r="P180" s="65">
        <f>Table2245789101123456789101112131415161718192021222324252627282930313233343536373839404142434445464748495051[[#This Row],[PEMBULATAN]]*O180</f>
        <v>7590</v>
      </c>
    </row>
    <row r="181" spans="1:16" ht="26.25" customHeight="1" x14ac:dyDescent="0.2">
      <c r="A181" s="14"/>
      <c r="B181" s="75"/>
      <c r="C181" s="73" t="s">
        <v>5449</v>
      </c>
      <c r="D181" s="78" t="s">
        <v>127</v>
      </c>
      <c r="E181" s="13">
        <v>44559</v>
      </c>
      <c r="F181" s="76" t="s">
        <v>705</v>
      </c>
      <c r="G181" s="13">
        <v>44564</v>
      </c>
      <c r="H181" s="77" t="s">
        <v>5587</v>
      </c>
      <c r="I181" s="16">
        <v>72</v>
      </c>
      <c r="J181" s="16">
        <v>49</v>
      </c>
      <c r="K181" s="16">
        <v>21</v>
      </c>
      <c r="L181" s="16">
        <v>9</v>
      </c>
      <c r="M181" s="81">
        <v>18.521999999999998</v>
      </c>
      <c r="N181" s="96">
        <v>18.521999999999998</v>
      </c>
      <c r="O181" s="64">
        <v>2530</v>
      </c>
      <c r="P181" s="65">
        <f>Table2245789101123456789101112131415161718192021222324252627282930313233343536373839404142434445464748495051[[#This Row],[PEMBULATAN]]*O181</f>
        <v>46860.659999999996</v>
      </c>
    </row>
    <row r="182" spans="1:16" ht="26.25" customHeight="1" x14ac:dyDescent="0.2">
      <c r="A182" s="14"/>
      <c r="B182" s="75"/>
      <c r="C182" s="73" t="s">
        <v>5450</v>
      </c>
      <c r="D182" s="78" t="s">
        <v>127</v>
      </c>
      <c r="E182" s="13">
        <v>44559</v>
      </c>
      <c r="F182" s="76" t="s">
        <v>705</v>
      </c>
      <c r="G182" s="13">
        <v>44564</v>
      </c>
      <c r="H182" s="77" t="s">
        <v>5587</v>
      </c>
      <c r="I182" s="16">
        <v>25</v>
      </c>
      <c r="J182" s="16">
        <v>15</v>
      </c>
      <c r="K182" s="16">
        <v>11</v>
      </c>
      <c r="L182" s="16">
        <v>1</v>
      </c>
      <c r="M182" s="81">
        <v>1.03125</v>
      </c>
      <c r="N182" s="96">
        <v>1.03125</v>
      </c>
      <c r="O182" s="64">
        <v>2530</v>
      </c>
      <c r="P182" s="65">
        <f>Table2245789101123456789101112131415161718192021222324252627282930313233343536373839404142434445464748495051[[#This Row],[PEMBULATAN]]*O182</f>
        <v>2609.0625</v>
      </c>
    </row>
    <row r="183" spans="1:16" ht="26.25" customHeight="1" x14ac:dyDescent="0.2">
      <c r="A183" s="14"/>
      <c r="B183" s="75"/>
      <c r="C183" s="73" t="s">
        <v>5451</v>
      </c>
      <c r="D183" s="78" t="s">
        <v>127</v>
      </c>
      <c r="E183" s="13">
        <v>44559</v>
      </c>
      <c r="F183" s="76" t="s">
        <v>705</v>
      </c>
      <c r="G183" s="13">
        <v>44564</v>
      </c>
      <c r="H183" s="77" t="s">
        <v>5587</v>
      </c>
      <c r="I183" s="16">
        <v>81</v>
      </c>
      <c r="J183" s="16">
        <v>60</v>
      </c>
      <c r="K183" s="16">
        <v>22</v>
      </c>
      <c r="L183" s="16">
        <v>7</v>
      </c>
      <c r="M183" s="81">
        <v>26.73</v>
      </c>
      <c r="N183" s="96">
        <v>26.73</v>
      </c>
      <c r="O183" s="64">
        <v>2530</v>
      </c>
      <c r="P183" s="65">
        <f>Table2245789101123456789101112131415161718192021222324252627282930313233343536373839404142434445464748495051[[#This Row],[PEMBULATAN]]*O183</f>
        <v>67626.899999999994</v>
      </c>
    </row>
    <row r="184" spans="1:16" ht="26.25" customHeight="1" x14ac:dyDescent="0.2">
      <c r="A184" s="14"/>
      <c r="B184" s="75"/>
      <c r="C184" s="73" t="s">
        <v>5452</v>
      </c>
      <c r="D184" s="78" t="s">
        <v>127</v>
      </c>
      <c r="E184" s="13">
        <v>44559</v>
      </c>
      <c r="F184" s="76" t="s">
        <v>705</v>
      </c>
      <c r="G184" s="13">
        <v>44564</v>
      </c>
      <c r="H184" s="77" t="s">
        <v>5587</v>
      </c>
      <c r="I184" s="16">
        <v>70</v>
      </c>
      <c r="J184" s="16">
        <v>66</v>
      </c>
      <c r="K184" s="16">
        <v>34</v>
      </c>
      <c r="L184" s="16">
        <v>16</v>
      </c>
      <c r="M184" s="81">
        <v>39.270000000000003</v>
      </c>
      <c r="N184" s="96">
        <v>39.270000000000003</v>
      </c>
      <c r="O184" s="64">
        <v>2530</v>
      </c>
      <c r="P184" s="65">
        <f>Table2245789101123456789101112131415161718192021222324252627282930313233343536373839404142434445464748495051[[#This Row],[PEMBULATAN]]*O184</f>
        <v>99353.1</v>
      </c>
    </row>
    <row r="185" spans="1:16" ht="26.25" customHeight="1" x14ac:dyDescent="0.2">
      <c r="A185" s="14"/>
      <c r="B185" s="75"/>
      <c r="C185" s="73" t="s">
        <v>5453</v>
      </c>
      <c r="D185" s="78" t="s">
        <v>127</v>
      </c>
      <c r="E185" s="13">
        <v>44559</v>
      </c>
      <c r="F185" s="76" t="s">
        <v>705</v>
      </c>
      <c r="G185" s="13">
        <v>44564</v>
      </c>
      <c r="H185" s="77" t="s">
        <v>5587</v>
      </c>
      <c r="I185" s="16">
        <v>84</v>
      </c>
      <c r="J185" s="16">
        <v>65</v>
      </c>
      <c r="K185" s="16">
        <v>23</v>
      </c>
      <c r="L185" s="16">
        <v>20</v>
      </c>
      <c r="M185" s="81">
        <v>31.395</v>
      </c>
      <c r="N185" s="96">
        <v>32</v>
      </c>
      <c r="O185" s="64">
        <v>2530</v>
      </c>
      <c r="P185" s="65">
        <f>Table2245789101123456789101112131415161718192021222324252627282930313233343536373839404142434445464748495051[[#This Row],[PEMBULATAN]]*O185</f>
        <v>80960</v>
      </c>
    </row>
    <row r="186" spans="1:16" ht="26.25" customHeight="1" x14ac:dyDescent="0.2">
      <c r="A186" s="14"/>
      <c r="B186" s="75"/>
      <c r="C186" s="73" t="s">
        <v>5454</v>
      </c>
      <c r="D186" s="78" t="s">
        <v>127</v>
      </c>
      <c r="E186" s="13">
        <v>44559</v>
      </c>
      <c r="F186" s="76" t="s">
        <v>705</v>
      </c>
      <c r="G186" s="13">
        <v>44564</v>
      </c>
      <c r="H186" s="77" t="s">
        <v>5587</v>
      </c>
      <c r="I186" s="16">
        <v>78</v>
      </c>
      <c r="J186" s="16">
        <v>56</v>
      </c>
      <c r="K186" s="16">
        <v>23</v>
      </c>
      <c r="L186" s="16">
        <v>11</v>
      </c>
      <c r="M186" s="81">
        <v>25.116</v>
      </c>
      <c r="N186" s="96">
        <v>25.116</v>
      </c>
      <c r="O186" s="64">
        <v>2530</v>
      </c>
      <c r="P186" s="65">
        <f>Table2245789101123456789101112131415161718192021222324252627282930313233343536373839404142434445464748495051[[#This Row],[PEMBULATAN]]*O186</f>
        <v>63543.479999999996</v>
      </c>
    </row>
    <row r="187" spans="1:16" ht="26.25" customHeight="1" x14ac:dyDescent="0.2">
      <c r="A187" s="14"/>
      <c r="B187" s="75"/>
      <c r="C187" s="73" t="s">
        <v>5455</v>
      </c>
      <c r="D187" s="78" t="s">
        <v>127</v>
      </c>
      <c r="E187" s="13">
        <v>44559</v>
      </c>
      <c r="F187" s="76" t="s">
        <v>705</v>
      </c>
      <c r="G187" s="13">
        <v>44564</v>
      </c>
      <c r="H187" s="77" t="s">
        <v>5587</v>
      </c>
      <c r="I187" s="16">
        <v>60</v>
      </c>
      <c r="J187" s="16">
        <v>16</v>
      </c>
      <c r="K187" s="16">
        <v>11</v>
      </c>
      <c r="L187" s="16">
        <v>1</v>
      </c>
      <c r="M187" s="81">
        <v>2.64</v>
      </c>
      <c r="N187" s="96">
        <v>2.64</v>
      </c>
      <c r="O187" s="64">
        <v>2530</v>
      </c>
      <c r="P187" s="65">
        <f>Table2245789101123456789101112131415161718192021222324252627282930313233343536373839404142434445464748495051[[#This Row],[PEMBULATAN]]*O187</f>
        <v>6679.2000000000007</v>
      </c>
    </row>
    <row r="188" spans="1:16" ht="26.25" customHeight="1" x14ac:dyDescent="0.2">
      <c r="A188" s="14"/>
      <c r="B188" s="75"/>
      <c r="C188" s="73" t="s">
        <v>5456</v>
      </c>
      <c r="D188" s="78" t="s">
        <v>127</v>
      </c>
      <c r="E188" s="13">
        <v>44559</v>
      </c>
      <c r="F188" s="76" t="s">
        <v>705</v>
      </c>
      <c r="G188" s="13">
        <v>44564</v>
      </c>
      <c r="H188" s="77" t="s">
        <v>5587</v>
      </c>
      <c r="I188" s="16">
        <v>85</v>
      </c>
      <c r="J188" s="16">
        <v>60</v>
      </c>
      <c r="K188" s="16">
        <v>25</v>
      </c>
      <c r="L188" s="16">
        <v>9</v>
      </c>
      <c r="M188" s="81">
        <v>31.875</v>
      </c>
      <c r="N188" s="96">
        <v>31.875</v>
      </c>
      <c r="O188" s="64">
        <v>2530</v>
      </c>
      <c r="P188" s="65">
        <f>Table2245789101123456789101112131415161718192021222324252627282930313233343536373839404142434445464748495051[[#This Row],[PEMBULATAN]]*O188</f>
        <v>80643.75</v>
      </c>
    </row>
    <row r="189" spans="1:16" ht="26.25" customHeight="1" x14ac:dyDescent="0.2">
      <c r="A189" s="14"/>
      <c r="B189" s="75"/>
      <c r="C189" s="73" t="s">
        <v>5457</v>
      </c>
      <c r="D189" s="78" t="s">
        <v>127</v>
      </c>
      <c r="E189" s="13">
        <v>44559</v>
      </c>
      <c r="F189" s="76" t="s">
        <v>705</v>
      </c>
      <c r="G189" s="13">
        <v>44564</v>
      </c>
      <c r="H189" s="77" t="s">
        <v>5587</v>
      </c>
      <c r="I189" s="16">
        <v>85</v>
      </c>
      <c r="J189" s="16">
        <v>61</v>
      </c>
      <c r="K189" s="16">
        <v>28</v>
      </c>
      <c r="L189" s="16">
        <v>19</v>
      </c>
      <c r="M189" s="81">
        <v>36.295000000000002</v>
      </c>
      <c r="N189" s="96">
        <v>37</v>
      </c>
      <c r="O189" s="64">
        <v>2530</v>
      </c>
      <c r="P189" s="65">
        <f>Table2245789101123456789101112131415161718192021222324252627282930313233343536373839404142434445464748495051[[#This Row],[PEMBULATAN]]*O189</f>
        <v>93610</v>
      </c>
    </row>
    <row r="190" spans="1:16" ht="26.25" customHeight="1" x14ac:dyDescent="0.2">
      <c r="A190" s="14"/>
      <c r="B190" s="75"/>
      <c r="C190" s="73" t="s">
        <v>5458</v>
      </c>
      <c r="D190" s="78" t="s">
        <v>127</v>
      </c>
      <c r="E190" s="13">
        <v>44559</v>
      </c>
      <c r="F190" s="76" t="s">
        <v>705</v>
      </c>
      <c r="G190" s="13">
        <v>44564</v>
      </c>
      <c r="H190" s="77" t="s">
        <v>5587</v>
      </c>
      <c r="I190" s="16">
        <v>83</v>
      </c>
      <c r="J190" s="16">
        <v>62</v>
      </c>
      <c r="K190" s="16">
        <v>25</v>
      </c>
      <c r="L190" s="16">
        <v>15</v>
      </c>
      <c r="M190" s="81">
        <v>32.162500000000001</v>
      </c>
      <c r="N190" s="96">
        <v>32.162500000000001</v>
      </c>
      <c r="O190" s="64">
        <v>2530</v>
      </c>
      <c r="P190" s="65">
        <f>Table2245789101123456789101112131415161718192021222324252627282930313233343536373839404142434445464748495051[[#This Row],[PEMBULATAN]]*O190</f>
        <v>81371.125</v>
      </c>
    </row>
    <row r="191" spans="1:16" ht="26.25" customHeight="1" x14ac:dyDescent="0.2">
      <c r="A191" s="14"/>
      <c r="B191" s="75"/>
      <c r="C191" s="73" t="s">
        <v>5459</v>
      </c>
      <c r="D191" s="78" t="s">
        <v>127</v>
      </c>
      <c r="E191" s="13">
        <v>44559</v>
      </c>
      <c r="F191" s="76" t="s">
        <v>705</v>
      </c>
      <c r="G191" s="13">
        <v>44564</v>
      </c>
      <c r="H191" s="77" t="s">
        <v>5587</v>
      </c>
      <c r="I191" s="16">
        <v>93</v>
      </c>
      <c r="J191" s="16">
        <v>60</v>
      </c>
      <c r="K191" s="16">
        <v>24</v>
      </c>
      <c r="L191" s="16">
        <v>17</v>
      </c>
      <c r="M191" s="81">
        <v>33.479999999999997</v>
      </c>
      <c r="N191" s="96">
        <v>34</v>
      </c>
      <c r="O191" s="64">
        <v>2530</v>
      </c>
      <c r="P191" s="65">
        <f>Table2245789101123456789101112131415161718192021222324252627282930313233343536373839404142434445464748495051[[#This Row],[PEMBULATAN]]*O191</f>
        <v>86020</v>
      </c>
    </row>
    <row r="192" spans="1:16" ht="26.25" customHeight="1" x14ac:dyDescent="0.2">
      <c r="A192" s="14"/>
      <c r="B192" s="75"/>
      <c r="C192" s="73" t="s">
        <v>5460</v>
      </c>
      <c r="D192" s="78" t="s">
        <v>127</v>
      </c>
      <c r="E192" s="13">
        <v>44559</v>
      </c>
      <c r="F192" s="76" t="s">
        <v>705</v>
      </c>
      <c r="G192" s="13">
        <v>44564</v>
      </c>
      <c r="H192" s="77" t="s">
        <v>5587</v>
      </c>
      <c r="I192" s="16">
        <v>50</v>
      </c>
      <c r="J192" s="16">
        <v>32</v>
      </c>
      <c r="K192" s="16">
        <v>14</v>
      </c>
      <c r="L192" s="16">
        <v>8</v>
      </c>
      <c r="M192" s="81">
        <v>5.6</v>
      </c>
      <c r="N192" s="96">
        <v>8</v>
      </c>
      <c r="O192" s="64">
        <v>2530</v>
      </c>
      <c r="P192" s="65">
        <f>Table2245789101123456789101112131415161718192021222324252627282930313233343536373839404142434445464748495051[[#This Row],[PEMBULATAN]]*O192</f>
        <v>20240</v>
      </c>
    </row>
    <row r="193" spans="1:16" ht="26.25" customHeight="1" x14ac:dyDescent="0.2">
      <c r="A193" s="14"/>
      <c r="B193" s="75"/>
      <c r="C193" s="73" t="s">
        <v>5461</v>
      </c>
      <c r="D193" s="78" t="s">
        <v>127</v>
      </c>
      <c r="E193" s="13">
        <v>44559</v>
      </c>
      <c r="F193" s="76" t="s">
        <v>705</v>
      </c>
      <c r="G193" s="13">
        <v>44564</v>
      </c>
      <c r="H193" s="77" t="s">
        <v>5587</v>
      </c>
      <c r="I193" s="16">
        <v>100</v>
      </c>
      <c r="J193" s="16">
        <v>50</v>
      </c>
      <c r="K193" s="16">
        <v>32</v>
      </c>
      <c r="L193" s="16">
        <v>14</v>
      </c>
      <c r="M193" s="81">
        <v>40</v>
      </c>
      <c r="N193" s="96">
        <v>40</v>
      </c>
      <c r="O193" s="64">
        <v>2530</v>
      </c>
      <c r="P193" s="65">
        <f>Table2245789101123456789101112131415161718192021222324252627282930313233343536373839404142434445464748495051[[#This Row],[PEMBULATAN]]*O193</f>
        <v>101200</v>
      </c>
    </row>
    <row r="194" spans="1:16" ht="26.25" customHeight="1" x14ac:dyDescent="0.2">
      <c r="A194" s="14"/>
      <c r="B194" s="75"/>
      <c r="C194" s="73" t="s">
        <v>5462</v>
      </c>
      <c r="D194" s="78" t="s">
        <v>127</v>
      </c>
      <c r="E194" s="13">
        <v>44559</v>
      </c>
      <c r="F194" s="76" t="s">
        <v>705</v>
      </c>
      <c r="G194" s="13">
        <v>44564</v>
      </c>
      <c r="H194" s="77" t="s">
        <v>5587</v>
      </c>
      <c r="I194" s="16">
        <v>66</v>
      </c>
      <c r="J194" s="16">
        <v>56</v>
      </c>
      <c r="K194" s="16">
        <v>17</v>
      </c>
      <c r="L194" s="16">
        <v>11</v>
      </c>
      <c r="M194" s="81">
        <v>15.708</v>
      </c>
      <c r="N194" s="96">
        <v>15.708</v>
      </c>
      <c r="O194" s="64">
        <v>2530</v>
      </c>
      <c r="P194" s="65">
        <f>Table2245789101123456789101112131415161718192021222324252627282930313233343536373839404142434445464748495051[[#This Row],[PEMBULATAN]]*O194</f>
        <v>39741.24</v>
      </c>
    </row>
    <row r="195" spans="1:16" ht="26.25" customHeight="1" x14ac:dyDescent="0.2">
      <c r="A195" s="14"/>
      <c r="B195" s="75"/>
      <c r="C195" s="73" t="s">
        <v>5463</v>
      </c>
      <c r="D195" s="78" t="s">
        <v>127</v>
      </c>
      <c r="E195" s="13">
        <v>44559</v>
      </c>
      <c r="F195" s="76" t="s">
        <v>705</v>
      </c>
      <c r="G195" s="13">
        <v>44564</v>
      </c>
      <c r="H195" s="77" t="s">
        <v>5587</v>
      </c>
      <c r="I195" s="16">
        <v>82</v>
      </c>
      <c r="J195" s="16">
        <v>66</v>
      </c>
      <c r="K195" s="16">
        <v>18</v>
      </c>
      <c r="L195" s="16">
        <v>13</v>
      </c>
      <c r="M195" s="81">
        <v>24.353999999999999</v>
      </c>
      <c r="N195" s="96">
        <v>25</v>
      </c>
      <c r="O195" s="64">
        <v>2530</v>
      </c>
      <c r="P195" s="65">
        <f>Table2245789101123456789101112131415161718192021222324252627282930313233343536373839404142434445464748495051[[#This Row],[PEMBULATAN]]*O195</f>
        <v>63250</v>
      </c>
    </row>
    <row r="196" spans="1:16" ht="26.25" customHeight="1" x14ac:dyDescent="0.2">
      <c r="A196" s="14"/>
      <c r="B196" s="75"/>
      <c r="C196" s="73" t="s">
        <v>5464</v>
      </c>
      <c r="D196" s="78" t="s">
        <v>127</v>
      </c>
      <c r="E196" s="13">
        <v>44559</v>
      </c>
      <c r="F196" s="76" t="s">
        <v>705</v>
      </c>
      <c r="G196" s="13">
        <v>44564</v>
      </c>
      <c r="H196" s="77" t="s">
        <v>5587</v>
      </c>
      <c r="I196" s="16">
        <v>75</v>
      </c>
      <c r="J196" s="16">
        <v>44</v>
      </c>
      <c r="K196" s="16">
        <v>11</v>
      </c>
      <c r="L196" s="16">
        <v>5</v>
      </c>
      <c r="M196" s="81">
        <v>9.0749999999999993</v>
      </c>
      <c r="N196" s="96">
        <v>9.0749999999999993</v>
      </c>
      <c r="O196" s="64">
        <v>2530</v>
      </c>
      <c r="P196" s="65">
        <f>Table2245789101123456789101112131415161718192021222324252627282930313233343536373839404142434445464748495051[[#This Row],[PEMBULATAN]]*O196</f>
        <v>22959.75</v>
      </c>
    </row>
    <row r="197" spans="1:16" ht="26.25" customHeight="1" x14ac:dyDescent="0.2">
      <c r="A197" s="14"/>
      <c r="B197" s="75"/>
      <c r="C197" s="73" t="s">
        <v>5465</v>
      </c>
      <c r="D197" s="78" t="s">
        <v>127</v>
      </c>
      <c r="E197" s="13">
        <v>44559</v>
      </c>
      <c r="F197" s="76" t="s">
        <v>705</v>
      </c>
      <c r="G197" s="13">
        <v>44564</v>
      </c>
      <c r="H197" s="77" t="s">
        <v>5587</v>
      </c>
      <c r="I197" s="16">
        <v>99</v>
      </c>
      <c r="J197" s="16">
        <v>62</v>
      </c>
      <c r="K197" s="16">
        <v>36</v>
      </c>
      <c r="L197" s="16">
        <v>16</v>
      </c>
      <c r="M197" s="81">
        <v>55.241999999999997</v>
      </c>
      <c r="N197" s="96">
        <v>55.241999999999997</v>
      </c>
      <c r="O197" s="64">
        <v>2530</v>
      </c>
      <c r="P197" s="65">
        <f>Table2245789101123456789101112131415161718192021222324252627282930313233343536373839404142434445464748495051[[#This Row],[PEMBULATAN]]*O197</f>
        <v>139762.25999999998</v>
      </c>
    </row>
    <row r="198" spans="1:16" ht="26.25" customHeight="1" x14ac:dyDescent="0.2">
      <c r="A198" s="14"/>
      <c r="B198" s="75"/>
      <c r="C198" s="73" t="s">
        <v>5466</v>
      </c>
      <c r="D198" s="78" t="s">
        <v>127</v>
      </c>
      <c r="E198" s="13">
        <v>44559</v>
      </c>
      <c r="F198" s="76" t="s">
        <v>705</v>
      </c>
      <c r="G198" s="13">
        <v>44564</v>
      </c>
      <c r="H198" s="77" t="s">
        <v>5587</v>
      </c>
      <c r="I198" s="16">
        <v>75</v>
      </c>
      <c r="J198" s="16">
        <v>35</v>
      </c>
      <c r="K198" s="16">
        <v>16</v>
      </c>
      <c r="L198" s="16">
        <v>10</v>
      </c>
      <c r="M198" s="81">
        <v>10.5</v>
      </c>
      <c r="N198" s="96">
        <v>10.5</v>
      </c>
      <c r="O198" s="64">
        <v>2530</v>
      </c>
      <c r="P198" s="65">
        <f>Table2245789101123456789101112131415161718192021222324252627282930313233343536373839404142434445464748495051[[#This Row],[PEMBULATAN]]*O198</f>
        <v>26565</v>
      </c>
    </row>
    <row r="199" spans="1:16" ht="26.25" customHeight="1" x14ac:dyDescent="0.2">
      <c r="A199" s="14"/>
      <c r="B199" s="75"/>
      <c r="C199" s="73" t="s">
        <v>5467</v>
      </c>
      <c r="D199" s="78" t="s">
        <v>127</v>
      </c>
      <c r="E199" s="13">
        <v>44559</v>
      </c>
      <c r="F199" s="76" t="s">
        <v>705</v>
      </c>
      <c r="G199" s="13">
        <v>44564</v>
      </c>
      <c r="H199" s="77" t="s">
        <v>5587</v>
      </c>
      <c r="I199" s="16">
        <v>83</v>
      </c>
      <c r="J199" s="16">
        <v>59</v>
      </c>
      <c r="K199" s="16">
        <v>33</v>
      </c>
      <c r="L199" s="16">
        <v>11</v>
      </c>
      <c r="M199" s="81">
        <v>40.40025</v>
      </c>
      <c r="N199" s="96">
        <v>41</v>
      </c>
      <c r="O199" s="64">
        <v>2530</v>
      </c>
      <c r="P199" s="65">
        <f>Table2245789101123456789101112131415161718192021222324252627282930313233343536373839404142434445464748495051[[#This Row],[PEMBULATAN]]*O199</f>
        <v>103730</v>
      </c>
    </row>
    <row r="200" spans="1:16" ht="26.25" customHeight="1" x14ac:dyDescent="0.2">
      <c r="A200" s="14"/>
      <c r="B200" s="75"/>
      <c r="C200" s="73" t="s">
        <v>5468</v>
      </c>
      <c r="D200" s="78" t="s">
        <v>127</v>
      </c>
      <c r="E200" s="13">
        <v>44559</v>
      </c>
      <c r="F200" s="76" t="s">
        <v>705</v>
      </c>
      <c r="G200" s="13">
        <v>44564</v>
      </c>
      <c r="H200" s="77" t="s">
        <v>5587</v>
      </c>
      <c r="I200" s="16">
        <v>98</v>
      </c>
      <c r="J200" s="16">
        <v>55</v>
      </c>
      <c r="K200" s="16">
        <v>38</v>
      </c>
      <c r="L200" s="16">
        <v>15</v>
      </c>
      <c r="M200" s="81">
        <v>51.204999999999998</v>
      </c>
      <c r="N200" s="96">
        <v>51.204999999999998</v>
      </c>
      <c r="O200" s="64">
        <v>2530</v>
      </c>
      <c r="P200" s="65">
        <f>Table2245789101123456789101112131415161718192021222324252627282930313233343536373839404142434445464748495051[[#This Row],[PEMBULATAN]]*O200</f>
        <v>129548.65</v>
      </c>
    </row>
    <row r="201" spans="1:16" ht="26.25" customHeight="1" x14ac:dyDescent="0.2">
      <c r="A201" s="14"/>
      <c r="B201" s="75"/>
      <c r="C201" s="73" t="s">
        <v>5469</v>
      </c>
      <c r="D201" s="78" t="s">
        <v>127</v>
      </c>
      <c r="E201" s="13">
        <v>44559</v>
      </c>
      <c r="F201" s="76" t="s">
        <v>705</v>
      </c>
      <c r="G201" s="13">
        <v>44564</v>
      </c>
      <c r="H201" s="77" t="s">
        <v>5587</v>
      </c>
      <c r="I201" s="16">
        <v>98</v>
      </c>
      <c r="J201" s="16">
        <v>63</v>
      </c>
      <c r="K201" s="16">
        <v>32</v>
      </c>
      <c r="L201" s="16">
        <v>20</v>
      </c>
      <c r="M201" s="81">
        <v>49.392000000000003</v>
      </c>
      <c r="N201" s="96">
        <v>50</v>
      </c>
      <c r="O201" s="64">
        <v>2530</v>
      </c>
      <c r="P201" s="65">
        <f>Table2245789101123456789101112131415161718192021222324252627282930313233343536373839404142434445464748495051[[#This Row],[PEMBULATAN]]*O201</f>
        <v>126500</v>
      </c>
    </row>
    <row r="202" spans="1:16" ht="26.25" customHeight="1" x14ac:dyDescent="0.2">
      <c r="A202" s="14"/>
      <c r="B202" s="75"/>
      <c r="C202" s="73" t="s">
        <v>5470</v>
      </c>
      <c r="D202" s="78" t="s">
        <v>127</v>
      </c>
      <c r="E202" s="13">
        <v>44559</v>
      </c>
      <c r="F202" s="76" t="s">
        <v>705</v>
      </c>
      <c r="G202" s="13">
        <v>44564</v>
      </c>
      <c r="H202" s="77" t="s">
        <v>5587</v>
      </c>
      <c r="I202" s="16">
        <v>105</v>
      </c>
      <c r="J202" s="16">
        <v>50</v>
      </c>
      <c r="K202" s="16">
        <v>35</v>
      </c>
      <c r="L202" s="16">
        <v>8</v>
      </c>
      <c r="M202" s="81">
        <v>45.9375</v>
      </c>
      <c r="N202" s="96">
        <v>45.9375</v>
      </c>
      <c r="O202" s="64">
        <v>2530</v>
      </c>
      <c r="P202" s="65">
        <f>Table2245789101123456789101112131415161718192021222324252627282930313233343536373839404142434445464748495051[[#This Row],[PEMBULATAN]]*O202</f>
        <v>116221.875</v>
      </c>
    </row>
    <row r="203" spans="1:16" ht="26.25" customHeight="1" x14ac:dyDescent="0.2">
      <c r="A203" s="14"/>
      <c r="B203" s="75"/>
      <c r="C203" s="73" t="s">
        <v>5471</v>
      </c>
      <c r="D203" s="78" t="s">
        <v>127</v>
      </c>
      <c r="E203" s="13">
        <v>44559</v>
      </c>
      <c r="F203" s="76" t="s">
        <v>705</v>
      </c>
      <c r="G203" s="13">
        <v>44564</v>
      </c>
      <c r="H203" s="77" t="s">
        <v>5587</v>
      </c>
      <c r="I203" s="16">
        <v>71</v>
      </c>
      <c r="J203" s="16">
        <v>65</v>
      </c>
      <c r="K203" s="16">
        <v>23</v>
      </c>
      <c r="L203" s="16">
        <v>6</v>
      </c>
      <c r="M203" s="81">
        <v>26.536249999999999</v>
      </c>
      <c r="N203" s="96">
        <v>26.536249999999999</v>
      </c>
      <c r="O203" s="64">
        <v>2530</v>
      </c>
      <c r="P203" s="65">
        <f>Table2245789101123456789101112131415161718192021222324252627282930313233343536373839404142434445464748495051[[#This Row],[PEMBULATAN]]*O203</f>
        <v>67136.712499999994</v>
      </c>
    </row>
    <row r="204" spans="1:16" ht="26.25" customHeight="1" x14ac:dyDescent="0.2">
      <c r="A204" s="14"/>
      <c r="B204" s="75"/>
      <c r="C204" s="73" t="s">
        <v>5472</v>
      </c>
      <c r="D204" s="78" t="s">
        <v>127</v>
      </c>
      <c r="E204" s="13">
        <v>44559</v>
      </c>
      <c r="F204" s="76" t="s">
        <v>705</v>
      </c>
      <c r="G204" s="13">
        <v>44564</v>
      </c>
      <c r="H204" s="77" t="s">
        <v>5587</v>
      </c>
      <c r="I204" s="16">
        <v>83</v>
      </c>
      <c r="J204" s="16">
        <v>63</v>
      </c>
      <c r="K204" s="16">
        <v>25</v>
      </c>
      <c r="L204" s="16">
        <v>17</v>
      </c>
      <c r="M204" s="81">
        <v>32.681249999999999</v>
      </c>
      <c r="N204" s="96">
        <v>32.681249999999999</v>
      </c>
      <c r="O204" s="64">
        <v>2530</v>
      </c>
      <c r="P204" s="65">
        <f>Table2245789101123456789101112131415161718192021222324252627282930313233343536373839404142434445464748495051[[#This Row],[PEMBULATAN]]*O204</f>
        <v>82683.5625</v>
      </c>
    </row>
    <row r="205" spans="1:16" ht="26.25" customHeight="1" x14ac:dyDescent="0.2">
      <c r="A205" s="14"/>
      <c r="B205" s="75"/>
      <c r="C205" s="73" t="s">
        <v>5473</v>
      </c>
      <c r="D205" s="78" t="s">
        <v>127</v>
      </c>
      <c r="E205" s="13">
        <v>44559</v>
      </c>
      <c r="F205" s="76" t="s">
        <v>705</v>
      </c>
      <c r="G205" s="13">
        <v>44564</v>
      </c>
      <c r="H205" s="77" t="s">
        <v>5587</v>
      </c>
      <c r="I205" s="16">
        <v>84</v>
      </c>
      <c r="J205" s="16">
        <v>50</v>
      </c>
      <c r="K205" s="16">
        <v>16</v>
      </c>
      <c r="L205" s="16">
        <v>1</v>
      </c>
      <c r="M205" s="81">
        <v>16.8</v>
      </c>
      <c r="N205" s="96">
        <v>16.8</v>
      </c>
      <c r="O205" s="64">
        <v>2530</v>
      </c>
      <c r="P205" s="65">
        <f>Table2245789101123456789101112131415161718192021222324252627282930313233343536373839404142434445464748495051[[#This Row],[PEMBULATAN]]*O205</f>
        <v>42504</v>
      </c>
    </row>
    <row r="206" spans="1:16" ht="26.25" customHeight="1" x14ac:dyDescent="0.2">
      <c r="A206" s="14"/>
      <c r="B206" s="75"/>
      <c r="C206" s="73" t="s">
        <v>5474</v>
      </c>
      <c r="D206" s="78" t="s">
        <v>127</v>
      </c>
      <c r="E206" s="13">
        <v>44559</v>
      </c>
      <c r="F206" s="76" t="s">
        <v>705</v>
      </c>
      <c r="G206" s="13">
        <v>44564</v>
      </c>
      <c r="H206" s="77" t="s">
        <v>5587</v>
      </c>
      <c r="I206" s="16">
        <v>105</v>
      </c>
      <c r="J206" s="16">
        <v>59</v>
      </c>
      <c r="K206" s="16">
        <v>33</v>
      </c>
      <c r="L206" s="16">
        <v>20</v>
      </c>
      <c r="M206" s="81">
        <v>51.108750000000001</v>
      </c>
      <c r="N206" s="96">
        <v>51.108750000000001</v>
      </c>
      <c r="O206" s="64">
        <v>2530</v>
      </c>
      <c r="P206" s="65">
        <f>Table2245789101123456789101112131415161718192021222324252627282930313233343536373839404142434445464748495051[[#This Row],[PEMBULATAN]]*O206</f>
        <v>129305.1375</v>
      </c>
    </row>
    <row r="207" spans="1:16" ht="26.25" customHeight="1" x14ac:dyDescent="0.2">
      <c r="A207" s="14"/>
      <c r="B207" s="75"/>
      <c r="C207" s="73" t="s">
        <v>5475</v>
      </c>
      <c r="D207" s="78" t="s">
        <v>127</v>
      </c>
      <c r="E207" s="13">
        <v>44559</v>
      </c>
      <c r="F207" s="76" t="s">
        <v>705</v>
      </c>
      <c r="G207" s="13">
        <v>44564</v>
      </c>
      <c r="H207" s="77" t="s">
        <v>5587</v>
      </c>
      <c r="I207" s="16">
        <v>77</v>
      </c>
      <c r="J207" s="16">
        <v>45</v>
      </c>
      <c r="K207" s="16">
        <v>18</v>
      </c>
      <c r="L207" s="16">
        <v>6</v>
      </c>
      <c r="M207" s="81">
        <v>15.592499999999999</v>
      </c>
      <c r="N207" s="96">
        <v>15.592499999999999</v>
      </c>
      <c r="O207" s="64">
        <v>2530</v>
      </c>
      <c r="P207" s="65">
        <f>Table2245789101123456789101112131415161718192021222324252627282930313233343536373839404142434445464748495051[[#This Row],[PEMBULATAN]]*O207</f>
        <v>39449.025000000001</v>
      </c>
    </row>
    <row r="208" spans="1:16" ht="26.25" customHeight="1" x14ac:dyDescent="0.2">
      <c r="A208" s="14"/>
      <c r="B208" s="75"/>
      <c r="C208" s="73" t="s">
        <v>5476</v>
      </c>
      <c r="D208" s="78" t="s">
        <v>127</v>
      </c>
      <c r="E208" s="13">
        <v>44559</v>
      </c>
      <c r="F208" s="76" t="s">
        <v>705</v>
      </c>
      <c r="G208" s="13">
        <v>44564</v>
      </c>
      <c r="H208" s="77" t="s">
        <v>5587</v>
      </c>
      <c r="I208" s="16">
        <v>72</v>
      </c>
      <c r="J208" s="16">
        <v>40</v>
      </c>
      <c r="K208" s="16">
        <v>16</v>
      </c>
      <c r="L208" s="16">
        <v>3</v>
      </c>
      <c r="M208" s="81">
        <v>11.52</v>
      </c>
      <c r="N208" s="96">
        <v>11.52</v>
      </c>
      <c r="O208" s="64">
        <v>2530</v>
      </c>
      <c r="P208" s="65">
        <f>Table2245789101123456789101112131415161718192021222324252627282930313233343536373839404142434445464748495051[[#This Row],[PEMBULATAN]]*O208</f>
        <v>29145.599999999999</v>
      </c>
    </row>
    <row r="209" spans="1:16" ht="26.25" customHeight="1" x14ac:dyDescent="0.2">
      <c r="A209" s="14"/>
      <c r="B209" s="75"/>
      <c r="C209" s="73" t="s">
        <v>5477</v>
      </c>
      <c r="D209" s="78" t="s">
        <v>127</v>
      </c>
      <c r="E209" s="13">
        <v>44559</v>
      </c>
      <c r="F209" s="76" t="s">
        <v>705</v>
      </c>
      <c r="G209" s="13">
        <v>44564</v>
      </c>
      <c r="H209" s="77" t="s">
        <v>5587</v>
      </c>
      <c r="I209" s="16">
        <v>98</v>
      </c>
      <c r="J209" s="16">
        <v>65</v>
      </c>
      <c r="K209" s="16">
        <v>23</v>
      </c>
      <c r="L209" s="16">
        <v>17</v>
      </c>
      <c r="M209" s="81">
        <v>36.627499999999998</v>
      </c>
      <c r="N209" s="96">
        <v>36.627499999999998</v>
      </c>
      <c r="O209" s="64">
        <v>2530</v>
      </c>
      <c r="P209" s="65">
        <f>Table2245789101123456789101112131415161718192021222324252627282930313233343536373839404142434445464748495051[[#This Row],[PEMBULATAN]]*O209</f>
        <v>92667.574999999997</v>
      </c>
    </row>
    <row r="210" spans="1:16" ht="26.25" customHeight="1" x14ac:dyDescent="0.2">
      <c r="A210" s="14"/>
      <c r="B210" s="75"/>
      <c r="C210" s="73" t="s">
        <v>5478</v>
      </c>
      <c r="D210" s="78" t="s">
        <v>127</v>
      </c>
      <c r="E210" s="13">
        <v>44559</v>
      </c>
      <c r="F210" s="76" t="s">
        <v>705</v>
      </c>
      <c r="G210" s="13">
        <v>44564</v>
      </c>
      <c r="H210" s="77" t="s">
        <v>5587</v>
      </c>
      <c r="I210" s="16">
        <v>66</v>
      </c>
      <c r="J210" s="16">
        <v>44</v>
      </c>
      <c r="K210" s="16">
        <v>15</v>
      </c>
      <c r="L210" s="16">
        <v>7</v>
      </c>
      <c r="M210" s="81">
        <v>10.89</v>
      </c>
      <c r="N210" s="96">
        <v>10.89</v>
      </c>
      <c r="O210" s="64">
        <v>2530</v>
      </c>
      <c r="P210" s="65">
        <f>Table2245789101123456789101112131415161718192021222324252627282930313233343536373839404142434445464748495051[[#This Row],[PEMBULATAN]]*O210</f>
        <v>27551.7</v>
      </c>
    </row>
    <row r="211" spans="1:16" ht="26.25" customHeight="1" x14ac:dyDescent="0.2">
      <c r="A211" s="14"/>
      <c r="B211" s="75"/>
      <c r="C211" s="73" t="s">
        <v>5479</v>
      </c>
      <c r="D211" s="78" t="s">
        <v>127</v>
      </c>
      <c r="E211" s="13">
        <v>44559</v>
      </c>
      <c r="F211" s="76" t="s">
        <v>705</v>
      </c>
      <c r="G211" s="13">
        <v>44564</v>
      </c>
      <c r="H211" s="77" t="s">
        <v>5587</v>
      </c>
      <c r="I211" s="16">
        <v>30</v>
      </c>
      <c r="J211" s="16">
        <v>25</v>
      </c>
      <c r="K211" s="16">
        <v>16</v>
      </c>
      <c r="L211" s="16">
        <v>1</v>
      </c>
      <c r="M211" s="81">
        <v>3</v>
      </c>
      <c r="N211" s="96">
        <v>3</v>
      </c>
      <c r="O211" s="64">
        <v>2530</v>
      </c>
      <c r="P211" s="65">
        <f>Table2245789101123456789101112131415161718192021222324252627282930313233343536373839404142434445464748495051[[#This Row],[PEMBULATAN]]*O211</f>
        <v>7590</v>
      </c>
    </row>
    <row r="212" spans="1:16" ht="26.25" customHeight="1" x14ac:dyDescent="0.2">
      <c r="A212" s="14"/>
      <c r="B212" s="75"/>
      <c r="C212" s="73" t="s">
        <v>5480</v>
      </c>
      <c r="D212" s="78" t="s">
        <v>127</v>
      </c>
      <c r="E212" s="13">
        <v>44559</v>
      </c>
      <c r="F212" s="76" t="s">
        <v>705</v>
      </c>
      <c r="G212" s="13">
        <v>44564</v>
      </c>
      <c r="H212" s="77" t="s">
        <v>5587</v>
      </c>
      <c r="I212" s="16">
        <v>96</v>
      </c>
      <c r="J212" s="16">
        <v>60</v>
      </c>
      <c r="K212" s="16">
        <v>26</v>
      </c>
      <c r="L212" s="16">
        <v>11</v>
      </c>
      <c r="M212" s="81">
        <v>37.44</v>
      </c>
      <c r="N212" s="96">
        <v>38</v>
      </c>
      <c r="O212" s="64">
        <v>2530</v>
      </c>
      <c r="P212" s="65">
        <f>Table2245789101123456789101112131415161718192021222324252627282930313233343536373839404142434445464748495051[[#This Row],[PEMBULATAN]]*O212</f>
        <v>96140</v>
      </c>
    </row>
    <row r="213" spans="1:16" ht="26.25" customHeight="1" x14ac:dyDescent="0.2">
      <c r="A213" s="14"/>
      <c r="B213" s="75"/>
      <c r="C213" s="73" t="s">
        <v>5481</v>
      </c>
      <c r="D213" s="78" t="s">
        <v>127</v>
      </c>
      <c r="E213" s="13">
        <v>44559</v>
      </c>
      <c r="F213" s="76" t="s">
        <v>705</v>
      </c>
      <c r="G213" s="13">
        <v>44564</v>
      </c>
      <c r="H213" s="77" t="s">
        <v>5587</v>
      </c>
      <c r="I213" s="16">
        <v>95</v>
      </c>
      <c r="J213" s="16">
        <v>52</v>
      </c>
      <c r="K213" s="16">
        <v>27</v>
      </c>
      <c r="L213" s="16">
        <v>19</v>
      </c>
      <c r="M213" s="81">
        <v>33.344999999999999</v>
      </c>
      <c r="N213" s="96">
        <v>34</v>
      </c>
      <c r="O213" s="64">
        <v>2530</v>
      </c>
      <c r="P213" s="65">
        <f>Table2245789101123456789101112131415161718192021222324252627282930313233343536373839404142434445464748495051[[#This Row],[PEMBULATAN]]*O213</f>
        <v>86020</v>
      </c>
    </row>
    <row r="214" spans="1:16" ht="26.25" customHeight="1" x14ac:dyDescent="0.2">
      <c r="A214" s="14"/>
      <c r="B214" s="75"/>
      <c r="C214" s="73" t="s">
        <v>5482</v>
      </c>
      <c r="D214" s="78" t="s">
        <v>127</v>
      </c>
      <c r="E214" s="13">
        <v>44559</v>
      </c>
      <c r="F214" s="76" t="s">
        <v>705</v>
      </c>
      <c r="G214" s="13">
        <v>44564</v>
      </c>
      <c r="H214" s="77" t="s">
        <v>5587</v>
      </c>
      <c r="I214" s="16">
        <v>82</v>
      </c>
      <c r="J214" s="16">
        <v>59</v>
      </c>
      <c r="K214" s="16">
        <v>27</v>
      </c>
      <c r="L214" s="16">
        <v>17</v>
      </c>
      <c r="M214" s="81">
        <v>32.656500000000001</v>
      </c>
      <c r="N214" s="96">
        <v>32.656500000000001</v>
      </c>
      <c r="O214" s="64">
        <v>2530</v>
      </c>
      <c r="P214" s="65">
        <f>Table2245789101123456789101112131415161718192021222324252627282930313233343536373839404142434445464748495051[[#This Row],[PEMBULATAN]]*O214</f>
        <v>82620.945000000007</v>
      </c>
    </row>
    <row r="215" spans="1:16" ht="26.25" customHeight="1" x14ac:dyDescent="0.2">
      <c r="A215" s="14"/>
      <c r="B215" s="75"/>
      <c r="C215" s="73" t="s">
        <v>5483</v>
      </c>
      <c r="D215" s="78" t="s">
        <v>127</v>
      </c>
      <c r="E215" s="13">
        <v>44559</v>
      </c>
      <c r="F215" s="76" t="s">
        <v>705</v>
      </c>
      <c r="G215" s="13">
        <v>44564</v>
      </c>
      <c r="H215" s="77" t="s">
        <v>5587</v>
      </c>
      <c r="I215" s="16">
        <v>77</v>
      </c>
      <c r="J215" s="16">
        <v>60</v>
      </c>
      <c r="K215" s="16">
        <v>13</v>
      </c>
      <c r="L215" s="16">
        <v>9</v>
      </c>
      <c r="M215" s="81">
        <v>15.015000000000001</v>
      </c>
      <c r="N215" s="96">
        <v>15.015000000000001</v>
      </c>
      <c r="O215" s="64">
        <v>2530</v>
      </c>
      <c r="P215" s="65">
        <f>Table2245789101123456789101112131415161718192021222324252627282930313233343536373839404142434445464748495051[[#This Row],[PEMBULATAN]]*O215</f>
        <v>37987.950000000004</v>
      </c>
    </row>
    <row r="216" spans="1:16" ht="26.25" customHeight="1" x14ac:dyDescent="0.2">
      <c r="A216" s="14"/>
      <c r="B216" s="75"/>
      <c r="C216" s="73" t="s">
        <v>5484</v>
      </c>
      <c r="D216" s="78" t="s">
        <v>127</v>
      </c>
      <c r="E216" s="13">
        <v>44559</v>
      </c>
      <c r="F216" s="76" t="s">
        <v>705</v>
      </c>
      <c r="G216" s="13">
        <v>44564</v>
      </c>
      <c r="H216" s="77" t="s">
        <v>5587</v>
      </c>
      <c r="I216" s="16">
        <v>95</v>
      </c>
      <c r="J216" s="16">
        <v>56</v>
      </c>
      <c r="K216" s="16">
        <v>16</v>
      </c>
      <c r="L216" s="16">
        <v>13</v>
      </c>
      <c r="M216" s="81">
        <v>21.28</v>
      </c>
      <c r="N216" s="96">
        <v>21.28</v>
      </c>
      <c r="O216" s="64">
        <v>2530</v>
      </c>
      <c r="P216" s="65">
        <f>Table2245789101123456789101112131415161718192021222324252627282930313233343536373839404142434445464748495051[[#This Row],[PEMBULATAN]]*O216</f>
        <v>53838.400000000001</v>
      </c>
    </row>
    <row r="217" spans="1:16" ht="26.25" customHeight="1" x14ac:dyDescent="0.2">
      <c r="A217" s="14"/>
      <c r="B217" s="75"/>
      <c r="C217" s="73" t="s">
        <v>5485</v>
      </c>
      <c r="D217" s="78" t="s">
        <v>127</v>
      </c>
      <c r="E217" s="13">
        <v>44559</v>
      </c>
      <c r="F217" s="76" t="s">
        <v>705</v>
      </c>
      <c r="G217" s="13">
        <v>44564</v>
      </c>
      <c r="H217" s="77" t="s">
        <v>5587</v>
      </c>
      <c r="I217" s="16">
        <v>45</v>
      </c>
      <c r="J217" s="16">
        <v>28</v>
      </c>
      <c r="K217" s="16">
        <v>14</v>
      </c>
      <c r="L217" s="16">
        <v>2</v>
      </c>
      <c r="M217" s="81">
        <v>4.41</v>
      </c>
      <c r="N217" s="96">
        <v>5</v>
      </c>
      <c r="O217" s="64">
        <v>2530</v>
      </c>
      <c r="P217" s="65">
        <f>Table2245789101123456789101112131415161718192021222324252627282930313233343536373839404142434445464748495051[[#This Row],[PEMBULATAN]]*O217</f>
        <v>12650</v>
      </c>
    </row>
    <row r="218" spans="1:16" ht="26.25" customHeight="1" x14ac:dyDescent="0.2">
      <c r="A218" s="14"/>
      <c r="B218" s="75"/>
      <c r="C218" s="73" t="s">
        <v>5486</v>
      </c>
      <c r="D218" s="78" t="s">
        <v>127</v>
      </c>
      <c r="E218" s="13">
        <v>44559</v>
      </c>
      <c r="F218" s="76" t="s">
        <v>705</v>
      </c>
      <c r="G218" s="13">
        <v>44564</v>
      </c>
      <c r="H218" s="77" t="s">
        <v>5587</v>
      </c>
      <c r="I218" s="16">
        <v>99</v>
      </c>
      <c r="J218" s="16">
        <v>58</v>
      </c>
      <c r="K218" s="16">
        <v>24</v>
      </c>
      <c r="L218" s="16">
        <v>14</v>
      </c>
      <c r="M218" s="81">
        <v>34.451999999999998</v>
      </c>
      <c r="N218" s="96">
        <v>35</v>
      </c>
      <c r="O218" s="64">
        <v>2530</v>
      </c>
      <c r="P218" s="65">
        <f>Table2245789101123456789101112131415161718192021222324252627282930313233343536373839404142434445464748495051[[#This Row],[PEMBULATAN]]*O218</f>
        <v>88550</v>
      </c>
    </row>
    <row r="219" spans="1:16" ht="26.25" customHeight="1" x14ac:dyDescent="0.2">
      <c r="A219" s="14"/>
      <c r="B219" s="75"/>
      <c r="C219" s="73" t="s">
        <v>5487</v>
      </c>
      <c r="D219" s="78" t="s">
        <v>127</v>
      </c>
      <c r="E219" s="13">
        <v>44559</v>
      </c>
      <c r="F219" s="76" t="s">
        <v>705</v>
      </c>
      <c r="G219" s="13">
        <v>44564</v>
      </c>
      <c r="H219" s="77" t="s">
        <v>5587</v>
      </c>
      <c r="I219" s="16">
        <v>110</v>
      </c>
      <c r="J219" s="16">
        <v>65</v>
      </c>
      <c r="K219" s="16">
        <v>32</v>
      </c>
      <c r="L219" s="16">
        <v>22</v>
      </c>
      <c r="M219" s="81">
        <v>57.2</v>
      </c>
      <c r="N219" s="96">
        <v>57.2</v>
      </c>
      <c r="O219" s="64">
        <v>2530</v>
      </c>
      <c r="P219" s="65">
        <f>Table2245789101123456789101112131415161718192021222324252627282930313233343536373839404142434445464748495051[[#This Row],[PEMBULATAN]]*O219</f>
        <v>144716</v>
      </c>
    </row>
    <row r="220" spans="1:16" ht="26.25" customHeight="1" x14ac:dyDescent="0.2">
      <c r="A220" s="14"/>
      <c r="B220" s="75"/>
      <c r="C220" s="73" t="s">
        <v>5488</v>
      </c>
      <c r="D220" s="78" t="s">
        <v>127</v>
      </c>
      <c r="E220" s="13">
        <v>44559</v>
      </c>
      <c r="F220" s="76" t="s">
        <v>705</v>
      </c>
      <c r="G220" s="13">
        <v>44564</v>
      </c>
      <c r="H220" s="77" t="s">
        <v>5587</v>
      </c>
      <c r="I220" s="16">
        <v>40</v>
      </c>
      <c r="J220" s="16">
        <v>40</v>
      </c>
      <c r="K220" s="16">
        <v>11</v>
      </c>
      <c r="L220" s="16">
        <v>1</v>
      </c>
      <c r="M220" s="81">
        <v>4.4000000000000004</v>
      </c>
      <c r="N220" s="96">
        <v>5</v>
      </c>
      <c r="O220" s="64">
        <v>2530</v>
      </c>
      <c r="P220" s="65">
        <f>Table2245789101123456789101112131415161718192021222324252627282930313233343536373839404142434445464748495051[[#This Row],[PEMBULATAN]]*O220</f>
        <v>12650</v>
      </c>
    </row>
    <row r="221" spans="1:16" ht="26.25" customHeight="1" x14ac:dyDescent="0.2">
      <c r="A221" s="14"/>
      <c r="B221" s="75"/>
      <c r="C221" s="73" t="s">
        <v>5489</v>
      </c>
      <c r="D221" s="78" t="s">
        <v>127</v>
      </c>
      <c r="E221" s="13">
        <v>44559</v>
      </c>
      <c r="F221" s="76" t="s">
        <v>705</v>
      </c>
      <c r="G221" s="13">
        <v>44564</v>
      </c>
      <c r="H221" s="77" t="s">
        <v>5587</v>
      </c>
      <c r="I221" s="16">
        <v>67</v>
      </c>
      <c r="J221" s="16">
        <v>42</v>
      </c>
      <c r="K221" s="16">
        <v>15</v>
      </c>
      <c r="L221" s="16">
        <v>4</v>
      </c>
      <c r="M221" s="81">
        <v>10.5525</v>
      </c>
      <c r="N221" s="96">
        <v>10.5525</v>
      </c>
      <c r="O221" s="64">
        <v>2530</v>
      </c>
      <c r="P221" s="65">
        <f>Table2245789101123456789101112131415161718192021222324252627282930313233343536373839404142434445464748495051[[#This Row],[PEMBULATAN]]*O221</f>
        <v>26697.825000000001</v>
      </c>
    </row>
    <row r="222" spans="1:16" ht="26.25" customHeight="1" x14ac:dyDescent="0.2">
      <c r="A222" s="14"/>
      <c r="B222" s="75"/>
      <c r="C222" s="73" t="s">
        <v>5490</v>
      </c>
      <c r="D222" s="78" t="s">
        <v>127</v>
      </c>
      <c r="E222" s="13">
        <v>44559</v>
      </c>
      <c r="F222" s="76" t="s">
        <v>705</v>
      </c>
      <c r="G222" s="13">
        <v>44564</v>
      </c>
      <c r="H222" s="77" t="s">
        <v>5587</v>
      </c>
      <c r="I222" s="16">
        <v>65</v>
      </c>
      <c r="J222" s="16">
        <v>60</v>
      </c>
      <c r="K222" s="16">
        <v>11</v>
      </c>
      <c r="L222" s="16">
        <v>8</v>
      </c>
      <c r="M222" s="81">
        <v>10.725</v>
      </c>
      <c r="N222" s="96">
        <v>10.725</v>
      </c>
      <c r="O222" s="64">
        <v>2530</v>
      </c>
      <c r="P222" s="65">
        <f>Table2245789101123456789101112131415161718192021222324252627282930313233343536373839404142434445464748495051[[#This Row],[PEMBULATAN]]*O222</f>
        <v>27134.25</v>
      </c>
    </row>
    <row r="223" spans="1:16" ht="26.25" customHeight="1" x14ac:dyDescent="0.2">
      <c r="A223" s="14"/>
      <c r="B223" s="75"/>
      <c r="C223" s="73" t="s">
        <v>5491</v>
      </c>
      <c r="D223" s="78" t="s">
        <v>127</v>
      </c>
      <c r="E223" s="13">
        <v>44559</v>
      </c>
      <c r="F223" s="76" t="s">
        <v>705</v>
      </c>
      <c r="G223" s="13">
        <v>44564</v>
      </c>
      <c r="H223" s="77" t="s">
        <v>5587</v>
      </c>
      <c r="I223" s="16">
        <v>103</v>
      </c>
      <c r="J223" s="16">
        <v>52</v>
      </c>
      <c r="K223" s="16">
        <v>36</v>
      </c>
      <c r="L223" s="16">
        <v>21</v>
      </c>
      <c r="M223" s="81">
        <v>48.204000000000001</v>
      </c>
      <c r="N223" s="96">
        <v>48.204000000000001</v>
      </c>
      <c r="O223" s="64">
        <v>2530</v>
      </c>
      <c r="P223" s="65">
        <f>Table2245789101123456789101112131415161718192021222324252627282930313233343536373839404142434445464748495051[[#This Row],[PEMBULATAN]]*O223</f>
        <v>121956.12</v>
      </c>
    </row>
    <row r="224" spans="1:16" ht="26.25" customHeight="1" x14ac:dyDescent="0.2">
      <c r="A224" s="14"/>
      <c r="B224" s="75"/>
      <c r="C224" s="73" t="s">
        <v>5492</v>
      </c>
      <c r="D224" s="78" t="s">
        <v>127</v>
      </c>
      <c r="E224" s="13">
        <v>44559</v>
      </c>
      <c r="F224" s="76" t="s">
        <v>705</v>
      </c>
      <c r="G224" s="13">
        <v>44564</v>
      </c>
      <c r="H224" s="77" t="s">
        <v>5587</v>
      </c>
      <c r="I224" s="16">
        <v>55</v>
      </c>
      <c r="J224" s="16">
        <v>46</v>
      </c>
      <c r="K224" s="16">
        <v>17</v>
      </c>
      <c r="L224" s="16">
        <v>3</v>
      </c>
      <c r="M224" s="81">
        <v>10.7525</v>
      </c>
      <c r="N224" s="96">
        <v>10.7525</v>
      </c>
      <c r="O224" s="64">
        <v>2530</v>
      </c>
      <c r="P224" s="65">
        <f>Table2245789101123456789101112131415161718192021222324252627282930313233343536373839404142434445464748495051[[#This Row],[PEMBULATAN]]*O224</f>
        <v>27203.824999999997</v>
      </c>
    </row>
    <row r="225" spans="1:16" ht="26.25" customHeight="1" x14ac:dyDescent="0.2">
      <c r="A225" s="14"/>
      <c r="B225" s="75"/>
      <c r="C225" s="73" t="s">
        <v>5493</v>
      </c>
      <c r="D225" s="78" t="s">
        <v>127</v>
      </c>
      <c r="E225" s="13">
        <v>44559</v>
      </c>
      <c r="F225" s="76" t="s">
        <v>705</v>
      </c>
      <c r="G225" s="13">
        <v>44564</v>
      </c>
      <c r="H225" s="77" t="s">
        <v>5587</v>
      </c>
      <c r="I225" s="16">
        <v>75</v>
      </c>
      <c r="J225" s="16">
        <v>27</v>
      </c>
      <c r="K225" s="16">
        <v>10</v>
      </c>
      <c r="L225" s="16">
        <v>1</v>
      </c>
      <c r="M225" s="81">
        <v>5.0625</v>
      </c>
      <c r="N225" s="96">
        <v>5.0625</v>
      </c>
      <c r="O225" s="64">
        <v>2530</v>
      </c>
      <c r="P225" s="65">
        <f>Table2245789101123456789101112131415161718192021222324252627282930313233343536373839404142434445464748495051[[#This Row],[PEMBULATAN]]*O225</f>
        <v>12808.125</v>
      </c>
    </row>
    <row r="226" spans="1:16" ht="26.25" customHeight="1" x14ac:dyDescent="0.2">
      <c r="A226" s="14"/>
      <c r="B226" s="75"/>
      <c r="C226" s="73" t="s">
        <v>5494</v>
      </c>
      <c r="D226" s="78" t="s">
        <v>127</v>
      </c>
      <c r="E226" s="13">
        <v>44559</v>
      </c>
      <c r="F226" s="76" t="s">
        <v>705</v>
      </c>
      <c r="G226" s="13">
        <v>44564</v>
      </c>
      <c r="H226" s="77" t="s">
        <v>5587</v>
      </c>
      <c r="I226" s="16">
        <v>40</v>
      </c>
      <c r="J226" s="16">
        <v>37</v>
      </c>
      <c r="K226" s="16">
        <v>30</v>
      </c>
      <c r="L226" s="16">
        <v>7</v>
      </c>
      <c r="M226" s="81">
        <v>11.1</v>
      </c>
      <c r="N226" s="96">
        <v>11.1</v>
      </c>
      <c r="O226" s="64">
        <v>2530</v>
      </c>
      <c r="P226" s="65">
        <f>Table2245789101123456789101112131415161718192021222324252627282930313233343536373839404142434445464748495051[[#This Row],[PEMBULATAN]]*O226</f>
        <v>28083</v>
      </c>
    </row>
    <row r="227" spans="1:16" ht="26.25" customHeight="1" x14ac:dyDescent="0.2">
      <c r="A227" s="14"/>
      <c r="B227" s="75"/>
      <c r="C227" s="73" t="s">
        <v>5495</v>
      </c>
      <c r="D227" s="78" t="s">
        <v>127</v>
      </c>
      <c r="E227" s="13">
        <v>44559</v>
      </c>
      <c r="F227" s="76" t="s">
        <v>705</v>
      </c>
      <c r="G227" s="13">
        <v>44564</v>
      </c>
      <c r="H227" s="77" t="s">
        <v>5587</v>
      </c>
      <c r="I227" s="16">
        <v>78</v>
      </c>
      <c r="J227" s="16">
        <v>30</v>
      </c>
      <c r="K227" s="16">
        <v>8</v>
      </c>
      <c r="L227" s="16">
        <v>6</v>
      </c>
      <c r="M227" s="81">
        <v>4.68</v>
      </c>
      <c r="N227" s="96">
        <v>6</v>
      </c>
      <c r="O227" s="64">
        <v>2530</v>
      </c>
      <c r="P227" s="65">
        <f>Table2245789101123456789101112131415161718192021222324252627282930313233343536373839404142434445464748495051[[#This Row],[PEMBULATAN]]*O227</f>
        <v>15180</v>
      </c>
    </row>
    <row r="228" spans="1:16" ht="26.25" customHeight="1" x14ac:dyDescent="0.2">
      <c r="A228" s="14"/>
      <c r="B228" s="75"/>
      <c r="C228" s="73" t="s">
        <v>5496</v>
      </c>
      <c r="D228" s="78" t="s">
        <v>127</v>
      </c>
      <c r="E228" s="13">
        <v>44559</v>
      </c>
      <c r="F228" s="76" t="s">
        <v>705</v>
      </c>
      <c r="G228" s="13">
        <v>44564</v>
      </c>
      <c r="H228" s="77" t="s">
        <v>5587</v>
      </c>
      <c r="I228" s="16">
        <v>57</v>
      </c>
      <c r="J228" s="16">
        <v>47</v>
      </c>
      <c r="K228" s="16">
        <v>6</v>
      </c>
      <c r="L228" s="16">
        <v>2</v>
      </c>
      <c r="M228" s="81">
        <v>4.0185000000000004</v>
      </c>
      <c r="N228" s="96">
        <v>4.0185000000000004</v>
      </c>
      <c r="O228" s="64">
        <v>2530</v>
      </c>
      <c r="P228" s="65">
        <f>Table2245789101123456789101112131415161718192021222324252627282930313233343536373839404142434445464748495051[[#This Row],[PEMBULATAN]]*O228</f>
        <v>10166.805</v>
      </c>
    </row>
    <row r="229" spans="1:16" ht="26.25" customHeight="1" x14ac:dyDescent="0.2">
      <c r="A229" s="14"/>
      <c r="B229" s="75"/>
      <c r="C229" s="73" t="s">
        <v>5497</v>
      </c>
      <c r="D229" s="78" t="s">
        <v>127</v>
      </c>
      <c r="E229" s="13">
        <v>44559</v>
      </c>
      <c r="F229" s="76" t="s">
        <v>705</v>
      </c>
      <c r="G229" s="13">
        <v>44564</v>
      </c>
      <c r="H229" s="77" t="s">
        <v>5587</v>
      </c>
      <c r="I229" s="16">
        <v>52</v>
      </c>
      <c r="J229" s="16">
        <v>27</v>
      </c>
      <c r="K229" s="16">
        <v>11</v>
      </c>
      <c r="L229" s="16">
        <v>1</v>
      </c>
      <c r="M229" s="81">
        <v>3.8610000000000002</v>
      </c>
      <c r="N229" s="96">
        <v>3.8610000000000002</v>
      </c>
      <c r="O229" s="64">
        <v>2530</v>
      </c>
      <c r="P229" s="65">
        <f>Table2245789101123456789101112131415161718192021222324252627282930313233343536373839404142434445464748495051[[#This Row],[PEMBULATAN]]*O229</f>
        <v>9768.33</v>
      </c>
    </row>
    <row r="230" spans="1:16" ht="26.25" customHeight="1" x14ac:dyDescent="0.2">
      <c r="A230" s="14"/>
      <c r="B230" s="75"/>
      <c r="C230" s="73" t="s">
        <v>5498</v>
      </c>
      <c r="D230" s="78" t="s">
        <v>127</v>
      </c>
      <c r="E230" s="13">
        <v>44559</v>
      </c>
      <c r="F230" s="76" t="s">
        <v>705</v>
      </c>
      <c r="G230" s="13">
        <v>44564</v>
      </c>
      <c r="H230" s="77" t="s">
        <v>5587</v>
      </c>
      <c r="I230" s="16">
        <v>55</v>
      </c>
      <c r="J230" s="16">
        <v>26</v>
      </c>
      <c r="K230" s="16">
        <v>18</v>
      </c>
      <c r="L230" s="16">
        <v>8</v>
      </c>
      <c r="M230" s="81">
        <v>6.4349999999999996</v>
      </c>
      <c r="N230" s="96">
        <v>8</v>
      </c>
      <c r="O230" s="64">
        <v>2530</v>
      </c>
      <c r="P230" s="65">
        <f>Table2245789101123456789101112131415161718192021222324252627282930313233343536373839404142434445464748495051[[#This Row],[PEMBULATAN]]*O230</f>
        <v>20240</v>
      </c>
    </row>
    <row r="231" spans="1:16" ht="26.25" customHeight="1" x14ac:dyDescent="0.2">
      <c r="A231" s="14"/>
      <c r="B231" s="75"/>
      <c r="C231" s="73" t="s">
        <v>5499</v>
      </c>
      <c r="D231" s="78" t="s">
        <v>127</v>
      </c>
      <c r="E231" s="13">
        <v>44559</v>
      </c>
      <c r="F231" s="76" t="s">
        <v>705</v>
      </c>
      <c r="G231" s="13">
        <v>44564</v>
      </c>
      <c r="H231" s="77" t="s">
        <v>5587</v>
      </c>
      <c r="I231" s="16">
        <v>42</v>
      </c>
      <c r="J231" s="16">
        <v>45</v>
      </c>
      <c r="K231" s="16">
        <v>35</v>
      </c>
      <c r="L231" s="16">
        <v>11</v>
      </c>
      <c r="M231" s="81">
        <v>16.537500000000001</v>
      </c>
      <c r="N231" s="96">
        <v>16.537500000000001</v>
      </c>
      <c r="O231" s="64">
        <v>2530</v>
      </c>
      <c r="P231" s="65">
        <f>Table2245789101123456789101112131415161718192021222324252627282930313233343536373839404142434445464748495051[[#This Row],[PEMBULATAN]]*O231</f>
        <v>41839.875</v>
      </c>
    </row>
    <row r="232" spans="1:16" ht="26.25" customHeight="1" x14ac:dyDescent="0.2">
      <c r="A232" s="14"/>
      <c r="B232" s="75"/>
      <c r="C232" s="73" t="s">
        <v>5500</v>
      </c>
      <c r="D232" s="78" t="s">
        <v>127</v>
      </c>
      <c r="E232" s="13">
        <v>44559</v>
      </c>
      <c r="F232" s="76" t="s">
        <v>705</v>
      </c>
      <c r="G232" s="13">
        <v>44564</v>
      </c>
      <c r="H232" s="77" t="s">
        <v>5587</v>
      </c>
      <c r="I232" s="16">
        <v>50</v>
      </c>
      <c r="J232" s="16">
        <v>30</v>
      </c>
      <c r="K232" s="16">
        <v>24</v>
      </c>
      <c r="L232" s="16">
        <v>4</v>
      </c>
      <c r="M232" s="81">
        <v>9</v>
      </c>
      <c r="N232" s="96">
        <v>9</v>
      </c>
      <c r="O232" s="64">
        <v>2530</v>
      </c>
      <c r="P232" s="65">
        <f>Table2245789101123456789101112131415161718192021222324252627282930313233343536373839404142434445464748495051[[#This Row],[PEMBULATAN]]*O232</f>
        <v>22770</v>
      </c>
    </row>
    <row r="233" spans="1:16" ht="26.25" customHeight="1" x14ac:dyDescent="0.2">
      <c r="A233" s="14"/>
      <c r="B233" s="75"/>
      <c r="C233" s="73" t="s">
        <v>5501</v>
      </c>
      <c r="D233" s="78" t="s">
        <v>127</v>
      </c>
      <c r="E233" s="13">
        <v>44559</v>
      </c>
      <c r="F233" s="76" t="s">
        <v>705</v>
      </c>
      <c r="G233" s="13">
        <v>44564</v>
      </c>
      <c r="H233" s="77" t="s">
        <v>5587</v>
      </c>
      <c r="I233" s="16">
        <v>50</v>
      </c>
      <c r="J233" s="16">
        <v>35</v>
      </c>
      <c r="K233" s="16">
        <v>26</v>
      </c>
      <c r="L233" s="16">
        <v>5</v>
      </c>
      <c r="M233" s="81">
        <v>11.375</v>
      </c>
      <c r="N233" s="96">
        <v>12</v>
      </c>
      <c r="O233" s="64">
        <v>2530</v>
      </c>
      <c r="P233" s="65">
        <f>Table2245789101123456789101112131415161718192021222324252627282930313233343536373839404142434445464748495051[[#This Row],[PEMBULATAN]]*O233</f>
        <v>30360</v>
      </c>
    </row>
    <row r="234" spans="1:16" ht="26.25" customHeight="1" x14ac:dyDescent="0.2">
      <c r="A234" s="14"/>
      <c r="B234" s="75"/>
      <c r="C234" s="73" t="s">
        <v>5502</v>
      </c>
      <c r="D234" s="78" t="s">
        <v>127</v>
      </c>
      <c r="E234" s="13">
        <v>44559</v>
      </c>
      <c r="F234" s="76" t="s">
        <v>705</v>
      </c>
      <c r="G234" s="13">
        <v>44564</v>
      </c>
      <c r="H234" s="77" t="s">
        <v>5587</v>
      </c>
      <c r="I234" s="16">
        <v>39</v>
      </c>
      <c r="J234" s="16">
        <v>27</v>
      </c>
      <c r="K234" s="16">
        <v>18</v>
      </c>
      <c r="L234" s="16">
        <v>2</v>
      </c>
      <c r="M234" s="81">
        <v>4.7385000000000002</v>
      </c>
      <c r="N234" s="96">
        <v>4.7385000000000002</v>
      </c>
      <c r="O234" s="64">
        <v>2530</v>
      </c>
      <c r="P234" s="65">
        <f>Table2245789101123456789101112131415161718192021222324252627282930313233343536373839404142434445464748495051[[#This Row],[PEMBULATAN]]*O234</f>
        <v>11988.405000000001</v>
      </c>
    </row>
    <row r="235" spans="1:16" ht="26.25" customHeight="1" x14ac:dyDescent="0.2">
      <c r="A235" s="14"/>
      <c r="B235" s="75"/>
      <c r="C235" s="73" t="s">
        <v>5503</v>
      </c>
      <c r="D235" s="78" t="s">
        <v>127</v>
      </c>
      <c r="E235" s="13">
        <v>44559</v>
      </c>
      <c r="F235" s="76" t="s">
        <v>705</v>
      </c>
      <c r="G235" s="13">
        <v>44564</v>
      </c>
      <c r="H235" s="77" t="s">
        <v>5587</v>
      </c>
      <c r="I235" s="16">
        <v>65</v>
      </c>
      <c r="J235" s="16">
        <v>47</v>
      </c>
      <c r="K235" s="16">
        <v>17</v>
      </c>
      <c r="L235" s="16">
        <v>1</v>
      </c>
      <c r="M235" s="81">
        <v>12.983750000000001</v>
      </c>
      <c r="N235" s="96">
        <v>12.983750000000001</v>
      </c>
      <c r="O235" s="64">
        <v>2530</v>
      </c>
      <c r="P235" s="65">
        <f>Table2245789101123456789101112131415161718192021222324252627282930313233343536373839404142434445464748495051[[#This Row],[PEMBULATAN]]*O235</f>
        <v>32848.887500000004</v>
      </c>
    </row>
    <row r="236" spans="1:16" ht="26.25" customHeight="1" x14ac:dyDescent="0.2">
      <c r="A236" s="14"/>
      <c r="B236" s="75"/>
      <c r="C236" s="73" t="s">
        <v>5504</v>
      </c>
      <c r="D236" s="78" t="s">
        <v>127</v>
      </c>
      <c r="E236" s="13">
        <v>44559</v>
      </c>
      <c r="F236" s="76" t="s">
        <v>705</v>
      </c>
      <c r="G236" s="13">
        <v>44564</v>
      </c>
      <c r="H236" s="77" t="s">
        <v>5587</v>
      </c>
      <c r="I236" s="16">
        <v>60</v>
      </c>
      <c r="J236" s="16">
        <v>41</v>
      </c>
      <c r="K236" s="16">
        <v>31</v>
      </c>
      <c r="L236" s="16">
        <v>3</v>
      </c>
      <c r="M236" s="81">
        <v>19.065000000000001</v>
      </c>
      <c r="N236" s="96">
        <v>19.065000000000001</v>
      </c>
      <c r="O236" s="64">
        <v>2530</v>
      </c>
      <c r="P236" s="65">
        <f>Table2245789101123456789101112131415161718192021222324252627282930313233343536373839404142434445464748495051[[#This Row],[PEMBULATAN]]*O236</f>
        <v>48234.450000000004</v>
      </c>
    </row>
    <row r="237" spans="1:16" ht="26.25" customHeight="1" x14ac:dyDescent="0.2">
      <c r="A237" s="14"/>
      <c r="B237" s="75"/>
      <c r="C237" s="73" t="s">
        <v>5505</v>
      </c>
      <c r="D237" s="78" t="s">
        <v>127</v>
      </c>
      <c r="E237" s="13">
        <v>44559</v>
      </c>
      <c r="F237" s="76" t="s">
        <v>705</v>
      </c>
      <c r="G237" s="13">
        <v>44564</v>
      </c>
      <c r="H237" s="77" t="s">
        <v>5587</v>
      </c>
      <c r="I237" s="16">
        <v>83</v>
      </c>
      <c r="J237" s="16">
        <v>61</v>
      </c>
      <c r="K237" s="16">
        <v>25</v>
      </c>
      <c r="L237" s="16">
        <v>5</v>
      </c>
      <c r="M237" s="81">
        <v>31.643750000000001</v>
      </c>
      <c r="N237" s="96">
        <v>31.643750000000001</v>
      </c>
      <c r="O237" s="64">
        <v>2530</v>
      </c>
      <c r="P237" s="65">
        <f>Table2245789101123456789101112131415161718192021222324252627282930313233343536373839404142434445464748495051[[#This Row],[PEMBULATAN]]*O237</f>
        <v>80058.6875</v>
      </c>
    </row>
    <row r="238" spans="1:16" ht="26.25" customHeight="1" x14ac:dyDescent="0.2">
      <c r="A238" s="14"/>
      <c r="B238" s="75"/>
      <c r="C238" s="73" t="s">
        <v>5506</v>
      </c>
      <c r="D238" s="78" t="s">
        <v>127</v>
      </c>
      <c r="E238" s="13">
        <v>44559</v>
      </c>
      <c r="F238" s="76" t="s">
        <v>705</v>
      </c>
      <c r="G238" s="13">
        <v>44564</v>
      </c>
      <c r="H238" s="77" t="s">
        <v>5587</v>
      </c>
      <c r="I238" s="16">
        <v>80</v>
      </c>
      <c r="J238" s="16">
        <v>25</v>
      </c>
      <c r="K238" s="16">
        <v>11</v>
      </c>
      <c r="L238" s="16">
        <v>1</v>
      </c>
      <c r="M238" s="81">
        <v>5.5</v>
      </c>
      <c r="N238" s="96">
        <v>5.5</v>
      </c>
      <c r="O238" s="64">
        <v>2530</v>
      </c>
      <c r="P238" s="65">
        <f>Table2245789101123456789101112131415161718192021222324252627282930313233343536373839404142434445464748495051[[#This Row],[PEMBULATAN]]*O238</f>
        <v>13915</v>
      </c>
    </row>
    <row r="239" spans="1:16" ht="26.25" customHeight="1" x14ac:dyDescent="0.2">
      <c r="A239" s="14"/>
      <c r="B239" s="75"/>
      <c r="C239" s="73" t="s">
        <v>5507</v>
      </c>
      <c r="D239" s="78" t="s">
        <v>127</v>
      </c>
      <c r="E239" s="13">
        <v>44559</v>
      </c>
      <c r="F239" s="76" t="s">
        <v>705</v>
      </c>
      <c r="G239" s="13">
        <v>44564</v>
      </c>
      <c r="H239" s="77" t="s">
        <v>5587</v>
      </c>
      <c r="I239" s="16">
        <v>70</v>
      </c>
      <c r="J239" s="16">
        <v>40</v>
      </c>
      <c r="K239" s="16">
        <v>12</v>
      </c>
      <c r="L239" s="16">
        <v>2</v>
      </c>
      <c r="M239" s="81">
        <v>8.4</v>
      </c>
      <c r="N239" s="96">
        <v>9</v>
      </c>
      <c r="O239" s="64">
        <v>2530</v>
      </c>
      <c r="P239" s="65">
        <f>Table2245789101123456789101112131415161718192021222324252627282930313233343536373839404142434445464748495051[[#This Row],[PEMBULATAN]]*O239</f>
        <v>22770</v>
      </c>
    </row>
    <row r="240" spans="1:16" ht="26.25" customHeight="1" x14ac:dyDescent="0.2">
      <c r="A240" s="14"/>
      <c r="B240" s="75"/>
      <c r="C240" s="73" t="s">
        <v>5508</v>
      </c>
      <c r="D240" s="78" t="s">
        <v>127</v>
      </c>
      <c r="E240" s="13">
        <v>44559</v>
      </c>
      <c r="F240" s="76" t="s">
        <v>705</v>
      </c>
      <c r="G240" s="13">
        <v>44564</v>
      </c>
      <c r="H240" s="77" t="s">
        <v>5587</v>
      </c>
      <c r="I240" s="16">
        <v>60</v>
      </c>
      <c r="J240" s="16">
        <v>35</v>
      </c>
      <c r="K240" s="16">
        <v>15</v>
      </c>
      <c r="L240" s="16">
        <v>4</v>
      </c>
      <c r="M240" s="81">
        <v>7.875</v>
      </c>
      <c r="N240" s="96">
        <v>7.875</v>
      </c>
      <c r="O240" s="64">
        <v>2530</v>
      </c>
      <c r="P240" s="65">
        <f>Table2245789101123456789101112131415161718192021222324252627282930313233343536373839404142434445464748495051[[#This Row],[PEMBULATAN]]*O240</f>
        <v>19923.75</v>
      </c>
    </row>
    <row r="241" spans="1:16" ht="26.25" customHeight="1" x14ac:dyDescent="0.2">
      <c r="A241" s="14"/>
      <c r="B241" s="75"/>
      <c r="C241" s="73" t="s">
        <v>5509</v>
      </c>
      <c r="D241" s="78" t="s">
        <v>127</v>
      </c>
      <c r="E241" s="13">
        <v>44559</v>
      </c>
      <c r="F241" s="76" t="s">
        <v>705</v>
      </c>
      <c r="G241" s="13">
        <v>44564</v>
      </c>
      <c r="H241" s="77" t="s">
        <v>5587</v>
      </c>
      <c r="I241" s="16">
        <v>80</v>
      </c>
      <c r="J241" s="16">
        <v>18</v>
      </c>
      <c r="K241" s="16">
        <v>8</v>
      </c>
      <c r="L241" s="16">
        <v>1</v>
      </c>
      <c r="M241" s="81">
        <v>2.88</v>
      </c>
      <c r="N241" s="96">
        <v>2.88</v>
      </c>
      <c r="O241" s="64">
        <v>2530</v>
      </c>
      <c r="P241" s="65">
        <f>Table2245789101123456789101112131415161718192021222324252627282930313233343536373839404142434445464748495051[[#This Row],[PEMBULATAN]]*O241</f>
        <v>7286.4</v>
      </c>
    </row>
    <row r="242" spans="1:16" ht="26.25" customHeight="1" x14ac:dyDescent="0.2">
      <c r="A242" s="14"/>
      <c r="B242" s="75"/>
      <c r="C242" s="73" t="s">
        <v>5510</v>
      </c>
      <c r="D242" s="78" t="s">
        <v>127</v>
      </c>
      <c r="E242" s="13">
        <v>44559</v>
      </c>
      <c r="F242" s="76" t="s">
        <v>705</v>
      </c>
      <c r="G242" s="13">
        <v>44564</v>
      </c>
      <c r="H242" s="77" t="s">
        <v>5587</v>
      </c>
      <c r="I242" s="16">
        <v>60</v>
      </c>
      <c r="J242" s="16">
        <v>45</v>
      </c>
      <c r="K242" s="16">
        <v>22</v>
      </c>
      <c r="L242" s="16">
        <v>3</v>
      </c>
      <c r="M242" s="81">
        <v>14.85</v>
      </c>
      <c r="N242" s="96">
        <v>14.85</v>
      </c>
      <c r="O242" s="64">
        <v>2530</v>
      </c>
      <c r="P242" s="65">
        <f>Table2245789101123456789101112131415161718192021222324252627282930313233343536373839404142434445464748495051[[#This Row],[PEMBULATAN]]*O242</f>
        <v>37570.5</v>
      </c>
    </row>
    <row r="243" spans="1:16" ht="26.25" customHeight="1" x14ac:dyDescent="0.2">
      <c r="A243" s="14"/>
      <c r="B243" s="75"/>
      <c r="C243" s="73" t="s">
        <v>5511</v>
      </c>
      <c r="D243" s="78" t="s">
        <v>127</v>
      </c>
      <c r="E243" s="13">
        <v>44559</v>
      </c>
      <c r="F243" s="76" t="s">
        <v>705</v>
      </c>
      <c r="G243" s="13">
        <v>44564</v>
      </c>
      <c r="H243" s="77" t="s">
        <v>5587</v>
      </c>
      <c r="I243" s="16">
        <v>102</v>
      </c>
      <c r="J243" s="16">
        <v>20</v>
      </c>
      <c r="K243" s="16">
        <v>13</v>
      </c>
      <c r="L243" s="16">
        <v>2</v>
      </c>
      <c r="M243" s="81">
        <v>6.63</v>
      </c>
      <c r="N243" s="96">
        <v>6.63</v>
      </c>
      <c r="O243" s="64">
        <v>2530</v>
      </c>
      <c r="P243" s="65">
        <f>Table2245789101123456789101112131415161718192021222324252627282930313233343536373839404142434445464748495051[[#This Row],[PEMBULATAN]]*O243</f>
        <v>16773.900000000001</v>
      </c>
    </row>
    <row r="244" spans="1:16" ht="26.25" customHeight="1" x14ac:dyDescent="0.2">
      <c r="A244" s="14"/>
      <c r="B244" s="75"/>
      <c r="C244" s="73" t="s">
        <v>5512</v>
      </c>
      <c r="D244" s="78" t="s">
        <v>127</v>
      </c>
      <c r="E244" s="13">
        <v>44559</v>
      </c>
      <c r="F244" s="76" t="s">
        <v>705</v>
      </c>
      <c r="G244" s="13">
        <v>44564</v>
      </c>
      <c r="H244" s="77" t="s">
        <v>5587</v>
      </c>
      <c r="I244" s="16">
        <v>50</v>
      </c>
      <c r="J244" s="16">
        <v>32</v>
      </c>
      <c r="K244" s="16">
        <v>15</v>
      </c>
      <c r="L244" s="16">
        <v>4</v>
      </c>
      <c r="M244" s="81">
        <v>6</v>
      </c>
      <c r="N244" s="96">
        <v>6</v>
      </c>
      <c r="O244" s="64">
        <v>2530</v>
      </c>
      <c r="P244" s="65">
        <f>Table2245789101123456789101112131415161718192021222324252627282930313233343536373839404142434445464748495051[[#This Row],[PEMBULATAN]]*O244</f>
        <v>15180</v>
      </c>
    </row>
    <row r="245" spans="1:16" ht="26.25" customHeight="1" x14ac:dyDescent="0.2">
      <c r="A245" s="14"/>
      <c r="B245" s="75"/>
      <c r="C245" s="73" t="s">
        <v>5513</v>
      </c>
      <c r="D245" s="78" t="s">
        <v>127</v>
      </c>
      <c r="E245" s="13">
        <v>44559</v>
      </c>
      <c r="F245" s="76" t="s">
        <v>705</v>
      </c>
      <c r="G245" s="13">
        <v>44564</v>
      </c>
      <c r="H245" s="77" t="s">
        <v>5587</v>
      </c>
      <c r="I245" s="16">
        <v>105</v>
      </c>
      <c r="J245" s="16">
        <v>56</v>
      </c>
      <c r="K245" s="16">
        <v>25</v>
      </c>
      <c r="L245" s="16">
        <v>5</v>
      </c>
      <c r="M245" s="81">
        <v>36.75</v>
      </c>
      <c r="N245" s="96">
        <v>36.75</v>
      </c>
      <c r="O245" s="64">
        <v>2530</v>
      </c>
      <c r="P245" s="65">
        <f>Table2245789101123456789101112131415161718192021222324252627282930313233343536373839404142434445464748495051[[#This Row],[PEMBULATAN]]*O245</f>
        <v>92977.5</v>
      </c>
    </row>
    <row r="246" spans="1:16" ht="26.25" customHeight="1" x14ac:dyDescent="0.2">
      <c r="A246" s="14"/>
      <c r="B246" s="75"/>
      <c r="C246" s="73" t="s">
        <v>5514</v>
      </c>
      <c r="D246" s="78" t="s">
        <v>127</v>
      </c>
      <c r="E246" s="13">
        <v>44559</v>
      </c>
      <c r="F246" s="76" t="s">
        <v>705</v>
      </c>
      <c r="G246" s="13">
        <v>44564</v>
      </c>
      <c r="H246" s="77" t="s">
        <v>5587</v>
      </c>
      <c r="I246" s="16">
        <v>59</v>
      </c>
      <c r="J246" s="16">
        <v>40</v>
      </c>
      <c r="K246" s="16">
        <v>35</v>
      </c>
      <c r="L246" s="16">
        <v>22</v>
      </c>
      <c r="M246" s="81">
        <v>20.65</v>
      </c>
      <c r="N246" s="96">
        <v>22</v>
      </c>
      <c r="O246" s="64">
        <v>2530</v>
      </c>
      <c r="P246" s="65">
        <f>Table2245789101123456789101112131415161718192021222324252627282930313233343536373839404142434445464748495051[[#This Row],[PEMBULATAN]]*O246</f>
        <v>55660</v>
      </c>
    </row>
    <row r="247" spans="1:16" ht="26.25" customHeight="1" x14ac:dyDescent="0.2">
      <c r="A247" s="14"/>
      <c r="B247" s="75"/>
      <c r="C247" s="73" t="s">
        <v>5515</v>
      </c>
      <c r="D247" s="78" t="s">
        <v>127</v>
      </c>
      <c r="E247" s="13">
        <v>44559</v>
      </c>
      <c r="F247" s="76" t="s">
        <v>705</v>
      </c>
      <c r="G247" s="13">
        <v>44564</v>
      </c>
      <c r="H247" s="77" t="s">
        <v>5587</v>
      </c>
      <c r="I247" s="16">
        <v>60</v>
      </c>
      <c r="J247" s="16">
        <v>50</v>
      </c>
      <c r="K247" s="16">
        <v>22</v>
      </c>
      <c r="L247" s="16">
        <v>10</v>
      </c>
      <c r="M247" s="81">
        <v>16.5</v>
      </c>
      <c r="N247" s="96">
        <v>16.5</v>
      </c>
      <c r="O247" s="64">
        <v>2530</v>
      </c>
      <c r="P247" s="65">
        <f>Table2245789101123456789101112131415161718192021222324252627282930313233343536373839404142434445464748495051[[#This Row],[PEMBULATAN]]*O247</f>
        <v>41745</v>
      </c>
    </row>
    <row r="248" spans="1:16" ht="26.25" customHeight="1" x14ac:dyDescent="0.2">
      <c r="A248" s="14"/>
      <c r="B248" s="75"/>
      <c r="C248" s="73" t="s">
        <v>5516</v>
      </c>
      <c r="D248" s="78" t="s">
        <v>127</v>
      </c>
      <c r="E248" s="13">
        <v>44559</v>
      </c>
      <c r="F248" s="76" t="s">
        <v>705</v>
      </c>
      <c r="G248" s="13">
        <v>44564</v>
      </c>
      <c r="H248" s="77" t="s">
        <v>5587</v>
      </c>
      <c r="I248" s="16">
        <v>100</v>
      </c>
      <c r="J248" s="16">
        <v>10</v>
      </c>
      <c r="K248" s="16">
        <v>10</v>
      </c>
      <c r="L248" s="16">
        <v>7</v>
      </c>
      <c r="M248" s="81">
        <v>2.5</v>
      </c>
      <c r="N248" s="96">
        <v>7</v>
      </c>
      <c r="O248" s="64">
        <v>2530</v>
      </c>
      <c r="P248" s="65">
        <f>Table2245789101123456789101112131415161718192021222324252627282930313233343536373839404142434445464748495051[[#This Row],[PEMBULATAN]]*O248</f>
        <v>17710</v>
      </c>
    </row>
    <row r="249" spans="1:16" ht="26.25" customHeight="1" x14ac:dyDescent="0.2">
      <c r="A249" s="14"/>
      <c r="B249" s="75"/>
      <c r="C249" s="73" t="s">
        <v>5517</v>
      </c>
      <c r="D249" s="78" t="s">
        <v>127</v>
      </c>
      <c r="E249" s="13">
        <v>44559</v>
      </c>
      <c r="F249" s="76" t="s">
        <v>705</v>
      </c>
      <c r="G249" s="13">
        <v>44564</v>
      </c>
      <c r="H249" s="77" t="s">
        <v>5587</v>
      </c>
      <c r="I249" s="16">
        <v>46</v>
      </c>
      <c r="J249" s="16">
        <v>42</v>
      </c>
      <c r="K249" s="16">
        <v>20</v>
      </c>
      <c r="L249" s="16">
        <v>7</v>
      </c>
      <c r="M249" s="81">
        <v>9.66</v>
      </c>
      <c r="N249" s="96">
        <v>9.66</v>
      </c>
      <c r="O249" s="64">
        <v>2530</v>
      </c>
      <c r="P249" s="65">
        <f>Table2245789101123456789101112131415161718192021222324252627282930313233343536373839404142434445464748495051[[#This Row],[PEMBULATAN]]*O249</f>
        <v>24439.8</v>
      </c>
    </row>
    <row r="250" spans="1:16" ht="26.25" customHeight="1" x14ac:dyDescent="0.2">
      <c r="A250" s="14"/>
      <c r="B250" s="75"/>
      <c r="C250" s="73" t="s">
        <v>5518</v>
      </c>
      <c r="D250" s="78" t="s">
        <v>127</v>
      </c>
      <c r="E250" s="13">
        <v>44559</v>
      </c>
      <c r="F250" s="76" t="s">
        <v>705</v>
      </c>
      <c r="G250" s="13">
        <v>44564</v>
      </c>
      <c r="H250" s="77" t="s">
        <v>5587</v>
      </c>
      <c r="I250" s="16">
        <v>106</v>
      </c>
      <c r="J250" s="16">
        <v>35</v>
      </c>
      <c r="K250" s="16">
        <v>15</v>
      </c>
      <c r="L250" s="16">
        <v>2</v>
      </c>
      <c r="M250" s="81">
        <v>13.9125</v>
      </c>
      <c r="N250" s="96">
        <v>13.9125</v>
      </c>
      <c r="O250" s="64">
        <v>2530</v>
      </c>
      <c r="P250" s="65">
        <f>Table2245789101123456789101112131415161718192021222324252627282930313233343536373839404142434445464748495051[[#This Row],[PEMBULATAN]]*O250</f>
        <v>35198.625</v>
      </c>
    </row>
    <row r="251" spans="1:16" ht="26.25" customHeight="1" x14ac:dyDescent="0.2">
      <c r="A251" s="14"/>
      <c r="B251" s="75"/>
      <c r="C251" s="73" t="s">
        <v>5519</v>
      </c>
      <c r="D251" s="78" t="s">
        <v>127</v>
      </c>
      <c r="E251" s="13">
        <v>44559</v>
      </c>
      <c r="F251" s="76" t="s">
        <v>705</v>
      </c>
      <c r="G251" s="13">
        <v>44564</v>
      </c>
      <c r="H251" s="77" t="s">
        <v>5587</v>
      </c>
      <c r="I251" s="16">
        <v>77</v>
      </c>
      <c r="J251" s="16">
        <v>55</v>
      </c>
      <c r="K251" s="16">
        <v>16</v>
      </c>
      <c r="L251" s="16">
        <v>8</v>
      </c>
      <c r="M251" s="81">
        <v>16.940000000000001</v>
      </c>
      <c r="N251" s="96">
        <v>16.940000000000001</v>
      </c>
      <c r="O251" s="64">
        <v>2530</v>
      </c>
      <c r="P251" s="65">
        <f>Table2245789101123456789101112131415161718192021222324252627282930313233343536373839404142434445464748495051[[#This Row],[PEMBULATAN]]*O251</f>
        <v>42858.200000000004</v>
      </c>
    </row>
    <row r="252" spans="1:16" ht="26.25" customHeight="1" x14ac:dyDescent="0.2">
      <c r="A252" s="14"/>
      <c r="B252" s="75"/>
      <c r="C252" s="73" t="s">
        <v>5520</v>
      </c>
      <c r="D252" s="78" t="s">
        <v>127</v>
      </c>
      <c r="E252" s="13">
        <v>44559</v>
      </c>
      <c r="F252" s="76" t="s">
        <v>705</v>
      </c>
      <c r="G252" s="13">
        <v>44564</v>
      </c>
      <c r="H252" s="77" t="s">
        <v>5587</v>
      </c>
      <c r="I252" s="16">
        <v>106</v>
      </c>
      <c r="J252" s="16">
        <v>56</v>
      </c>
      <c r="K252" s="16">
        <v>36</v>
      </c>
      <c r="L252" s="16">
        <v>35</v>
      </c>
      <c r="M252" s="81">
        <v>53.423999999999999</v>
      </c>
      <c r="N252" s="96">
        <v>54</v>
      </c>
      <c r="O252" s="64">
        <v>2530</v>
      </c>
      <c r="P252" s="65">
        <f>Table2245789101123456789101112131415161718192021222324252627282930313233343536373839404142434445464748495051[[#This Row],[PEMBULATAN]]*O252</f>
        <v>136620</v>
      </c>
    </row>
    <row r="253" spans="1:16" ht="26.25" customHeight="1" x14ac:dyDescent="0.2">
      <c r="A253" s="14"/>
      <c r="B253" s="75"/>
      <c r="C253" s="73" t="s">
        <v>5521</v>
      </c>
      <c r="D253" s="78" t="s">
        <v>127</v>
      </c>
      <c r="E253" s="13">
        <v>44559</v>
      </c>
      <c r="F253" s="76" t="s">
        <v>705</v>
      </c>
      <c r="G253" s="13">
        <v>44564</v>
      </c>
      <c r="H253" s="77" t="s">
        <v>5587</v>
      </c>
      <c r="I253" s="16">
        <v>110</v>
      </c>
      <c r="J253" s="16">
        <v>65</v>
      </c>
      <c r="K253" s="16">
        <v>25</v>
      </c>
      <c r="L253" s="16">
        <v>27</v>
      </c>
      <c r="M253" s="81">
        <v>44.6875</v>
      </c>
      <c r="N253" s="96">
        <v>44.6875</v>
      </c>
      <c r="O253" s="64">
        <v>2530</v>
      </c>
      <c r="P253" s="65">
        <f>Table2245789101123456789101112131415161718192021222324252627282930313233343536373839404142434445464748495051[[#This Row],[PEMBULATAN]]*O253</f>
        <v>113059.375</v>
      </c>
    </row>
    <row r="254" spans="1:16" ht="26.25" customHeight="1" x14ac:dyDescent="0.2">
      <c r="A254" s="14"/>
      <c r="B254" s="75"/>
      <c r="C254" s="73" t="s">
        <v>5522</v>
      </c>
      <c r="D254" s="78" t="s">
        <v>127</v>
      </c>
      <c r="E254" s="13">
        <v>44559</v>
      </c>
      <c r="F254" s="76" t="s">
        <v>705</v>
      </c>
      <c r="G254" s="13">
        <v>44564</v>
      </c>
      <c r="H254" s="77" t="s">
        <v>5587</v>
      </c>
      <c r="I254" s="16">
        <v>95</v>
      </c>
      <c r="J254" s="16">
        <v>65</v>
      </c>
      <c r="K254" s="16">
        <v>23</v>
      </c>
      <c r="L254" s="16">
        <v>18</v>
      </c>
      <c r="M254" s="81">
        <v>35.506250000000001</v>
      </c>
      <c r="N254" s="96">
        <v>35.506250000000001</v>
      </c>
      <c r="O254" s="64">
        <v>2530</v>
      </c>
      <c r="P254" s="65">
        <f>Table2245789101123456789101112131415161718192021222324252627282930313233343536373839404142434445464748495051[[#This Row],[PEMBULATAN]]*O254</f>
        <v>89830.8125</v>
      </c>
    </row>
    <row r="255" spans="1:16" ht="26.25" customHeight="1" x14ac:dyDescent="0.2">
      <c r="A255" s="14"/>
      <c r="B255" s="75"/>
      <c r="C255" s="73" t="s">
        <v>5523</v>
      </c>
      <c r="D255" s="78" t="s">
        <v>127</v>
      </c>
      <c r="E255" s="13">
        <v>44559</v>
      </c>
      <c r="F255" s="76" t="s">
        <v>705</v>
      </c>
      <c r="G255" s="13">
        <v>44564</v>
      </c>
      <c r="H255" s="77" t="s">
        <v>5587</v>
      </c>
      <c r="I255" s="16">
        <v>44</v>
      </c>
      <c r="J255" s="16">
        <v>26</v>
      </c>
      <c r="K255" s="16">
        <v>26</v>
      </c>
      <c r="L255" s="16">
        <v>7</v>
      </c>
      <c r="M255" s="81">
        <v>7.4359999999999999</v>
      </c>
      <c r="N255" s="96">
        <v>8</v>
      </c>
      <c r="O255" s="64">
        <v>2530</v>
      </c>
      <c r="P255" s="65">
        <f>Table2245789101123456789101112131415161718192021222324252627282930313233343536373839404142434445464748495051[[#This Row],[PEMBULATAN]]*O255</f>
        <v>20240</v>
      </c>
    </row>
    <row r="256" spans="1:16" ht="26.25" customHeight="1" x14ac:dyDescent="0.2">
      <c r="A256" s="14"/>
      <c r="B256" s="75"/>
      <c r="C256" s="73" t="s">
        <v>5524</v>
      </c>
      <c r="D256" s="78" t="s">
        <v>127</v>
      </c>
      <c r="E256" s="13">
        <v>44559</v>
      </c>
      <c r="F256" s="76" t="s">
        <v>705</v>
      </c>
      <c r="G256" s="13">
        <v>44564</v>
      </c>
      <c r="H256" s="77" t="s">
        <v>5587</v>
      </c>
      <c r="I256" s="16">
        <v>50</v>
      </c>
      <c r="J256" s="16">
        <v>40</v>
      </c>
      <c r="K256" s="16">
        <v>40</v>
      </c>
      <c r="L256" s="16">
        <v>10</v>
      </c>
      <c r="M256" s="81">
        <v>20</v>
      </c>
      <c r="N256" s="96">
        <v>20</v>
      </c>
      <c r="O256" s="64">
        <v>2530</v>
      </c>
      <c r="P256" s="65">
        <f>Table2245789101123456789101112131415161718192021222324252627282930313233343536373839404142434445464748495051[[#This Row],[PEMBULATAN]]*O256</f>
        <v>50600</v>
      </c>
    </row>
    <row r="257" spans="1:16" ht="26.25" customHeight="1" x14ac:dyDescent="0.2">
      <c r="A257" s="14"/>
      <c r="B257" s="75"/>
      <c r="C257" s="73" t="s">
        <v>5525</v>
      </c>
      <c r="D257" s="78" t="s">
        <v>127</v>
      </c>
      <c r="E257" s="13">
        <v>44559</v>
      </c>
      <c r="F257" s="76" t="s">
        <v>705</v>
      </c>
      <c r="G257" s="13">
        <v>44564</v>
      </c>
      <c r="H257" s="77" t="s">
        <v>5587</v>
      </c>
      <c r="I257" s="16">
        <v>33</v>
      </c>
      <c r="J257" s="16">
        <v>33</v>
      </c>
      <c r="K257" s="16">
        <v>20</v>
      </c>
      <c r="L257" s="16">
        <v>8</v>
      </c>
      <c r="M257" s="81">
        <v>5.4450000000000003</v>
      </c>
      <c r="N257" s="96">
        <v>8</v>
      </c>
      <c r="O257" s="64">
        <v>2530</v>
      </c>
      <c r="P257" s="65">
        <f>Table2245789101123456789101112131415161718192021222324252627282930313233343536373839404142434445464748495051[[#This Row],[PEMBULATAN]]*O257</f>
        <v>20240</v>
      </c>
    </row>
    <row r="258" spans="1:16" ht="26.25" customHeight="1" x14ac:dyDescent="0.2">
      <c r="A258" s="14"/>
      <c r="B258" s="75"/>
      <c r="C258" s="73" t="s">
        <v>5526</v>
      </c>
      <c r="D258" s="78" t="s">
        <v>127</v>
      </c>
      <c r="E258" s="13">
        <v>44559</v>
      </c>
      <c r="F258" s="76" t="s">
        <v>705</v>
      </c>
      <c r="G258" s="13">
        <v>44564</v>
      </c>
      <c r="H258" s="77" t="s">
        <v>5587</v>
      </c>
      <c r="I258" s="16">
        <v>115</v>
      </c>
      <c r="J258" s="16">
        <v>13</v>
      </c>
      <c r="K258" s="16">
        <v>8</v>
      </c>
      <c r="L258" s="16">
        <v>2</v>
      </c>
      <c r="M258" s="81">
        <v>2.99</v>
      </c>
      <c r="N258" s="96">
        <v>2.99</v>
      </c>
      <c r="O258" s="64">
        <v>2530</v>
      </c>
      <c r="P258" s="65">
        <f>Table2245789101123456789101112131415161718192021222324252627282930313233343536373839404142434445464748495051[[#This Row],[PEMBULATAN]]*O258</f>
        <v>7564.7000000000007</v>
      </c>
    </row>
    <row r="259" spans="1:16" ht="26.25" customHeight="1" x14ac:dyDescent="0.2">
      <c r="A259" s="14"/>
      <c r="B259" s="75"/>
      <c r="C259" s="73" t="s">
        <v>5527</v>
      </c>
      <c r="D259" s="78" t="s">
        <v>127</v>
      </c>
      <c r="E259" s="13">
        <v>44559</v>
      </c>
      <c r="F259" s="76" t="s">
        <v>705</v>
      </c>
      <c r="G259" s="13">
        <v>44564</v>
      </c>
      <c r="H259" s="77" t="s">
        <v>5587</v>
      </c>
      <c r="I259" s="16">
        <v>40</v>
      </c>
      <c r="J259" s="16">
        <v>40</v>
      </c>
      <c r="K259" s="16">
        <v>25</v>
      </c>
      <c r="L259" s="16">
        <v>6</v>
      </c>
      <c r="M259" s="81">
        <v>10</v>
      </c>
      <c r="N259" s="96">
        <v>10</v>
      </c>
      <c r="O259" s="64">
        <v>2530</v>
      </c>
      <c r="P259" s="65">
        <f>Table2245789101123456789101112131415161718192021222324252627282930313233343536373839404142434445464748495051[[#This Row],[PEMBULATAN]]*O259</f>
        <v>25300</v>
      </c>
    </row>
    <row r="260" spans="1:16" ht="26.25" customHeight="1" x14ac:dyDescent="0.2">
      <c r="A260" s="14"/>
      <c r="B260" s="75"/>
      <c r="C260" s="73" t="s">
        <v>5528</v>
      </c>
      <c r="D260" s="78" t="s">
        <v>127</v>
      </c>
      <c r="E260" s="13">
        <v>44559</v>
      </c>
      <c r="F260" s="76" t="s">
        <v>705</v>
      </c>
      <c r="G260" s="13">
        <v>44564</v>
      </c>
      <c r="H260" s="77" t="s">
        <v>5587</v>
      </c>
      <c r="I260" s="16">
        <v>55</v>
      </c>
      <c r="J260" s="16">
        <v>42</v>
      </c>
      <c r="K260" s="16">
        <v>21</v>
      </c>
      <c r="L260" s="16">
        <v>6</v>
      </c>
      <c r="M260" s="81">
        <v>12.1275</v>
      </c>
      <c r="N260" s="96">
        <v>12.1275</v>
      </c>
      <c r="O260" s="64">
        <v>2530</v>
      </c>
      <c r="P260" s="65">
        <f>Table2245789101123456789101112131415161718192021222324252627282930313233343536373839404142434445464748495051[[#This Row],[PEMBULATAN]]*O260</f>
        <v>30682.574999999997</v>
      </c>
    </row>
    <row r="261" spans="1:16" ht="26.25" customHeight="1" x14ac:dyDescent="0.2">
      <c r="A261" s="14"/>
      <c r="B261" s="75"/>
      <c r="C261" s="73" t="s">
        <v>5529</v>
      </c>
      <c r="D261" s="78" t="s">
        <v>127</v>
      </c>
      <c r="E261" s="13">
        <v>44559</v>
      </c>
      <c r="F261" s="76" t="s">
        <v>705</v>
      </c>
      <c r="G261" s="13">
        <v>44564</v>
      </c>
      <c r="H261" s="77" t="s">
        <v>5587</v>
      </c>
      <c r="I261" s="16">
        <v>62</v>
      </c>
      <c r="J261" s="16">
        <v>55</v>
      </c>
      <c r="K261" s="16">
        <v>35</v>
      </c>
      <c r="L261" s="16">
        <v>3</v>
      </c>
      <c r="M261" s="81">
        <v>29.837499999999999</v>
      </c>
      <c r="N261" s="96">
        <v>29.837499999999999</v>
      </c>
      <c r="O261" s="64">
        <v>2530</v>
      </c>
      <c r="P261" s="65">
        <f>Table2245789101123456789101112131415161718192021222324252627282930313233343536373839404142434445464748495051[[#This Row],[PEMBULATAN]]*O261</f>
        <v>75488.875</v>
      </c>
    </row>
    <row r="262" spans="1:16" ht="26.25" customHeight="1" x14ac:dyDescent="0.2">
      <c r="A262" s="14"/>
      <c r="B262" s="75"/>
      <c r="C262" s="73" t="s">
        <v>5530</v>
      </c>
      <c r="D262" s="78" t="s">
        <v>127</v>
      </c>
      <c r="E262" s="13">
        <v>44559</v>
      </c>
      <c r="F262" s="76" t="s">
        <v>705</v>
      </c>
      <c r="G262" s="13">
        <v>44564</v>
      </c>
      <c r="H262" s="77" t="s">
        <v>5587</v>
      </c>
      <c r="I262" s="16">
        <v>53</v>
      </c>
      <c r="J262" s="16">
        <v>53</v>
      </c>
      <c r="K262" s="16">
        <v>53</v>
      </c>
      <c r="L262" s="16">
        <v>16</v>
      </c>
      <c r="M262" s="81">
        <v>37.219250000000002</v>
      </c>
      <c r="N262" s="96">
        <v>37.219250000000002</v>
      </c>
      <c r="O262" s="64">
        <v>2530</v>
      </c>
      <c r="P262" s="65">
        <f>Table2245789101123456789101112131415161718192021222324252627282930313233343536373839404142434445464748495051[[#This Row],[PEMBULATAN]]*O262</f>
        <v>94164.702499999999</v>
      </c>
    </row>
    <row r="263" spans="1:16" ht="26.25" customHeight="1" x14ac:dyDescent="0.2">
      <c r="A263" s="14"/>
      <c r="B263" s="75"/>
      <c r="C263" s="73" t="s">
        <v>5531</v>
      </c>
      <c r="D263" s="78" t="s">
        <v>127</v>
      </c>
      <c r="E263" s="13">
        <v>44559</v>
      </c>
      <c r="F263" s="76" t="s">
        <v>705</v>
      </c>
      <c r="G263" s="13">
        <v>44564</v>
      </c>
      <c r="H263" s="77" t="s">
        <v>5587</v>
      </c>
      <c r="I263" s="16">
        <v>68</v>
      </c>
      <c r="J263" s="16">
        <v>50</v>
      </c>
      <c r="K263" s="16">
        <v>76</v>
      </c>
      <c r="L263" s="16">
        <v>6</v>
      </c>
      <c r="M263" s="81">
        <v>64.599999999999994</v>
      </c>
      <c r="N263" s="96">
        <v>64.599999999999994</v>
      </c>
      <c r="O263" s="64">
        <v>2530</v>
      </c>
      <c r="P263" s="65">
        <f>Table2245789101123456789101112131415161718192021222324252627282930313233343536373839404142434445464748495051[[#This Row],[PEMBULATAN]]*O263</f>
        <v>163438</v>
      </c>
    </row>
    <row r="264" spans="1:16" ht="26.25" customHeight="1" x14ac:dyDescent="0.2">
      <c r="A264" s="14"/>
      <c r="B264" s="75"/>
      <c r="C264" s="73" t="s">
        <v>5532</v>
      </c>
      <c r="D264" s="78" t="s">
        <v>127</v>
      </c>
      <c r="E264" s="13">
        <v>44559</v>
      </c>
      <c r="F264" s="76" t="s">
        <v>705</v>
      </c>
      <c r="G264" s="13">
        <v>44564</v>
      </c>
      <c r="H264" s="77" t="s">
        <v>5587</v>
      </c>
      <c r="I264" s="16">
        <v>53</v>
      </c>
      <c r="J264" s="16">
        <v>30</v>
      </c>
      <c r="K264" s="16">
        <v>17</v>
      </c>
      <c r="L264" s="16">
        <v>2</v>
      </c>
      <c r="M264" s="81">
        <v>6.7575000000000003</v>
      </c>
      <c r="N264" s="96">
        <v>6.7575000000000003</v>
      </c>
      <c r="O264" s="64">
        <v>2530</v>
      </c>
      <c r="P264" s="65">
        <f>Table2245789101123456789101112131415161718192021222324252627282930313233343536373839404142434445464748495051[[#This Row],[PEMBULATAN]]*O264</f>
        <v>17096.475000000002</v>
      </c>
    </row>
    <row r="265" spans="1:16" ht="26.25" customHeight="1" x14ac:dyDescent="0.2">
      <c r="A265" s="14"/>
      <c r="B265" s="75"/>
      <c r="C265" s="73" t="s">
        <v>5533</v>
      </c>
      <c r="D265" s="78" t="s">
        <v>127</v>
      </c>
      <c r="E265" s="13">
        <v>44559</v>
      </c>
      <c r="F265" s="76" t="s">
        <v>705</v>
      </c>
      <c r="G265" s="13">
        <v>44564</v>
      </c>
      <c r="H265" s="77" t="s">
        <v>5587</v>
      </c>
      <c r="I265" s="16">
        <v>70</v>
      </c>
      <c r="J265" s="16">
        <v>42</v>
      </c>
      <c r="K265" s="16">
        <v>15</v>
      </c>
      <c r="L265" s="16">
        <v>1</v>
      </c>
      <c r="M265" s="81">
        <v>11.025</v>
      </c>
      <c r="N265" s="96">
        <v>11.025</v>
      </c>
      <c r="O265" s="64">
        <v>2530</v>
      </c>
      <c r="P265" s="65">
        <f>Table2245789101123456789101112131415161718192021222324252627282930313233343536373839404142434445464748495051[[#This Row],[PEMBULATAN]]*O265</f>
        <v>27893.25</v>
      </c>
    </row>
    <row r="266" spans="1:16" ht="26.25" customHeight="1" x14ac:dyDescent="0.2">
      <c r="A266" s="14"/>
      <c r="B266" s="75"/>
      <c r="C266" s="73" t="s">
        <v>5534</v>
      </c>
      <c r="D266" s="78" t="s">
        <v>127</v>
      </c>
      <c r="E266" s="13">
        <v>44559</v>
      </c>
      <c r="F266" s="76" t="s">
        <v>705</v>
      </c>
      <c r="G266" s="13">
        <v>44564</v>
      </c>
      <c r="H266" s="77" t="s">
        <v>5587</v>
      </c>
      <c r="I266" s="16">
        <v>55</v>
      </c>
      <c r="J266" s="16">
        <v>50</v>
      </c>
      <c r="K266" s="16">
        <v>32</v>
      </c>
      <c r="L266" s="16">
        <v>1</v>
      </c>
      <c r="M266" s="81">
        <v>22</v>
      </c>
      <c r="N266" s="96">
        <v>22</v>
      </c>
      <c r="O266" s="64">
        <v>2530</v>
      </c>
      <c r="P266" s="65">
        <f>Table2245789101123456789101112131415161718192021222324252627282930313233343536373839404142434445464748495051[[#This Row],[PEMBULATAN]]*O266</f>
        <v>55660</v>
      </c>
    </row>
    <row r="267" spans="1:16" ht="26.25" customHeight="1" x14ac:dyDescent="0.2">
      <c r="A267" s="14"/>
      <c r="B267" s="75"/>
      <c r="C267" s="73" t="s">
        <v>5535</v>
      </c>
      <c r="D267" s="78" t="s">
        <v>127</v>
      </c>
      <c r="E267" s="13">
        <v>44559</v>
      </c>
      <c r="F267" s="76" t="s">
        <v>705</v>
      </c>
      <c r="G267" s="13">
        <v>44564</v>
      </c>
      <c r="H267" s="77" t="s">
        <v>5587</v>
      </c>
      <c r="I267" s="16">
        <v>147</v>
      </c>
      <c r="J267" s="16">
        <v>60</v>
      </c>
      <c r="K267" s="16">
        <v>44</v>
      </c>
      <c r="L267" s="16">
        <v>34</v>
      </c>
      <c r="M267" s="81">
        <v>97.02</v>
      </c>
      <c r="N267" s="96">
        <v>97.02</v>
      </c>
      <c r="O267" s="64">
        <v>2530</v>
      </c>
      <c r="P267" s="65">
        <f>Table2245789101123456789101112131415161718192021222324252627282930313233343536373839404142434445464748495051[[#This Row],[PEMBULATAN]]*O267</f>
        <v>245460.59999999998</v>
      </c>
    </row>
    <row r="268" spans="1:16" ht="26.25" customHeight="1" x14ac:dyDescent="0.2">
      <c r="A268" s="14"/>
      <c r="B268" s="75"/>
      <c r="C268" s="73" t="s">
        <v>5536</v>
      </c>
      <c r="D268" s="78" t="s">
        <v>127</v>
      </c>
      <c r="E268" s="13">
        <v>44559</v>
      </c>
      <c r="F268" s="76" t="s">
        <v>705</v>
      </c>
      <c r="G268" s="13">
        <v>44564</v>
      </c>
      <c r="H268" s="77" t="s">
        <v>5587</v>
      </c>
      <c r="I268" s="16">
        <v>103</v>
      </c>
      <c r="J268" s="16">
        <v>28</v>
      </c>
      <c r="K268" s="16">
        <v>15</v>
      </c>
      <c r="L268" s="16">
        <v>4</v>
      </c>
      <c r="M268" s="81">
        <v>10.815</v>
      </c>
      <c r="N268" s="96">
        <v>10.815</v>
      </c>
      <c r="O268" s="64">
        <v>2530</v>
      </c>
      <c r="P268" s="65">
        <f>Table2245789101123456789101112131415161718192021222324252627282930313233343536373839404142434445464748495051[[#This Row],[PEMBULATAN]]*O268</f>
        <v>27361.949999999997</v>
      </c>
    </row>
    <row r="269" spans="1:16" ht="26.25" customHeight="1" x14ac:dyDescent="0.2">
      <c r="A269" s="14"/>
      <c r="B269" s="75"/>
      <c r="C269" s="73" t="s">
        <v>5537</v>
      </c>
      <c r="D269" s="78" t="s">
        <v>127</v>
      </c>
      <c r="E269" s="13">
        <v>44559</v>
      </c>
      <c r="F269" s="76" t="s">
        <v>705</v>
      </c>
      <c r="G269" s="13">
        <v>44564</v>
      </c>
      <c r="H269" s="77" t="s">
        <v>5587</v>
      </c>
      <c r="I269" s="16">
        <v>45</v>
      </c>
      <c r="J269" s="16">
        <v>45</v>
      </c>
      <c r="K269" s="16">
        <v>15</v>
      </c>
      <c r="L269" s="16">
        <v>3</v>
      </c>
      <c r="M269" s="81">
        <v>7.59375</v>
      </c>
      <c r="N269" s="96">
        <v>7.59375</v>
      </c>
      <c r="O269" s="64">
        <v>2530</v>
      </c>
      <c r="P269" s="65">
        <f>Table2245789101123456789101112131415161718192021222324252627282930313233343536373839404142434445464748495051[[#This Row],[PEMBULATAN]]*O269</f>
        <v>19212.1875</v>
      </c>
    </row>
    <row r="270" spans="1:16" ht="26.25" customHeight="1" x14ac:dyDescent="0.2">
      <c r="A270" s="14"/>
      <c r="B270" s="75"/>
      <c r="C270" s="73" t="s">
        <v>5538</v>
      </c>
      <c r="D270" s="78" t="s">
        <v>127</v>
      </c>
      <c r="E270" s="13">
        <v>44559</v>
      </c>
      <c r="F270" s="76" t="s">
        <v>705</v>
      </c>
      <c r="G270" s="13">
        <v>44564</v>
      </c>
      <c r="H270" s="77" t="s">
        <v>5587</v>
      </c>
      <c r="I270" s="16">
        <v>35</v>
      </c>
      <c r="J270" s="16">
        <v>24</v>
      </c>
      <c r="K270" s="16">
        <v>14</v>
      </c>
      <c r="L270" s="16">
        <v>5</v>
      </c>
      <c r="M270" s="81">
        <v>2.94</v>
      </c>
      <c r="N270" s="96">
        <v>5</v>
      </c>
      <c r="O270" s="64">
        <v>2530</v>
      </c>
      <c r="P270" s="65">
        <f>Table2245789101123456789101112131415161718192021222324252627282930313233343536373839404142434445464748495051[[#This Row],[PEMBULATAN]]*O270</f>
        <v>12650</v>
      </c>
    </row>
    <row r="271" spans="1:16" ht="26.25" customHeight="1" x14ac:dyDescent="0.2">
      <c r="A271" s="14"/>
      <c r="B271" s="75"/>
      <c r="C271" s="73" t="s">
        <v>5014</v>
      </c>
      <c r="D271" s="78" t="s">
        <v>127</v>
      </c>
      <c r="E271" s="13">
        <v>44559</v>
      </c>
      <c r="F271" s="76" t="s">
        <v>705</v>
      </c>
      <c r="G271" s="13">
        <v>44564</v>
      </c>
      <c r="H271" s="77" t="s">
        <v>5587</v>
      </c>
      <c r="I271" s="16">
        <v>52</v>
      </c>
      <c r="J271" s="16">
        <v>25</v>
      </c>
      <c r="K271" s="16">
        <v>21</v>
      </c>
      <c r="L271" s="16">
        <v>3</v>
      </c>
      <c r="M271" s="81">
        <v>6.8250000000000002</v>
      </c>
      <c r="N271" s="96">
        <v>6.8250000000000002</v>
      </c>
      <c r="O271" s="64">
        <v>2530</v>
      </c>
      <c r="P271" s="65">
        <f>Table2245789101123456789101112131415161718192021222324252627282930313233343536373839404142434445464748495051[[#This Row],[PEMBULATAN]]*O271</f>
        <v>17267.25</v>
      </c>
    </row>
    <row r="272" spans="1:16" ht="26.25" customHeight="1" x14ac:dyDescent="0.2">
      <c r="A272" s="14"/>
      <c r="B272" s="75"/>
      <c r="C272" s="73" t="s">
        <v>5539</v>
      </c>
      <c r="D272" s="78" t="s">
        <v>127</v>
      </c>
      <c r="E272" s="13">
        <v>44559</v>
      </c>
      <c r="F272" s="76" t="s">
        <v>705</v>
      </c>
      <c r="G272" s="13">
        <v>44564</v>
      </c>
      <c r="H272" s="77" t="s">
        <v>5587</v>
      </c>
      <c r="I272" s="16">
        <v>65</v>
      </c>
      <c r="J272" s="16">
        <v>35</v>
      </c>
      <c r="K272" s="16">
        <v>25</v>
      </c>
      <c r="L272" s="16">
        <v>6</v>
      </c>
      <c r="M272" s="81">
        <v>14.21875</v>
      </c>
      <c r="N272" s="96">
        <v>14.21875</v>
      </c>
      <c r="O272" s="64">
        <v>2530</v>
      </c>
      <c r="P272" s="65">
        <f>Table2245789101123456789101112131415161718192021222324252627282930313233343536373839404142434445464748495051[[#This Row],[PEMBULATAN]]*O272</f>
        <v>35973.4375</v>
      </c>
    </row>
    <row r="273" spans="1:16" ht="26.25" customHeight="1" x14ac:dyDescent="0.2">
      <c r="A273" s="14"/>
      <c r="B273" s="75"/>
      <c r="C273" s="73" t="s">
        <v>5540</v>
      </c>
      <c r="D273" s="78" t="s">
        <v>127</v>
      </c>
      <c r="E273" s="13">
        <v>44559</v>
      </c>
      <c r="F273" s="76" t="s">
        <v>705</v>
      </c>
      <c r="G273" s="13">
        <v>44564</v>
      </c>
      <c r="H273" s="77" t="s">
        <v>5587</v>
      </c>
      <c r="I273" s="16">
        <v>92</v>
      </c>
      <c r="J273" s="16">
        <v>15</v>
      </c>
      <c r="K273" s="16">
        <v>15</v>
      </c>
      <c r="L273" s="16">
        <v>2</v>
      </c>
      <c r="M273" s="81">
        <v>5.1749999999999998</v>
      </c>
      <c r="N273" s="96">
        <v>5.1749999999999998</v>
      </c>
      <c r="O273" s="64">
        <v>2530</v>
      </c>
      <c r="P273" s="65">
        <f>Table2245789101123456789101112131415161718192021222324252627282930313233343536373839404142434445464748495051[[#This Row],[PEMBULATAN]]*O273</f>
        <v>13092.75</v>
      </c>
    </row>
    <row r="274" spans="1:16" ht="26.25" customHeight="1" x14ac:dyDescent="0.2">
      <c r="A274" s="14"/>
      <c r="B274" s="75"/>
      <c r="C274" s="73" t="s">
        <v>5541</v>
      </c>
      <c r="D274" s="78" t="s">
        <v>127</v>
      </c>
      <c r="E274" s="13">
        <v>44559</v>
      </c>
      <c r="F274" s="76" t="s">
        <v>705</v>
      </c>
      <c r="G274" s="13">
        <v>44564</v>
      </c>
      <c r="H274" s="77" t="s">
        <v>5587</v>
      </c>
      <c r="I274" s="16">
        <v>82</v>
      </c>
      <c r="J274" s="16">
        <v>56</v>
      </c>
      <c r="K274" s="16">
        <v>35</v>
      </c>
      <c r="L274" s="16">
        <v>33</v>
      </c>
      <c r="M274" s="81">
        <v>40.18</v>
      </c>
      <c r="N274" s="96">
        <v>40.18</v>
      </c>
      <c r="O274" s="64">
        <v>2530</v>
      </c>
      <c r="P274" s="65">
        <f>Table2245789101123456789101112131415161718192021222324252627282930313233343536373839404142434445464748495051[[#This Row],[PEMBULATAN]]*O274</f>
        <v>101655.4</v>
      </c>
    </row>
    <row r="275" spans="1:16" ht="26.25" customHeight="1" x14ac:dyDescent="0.2">
      <c r="A275" s="14"/>
      <c r="B275" s="75"/>
      <c r="C275" s="73" t="s">
        <v>5542</v>
      </c>
      <c r="D275" s="78" t="s">
        <v>127</v>
      </c>
      <c r="E275" s="13">
        <v>44559</v>
      </c>
      <c r="F275" s="76" t="s">
        <v>705</v>
      </c>
      <c r="G275" s="13">
        <v>44564</v>
      </c>
      <c r="H275" s="77" t="s">
        <v>5587</v>
      </c>
      <c r="I275" s="16">
        <v>77</v>
      </c>
      <c r="J275" s="16">
        <v>60</v>
      </c>
      <c r="K275" s="16">
        <v>28</v>
      </c>
      <c r="L275" s="16">
        <v>11</v>
      </c>
      <c r="M275" s="81">
        <v>32.340000000000003</v>
      </c>
      <c r="N275" s="96">
        <v>33</v>
      </c>
      <c r="O275" s="64">
        <v>2530</v>
      </c>
      <c r="P275" s="65">
        <f>Table2245789101123456789101112131415161718192021222324252627282930313233343536373839404142434445464748495051[[#This Row],[PEMBULATAN]]*O275</f>
        <v>83490</v>
      </c>
    </row>
    <row r="276" spans="1:16" ht="26.25" customHeight="1" x14ac:dyDescent="0.2">
      <c r="A276" s="14"/>
      <c r="B276" s="75"/>
      <c r="C276" s="73" t="s">
        <v>3946</v>
      </c>
      <c r="D276" s="78" t="s">
        <v>127</v>
      </c>
      <c r="E276" s="13">
        <v>44559</v>
      </c>
      <c r="F276" s="76" t="s">
        <v>705</v>
      </c>
      <c r="G276" s="13">
        <v>44564</v>
      </c>
      <c r="H276" s="77" t="s">
        <v>5587</v>
      </c>
      <c r="I276" s="16">
        <v>77</v>
      </c>
      <c r="J276" s="16">
        <v>63</v>
      </c>
      <c r="K276" s="16">
        <v>36</v>
      </c>
      <c r="L276" s="16">
        <v>18</v>
      </c>
      <c r="M276" s="81">
        <v>43.658999999999999</v>
      </c>
      <c r="N276" s="96">
        <v>43.658999999999999</v>
      </c>
      <c r="O276" s="64">
        <v>2530</v>
      </c>
      <c r="P276" s="65">
        <f>Table2245789101123456789101112131415161718192021222324252627282930313233343536373839404142434445464748495051[[#This Row],[PEMBULATAN]]*O276</f>
        <v>110457.27</v>
      </c>
    </row>
    <row r="277" spans="1:16" ht="26.25" customHeight="1" x14ac:dyDescent="0.2">
      <c r="A277" s="14"/>
      <c r="B277" s="75"/>
      <c r="C277" s="73" t="s">
        <v>5543</v>
      </c>
      <c r="D277" s="78" t="s">
        <v>127</v>
      </c>
      <c r="E277" s="13">
        <v>44559</v>
      </c>
      <c r="F277" s="76" t="s">
        <v>705</v>
      </c>
      <c r="G277" s="13">
        <v>44564</v>
      </c>
      <c r="H277" s="77" t="s">
        <v>5587</v>
      </c>
      <c r="I277" s="16">
        <v>48</v>
      </c>
      <c r="J277" s="16">
        <v>36</v>
      </c>
      <c r="K277" s="16">
        <v>27</v>
      </c>
      <c r="L277" s="16">
        <v>6</v>
      </c>
      <c r="M277" s="81">
        <v>11.664</v>
      </c>
      <c r="N277" s="96">
        <v>11.664</v>
      </c>
      <c r="O277" s="64">
        <v>2530</v>
      </c>
      <c r="P277" s="65">
        <f>Table2245789101123456789101112131415161718192021222324252627282930313233343536373839404142434445464748495051[[#This Row],[PEMBULATAN]]*O277</f>
        <v>29509.919999999998</v>
      </c>
    </row>
    <row r="278" spans="1:16" ht="26.25" customHeight="1" x14ac:dyDescent="0.2">
      <c r="A278" s="14"/>
      <c r="B278" s="75"/>
      <c r="C278" s="73" t="s">
        <v>5544</v>
      </c>
      <c r="D278" s="78" t="s">
        <v>127</v>
      </c>
      <c r="E278" s="13">
        <v>44559</v>
      </c>
      <c r="F278" s="76" t="s">
        <v>705</v>
      </c>
      <c r="G278" s="13">
        <v>44564</v>
      </c>
      <c r="H278" s="77" t="s">
        <v>5587</v>
      </c>
      <c r="I278" s="16">
        <v>86</v>
      </c>
      <c r="J278" s="16">
        <v>30</v>
      </c>
      <c r="K278" s="16">
        <v>30</v>
      </c>
      <c r="L278" s="16">
        <v>4</v>
      </c>
      <c r="M278" s="81">
        <v>19.350000000000001</v>
      </c>
      <c r="N278" s="96">
        <v>20</v>
      </c>
      <c r="O278" s="64">
        <v>2530</v>
      </c>
      <c r="P278" s="65">
        <f>Table2245789101123456789101112131415161718192021222324252627282930313233343536373839404142434445464748495051[[#This Row],[PEMBULATAN]]*O278</f>
        <v>50600</v>
      </c>
    </row>
    <row r="279" spans="1:16" ht="26.25" customHeight="1" x14ac:dyDescent="0.2">
      <c r="A279" s="14"/>
      <c r="B279" s="75"/>
      <c r="C279" s="73" t="s">
        <v>5545</v>
      </c>
      <c r="D279" s="78" t="s">
        <v>127</v>
      </c>
      <c r="E279" s="13">
        <v>44559</v>
      </c>
      <c r="F279" s="76" t="s">
        <v>705</v>
      </c>
      <c r="G279" s="13">
        <v>44564</v>
      </c>
      <c r="H279" s="77" t="s">
        <v>5587</v>
      </c>
      <c r="I279" s="16">
        <v>102</v>
      </c>
      <c r="J279" s="16">
        <v>44</v>
      </c>
      <c r="K279" s="16">
        <v>15</v>
      </c>
      <c r="L279" s="16">
        <v>5</v>
      </c>
      <c r="M279" s="81">
        <v>16.829999999999998</v>
      </c>
      <c r="N279" s="96">
        <v>16.829999999999998</v>
      </c>
      <c r="O279" s="64">
        <v>2530</v>
      </c>
      <c r="P279" s="65">
        <f>Table2245789101123456789101112131415161718192021222324252627282930313233343536373839404142434445464748495051[[#This Row],[PEMBULATAN]]*O279</f>
        <v>42579.899999999994</v>
      </c>
    </row>
    <row r="280" spans="1:16" ht="26.25" customHeight="1" x14ac:dyDescent="0.2">
      <c r="A280" s="14"/>
      <c r="B280" s="75"/>
      <c r="C280" s="73" t="s">
        <v>5546</v>
      </c>
      <c r="D280" s="78" t="s">
        <v>127</v>
      </c>
      <c r="E280" s="13">
        <v>44559</v>
      </c>
      <c r="F280" s="76" t="s">
        <v>705</v>
      </c>
      <c r="G280" s="13">
        <v>44564</v>
      </c>
      <c r="H280" s="77" t="s">
        <v>5587</v>
      </c>
      <c r="I280" s="16">
        <v>54</v>
      </c>
      <c r="J280" s="16">
        <v>43</v>
      </c>
      <c r="K280" s="16">
        <v>11</v>
      </c>
      <c r="L280" s="16">
        <v>4</v>
      </c>
      <c r="M280" s="81">
        <v>6.3855000000000004</v>
      </c>
      <c r="N280" s="96">
        <v>7</v>
      </c>
      <c r="O280" s="64">
        <v>2530</v>
      </c>
      <c r="P280" s="65">
        <f>Table2245789101123456789101112131415161718192021222324252627282930313233343536373839404142434445464748495051[[#This Row],[PEMBULATAN]]*O280</f>
        <v>17710</v>
      </c>
    </row>
    <row r="281" spans="1:16" ht="26.25" customHeight="1" x14ac:dyDescent="0.2">
      <c r="A281" s="14"/>
      <c r="B281" s="75"/>
      <c r="C281" s="73" t="s">
        <v>5547</v>
      </c>
      <c r="D281" s="78" t="s">
        <v>127</v>
      </c>
      <c r="E281" s="13">
        <v>44559</v>
      </c>
      <c r="F281" s="76" t="s">
        <v>705</v>
      </c>
      <c r="G281" s="13">
        <v>44564</v>
      </c>
      <c r="H281" s="77" t="s">
        <v>5587</v>
      </c>
      <c r="I281" s="16">
        <v>73</v>
      </c>
      <c r="J281" s="16">
        <v>24</v>
      </c>
      <c r="K281" s="16">
        <v>11</v>
      </c>
      <c r="L281" s="16">
        <v>4</v>
      </c>
      <c r="M281" s="81">
        <v>4.8179999999999996</v>
      </c>
      <c r="N281" s="96">
        <v>4.8179999999999996</v>
      </c>
      <c r="O281" s="64">
        <v>2530</v>
      </c>
      <c r="P281" s="65">
        <f>Table2245789101123456789101112131415161718192021222324252627282930313233343536373839404142434445464748495051[[#This Row],[PEMBULATAN]]*O281</f>
        <v>12189.539999999999</v>
      </c>
    </row>
    <row r="282" spans="1:16" ht="26.25" customHeight="1" x14ac:dyDescent="0.2">
      <c r="A282" s="14"/>
      <c r="B282" s="75"/>
      <c r="C282" s="73" t="s">
        <v>5548</v>
      </c>
      <c r="D282" s="78" t="s">
        <v>127</v>
      </c>
      <c r="E282" s="13">
        <v>44559</v>
      </c>
      <c r="F282" s="76" t="s">
        <v>705</v>
      </c>
      <c r="G282" s="13">
        <v>44564</v>
      </c>
      <c r="H282" s="77" t="s">
        <v>5587</v>
      </c>
      <c r="I282" s="16">
        <v>65</v>
      </c>
      <c r="J282" s="16">
        <v>47</v>
      </c>
      <c r="K282" s="16">
        <v>12</v>
      </c>
      <c r="L282" s="16">
        <v>6</v>
      </c>
      <c r="M282" s="81">
        <v>9.1649999999999991</v>
      </c>
      <c r="N282" s="96">
        <v>9.1649999999999991</v>
      </c>
      <c r="O282" s="64">
        <v>2530</v>
      </c>
      <c r="P282" s="65">
        <f>Table2245789101123456789101112131415161718192021222324252627282930313233343536373839404142434445464748495051[[#This Row],[PEMBULATAN]]*O282</f>
        <v>23187.449999999997</v>
      </c>
    </row>
    <row r="283" spans="1:16" ht="26.25" customHeight="1" x14ac:dyDescent="0.2">
      <c r="A283" s="14"/>
      <c r="B283" s="75"/>
      <c r="C283" s="73" t="s">
        <v>5549</v>
      </c>
      <c r="D283" s="78" t="s">
        <v>127</v>
      </c>
      <c r="E283" s="13">
        <v>44559</v>
      </c>
      <c r="F283" s="76" t="s">
        <v>705</v>
      </c>
      <c r="G283" s="13">
        <v>44564</v>
      </c>
      <c r="H283" s="77" t="s">
        <v>5587</v>
      </c>
      <c r="I283" s="16">
        <v>40</v>
      </c>
      <c r="J283" s="16">
        <v>36</v>
      </c>
      <c r="K283" s="16">
        <v>16</v>
      </c>
      <c r="L283" s="16">
        <v>6</v>
      </c>
      <c r="M283" s="81">
        <v>5.76</v>
      </c>
      <c r="N283" s="96">
        <v>6</v>
      </c>
      <c r="O283" s="64">
        <v>2530</v>
      </c>
      <c r="P283" s="65">
        <f>Table2245789101123456789101112131415161718192021222324252627282930313233343536373839404142434445464748495051[[#This Row],[PEMBULATAN]]*O283</f>
        <v>15180</v>
      </c>
    </row>
    <row r="284" spans="1:16" ht="26.25" customHeight="1" x14ac:dyDescent="0.2">
      <c r="A284" s="14"/>
      <c r="B284" s="75"/>
      <c r="C284" s="73" t="s">
        <v>5550</v>
      </c>
      <c r="D284" s="78" t="s">
        <v>127</v>
      </c>
      <c r="E284" s="13">
        <v>44559</v>
      </c>
      <c r="F284" s="76" t="s">
        <v>705</v>
      </c>
      <c r="G284" s="13">
        <v>44564</v>
      </c>
      <c r="H284" s="77" t="s">
        <v>5587</v>
      </c>
      <c r="I284" s="16">
        <v>62</v>
      </c>
      <c r="J284" s="16">
        <v>40</v>
      </c>
      <c r="K284" s="16">
        <v>32</v>
      </c>
      <c r="L284" s="16">
        <v>7</v>
      </c>
      <c r="M284" s="81">
        <v>19.84</v>
      </c>
      <c r="N284" s="96">
        <v>19.84</v>
      </c>
      <c r="O284" s="64">
        <v>2530</v>
      </c>
      <c r="P284" s="65">
        <f>Table2245789101123456789101112131415161718192021222324252627282930313233343536373839404142434445464748495051[[#This Row],[PEMBULATAN]]*O284</f>
        <v>50195.199999999997</v>
      </c>
    </row>
    <row r="285" spans="1:16" ht="26.25" customHeight="1" x14ac:dyDescent="0.2">
      <c r="A285" s="14"/>
      <c r="B285" s="75"/>
      <c r="C285" s="73" t="s">
        <v>5551</v>
      </c>
      <c r="D285" s="78" t="s">
        <v>127</v>
      </c>
      <c r="E285" s="13">
        <v>44559</v>
      </c>
      <c r="F285" s="76" t="s">
        <v>705</v>
      </c>
      <c r="G285" s="13">
        <v>44564</v>
      </c>
      <c r="H285" s="77" t="s">
        <v>5587</v>
      </c>
      <c r="I285" s="16">
        <v>80</v>
      </c>
      <c r="J285" s="16">
        <v>50</v>
      </c>
      <c r="K285" s="16">
        <v>16</v>
      </c>
      <c r="L285" s="16">
        <v>5</v>
      </c>
      <c r="M285" s="81">
        <v>16</v>
      </c>
      <c r="N285" s="96">
        <v>16</v>
      </c>
      <c r="O285" s="64">
        <v>2530</v>
      </c>
      <c r="P285" s="65">
        <f>Table2245789101123456789101112131415161718192021222324252627282930313233343536373839404142434445464748495051[[#This Row],[PEMBULATAN]]*O285</f>
        <v>40480</v>
      </c>
    </row>
    <row r="286" spans="1:16" ht="26.25" customHeight="1" x14ac:dyDescent="0.2">
      <c r="A286" s="14"/>
      <c r="B286" s="75"/>
      <c r="C286" s="73" t="s">
        <v>5552</v>
      </c>
      <c r="D286" s="78" t="s">
        <v>127</v>
      </c>
      <c r="E286" s="13">
        <v>44559</v>
      </c>
      <c r="F286" s="76" t="s">
        <v>705</v>
      </c>
      <c r="G286" s="13">
        <v>44564</v>
      </c>
      <c r="H286" s="77" t="s">
        <v>5587</v>
      </c>
      <c r="I286" s="16">
        <v>40</v>
      </c>
      <c r="J286" s="16">
        <v>44</v>
      </c>
      <c r="K286" s="16">
        <v>44</v>
      </c>
      <c r="L286" s="16">
        <v>6</v>
      </c>
      <c r="M286" s="81">
        <v>19.36</v>
      </c>
      <c r="N286" s="96">
        <v>20</v>
      </c>
      <c r="O286" s="64">
        <v>2530</v>
      </c>
      <c r="P286" s="65">
        <f>Table2245789101123456789101112131415161718192021222324252627282930313233343536373839404142434445464748495051[[#This Row],[PEMBULATAN]]*O286</f>
        <v>50600</v>
      </c>
    </row>
    <row r="287" spans="1:16" ht="26.25" customHeight="1" x14ac:dyDescent="0.2">
      <c r="A287" s="14"/>
      <c r="B287" s="75"/>
      <c r="C287" s="73" t="s">
        <v>5553</v>
      </c>
      <c r="D287" s="78" t="s">
        <v>127</v>
      </c>
      <c r="E287" s="13">
        <v>44559</v>
      </c>
      <c r="F287" s="76" t="s">
        <v>705</v>
      </c>
      <c r="G287" s="13">
        <v>44564</v>
      </c>
      <c r="H287" s="77" t="s">
        <v>5587</v>
      </c>
      <c r="I287" s="16">
        <v>25</v>
      </c>
      <c r="J287" s="16">
        <v>30</v>
      </c>
      <c r="K287" s="16">
        <v>22</v>
      </c>
      <c r="L287" s="16">
        <v>1</v>
      </c>
      <c r="M287" s="81">
        <v>4.125</v>
      </c>
      <c r="N287" s="96">
        <v>4.125</v>
      </c>
      <c r="O287" s="64">
        <v>2530</v>
      </c>
      <c r="P287" s="65">
        <f>Table2245789101123456789101112131415161718192021222324252627282930313233343536373839404142434445464748495051[[#This Row],[PEMBULATAN]]*O287</f>
        <v>10436.25</v>
      </c>
    </row>
    <row r="288" spans="1:16" ht="26.25" customHeight="1" x14ac:dyDescent="0.2">
      <c r="A288" s="14"/>
      <c r="B288" s="75"/>
      <c r="C288" s="73" t="s">
        <v>5554</v>
      </c>
      <c r="D288" s="78" t="s">
        <v>127</v>
      </c>
      <c r="E288" s="13">
        <v>44559</v>
      </c>
      <c r="F288" s="76" t="s">
        <v>705</v>
      </c>
      <c r="G288" s="13">
        <v>44564</v>
      </c>
      <c r="H288" s="77" t="s">
        <v>5587</v>
      </c>
      <c r="I288" s="16">
        <v>65</v>
      </c>
      <c r="J288" s="16">
        <v>44</v>
      </c>
      <c r="K288" s="16">
        <v>16</v>
      </c>
      <c r="L288" s="16">
        <v>1</v>
      </c>
      <c r="M288" s="81">
        <v>11.44</v>
      </c>
      <c r="N288" s="96">
        <v>12</v>
      </c>
      <c r="O288" s="64">
        <v>2530</v>
      </c>
      <c r="P288" s="65">
        <f>Table2245789101123456789101112131415161718192021222324252627282930313233343536373839404142434445464748495051[[#This Row],[PEMBULATAN]]*O288</f>
        <v>30360</v>
      </c>
    </row>
    <row r="289" spans="1:16" ht="26.25" customHeight="1" x14ac:dyDescent="0.2">
      <c r="A289" s="14"/>
      <c r="B289" s="75"/>
      <c r="C289" s="73" t="s">
        <v>5555</v>
      </c>
      <c r="D289" s="78" t="s">
        <v>127</v>
      </c>
      <c r="E289" s="13">
        <v>44559</v>
      </c>
      <c r="F289" s="76" t="s">
        <v>705</v>
      </c>
      <c r="G289" s="13">
        <v>44564</v>
      </c>
      <c r="H289" s="77" t="s">
        <v>5587</v>
      </c>
      <c r="I289" s="16">
        <v>60</v>
      </c>
      <c r="J289" s="16">
        <v>35</v>
      </c>
      <c r="K289" s="16">
        <v>17</v>
      </c>
      <c r="L289" s="16">
        <v>1</v>
      </c>
      <c r="M289" s="81">
        <v>8.9250000000000007</v>
      </c>
      <c r="N289" s="96">
        <v>8.9250000000000007</v>
      </c>
      <c r="O289" s="64">
        <v>2530</v>
      </c>
      <c r="P289" s="65">
        <f>Table2245789101123456789101112131415161718192021222324252627282930313233343536373839404142434445464748495051[[#This Row],[PEMBULATAN]]*O289</f>
        <v>22580.25</v>
      </c>
    </row>
    <row r="290" spans="1:16" ht="26.25" customHeight="1" x14ac:dyDescent="0.2">
      <c r="A290" s="14"/>
      <c r="B290" s="75"/>
      <c r="C290" s="73" t="s">
        <v>5556</v>
      </c>
      <c r="D290" s="78" t="s">
        <v>127</v>
      </c>
      <c r="E290" s="13">
        <v>44559</v>
      </c>
      <c r="F290" s="76" t="s">
        <v>705</v>
      </c>
      <c r="G290" s="13">
        <v>44564</v>
      </c>
      <c r="H290" s="77" t="s">
        <v>5587</v>
      </c>
      <c r="I290" s="16">
        <v>77</v>
      </c>
      <c r="J290" s="16">
        <v>25</v>
      </c>
      <c r="K290" s="16">
        <v>25</v>
      </c>
      <c r="L290" s="16">
        <v>10</v>
      </c>
      <c r="M290" s="81">
        <v>12.03125</v>
      </c>
      <c r="N290" s="96">
        <v>12.03125</v>
      </c>
      <c r="O290" s="64">
        <v>2530</v>
      </c>
      <c r="P290" s="65">
        <f>Table2245789101123456789101112131415161718192021222324252627282930313233343536373839404142434445464748495051[[#This Row],[PEMBULATAN]]*O290</f>
        <v>30439.0625</v>
      </c>
    </row>
    <row r="291" spans="1:16" ht="26.25" customHeight="1" x14ac:dyDescent="0.2">
      <c r="A291" s="14"/>
      <c r="B291" s="75"/>
      <c r="C291" s="73" t="s">
        <v>5557</v>
      </c>
      <c r="D291" s="78" t="s">
        <v>127</v>
      </c>
      <c r="E291" s="13">
        <v>44559</v>
      </c>
      <c r="F291" s="76" t="s">
        <v>705</v>
      </c>
      <c r="G291" s="13">
        <v>44564</v>
      </c>
      <c r="H291" s="77" t="s">
        <v>5587</v>
      </c>
      <c r="I291" s="16">
        <v>50</v>
      </c>
      <c r="J291" s="16">
        <v>38</v>
      </c>
      <c r="K291" s="16">
        <v>29</v>
      </c>
      <c r="L291" s="16">
        <v>7</v>
      </c>
      <c r="M291" s="81">
        <v>13.775</v>
      </c>
      <c r="N291" s="96">
        <v>13.775</v>
      </c>
      <c r="O291" s="64">
        <v>2530</v>
      </c>
      <c r="P291" s="65">
        <f>Table2245789101123456789101112131415161718192021222324252627282930313233343536373839404142434445464748495051[[#This Row],[PEMBULATAN]]*O291</f>
        <v>34850.75</v>
      </c>
    </row>
    <row r="292" spans="1:16" ht="26.25" customHeight="1" x14ac:dyDescent="0.2">
      <c r="A292" s="14"/>
      <c r="B292" s="75"/>
      <c r="C292" s="73" t="s">
        <v>5558</v>
      </c>
      <c r="D292" s="78" t="s">
        <v>127</v>
      </c>
      <c r="E292" s="13">
        <v>44559</v>
      </c>
      <c r="F292" s="76" t="s">
        <v>705</v>
      </c>
      <c r="G292" s="13">
        <v>44564</v>
      </c>
      <c r="H292" s="77" t="s">
        <v>5587</v>
      </c>
      <c r="I292" s="16">
        <v>110</v>
      </c>
      <c r="J292" s="16">
        <v>62</v>
      </c>
      <c r="K292" s="16">
        <v>35</v>
      </c>
      <c r="L292" s="16">
        <v>24</v>
      </c>
      <c r="M292" s="81">
        <v>59.674999999999997</v>
      </c>
      <c r="N292" s="96">
        <v>59.674999999999997</v>
      </c>
      <c r="O292" s="64">
        <v>2530</v>
      </c>
      <c r="P292" s="65">
        <f>Table2245789101123456789101112131415161718192021222324252627282930313233343536373839404142434445464748495051[[#This Row],[PEMBULATAN]]*O292</f>
        <v>150977.75</v>
      </c>
    </row>
    <row r="293" spans="1:16" ht="26.25" customHeight="1" x14ac:dyDescent="0.2">
      <c r="A293" s="14"/>
      <c r="B293" s="75"/>
      <c r="C293" s="73" t="s">
        <v>5559</v>
      </c>
      <c r="D293" s="78" t="s">
        <v>127</v>
      </c>
      <c r="E293" s="13">
        <v>44559</v>
      </c>
      <c r="F293" s="76" t="s">
        <v>705</v>
      </c>
      <c r="G293" s="13">
        <v>44564</v>
      </c>
      <c r="H293" s="77" t="s">
        <v>5587</v>
      </c>
      <c r="I293" s="16">
        <v>96</v>
      </c>
      <c r="J293" s="16">
        <v>52</v>
      </c>
      <c r="K293" s="16">
        <v>31</v>
      </c>
      <c r="L293" s="16">
        <v>17</v>
      </c>
      <c r="M293" s="81">
        <v>38.688000000000002</v>
      </c>
      <c r="N293" s="96">
        <v>38.688000000000002</v>
      </c>
      <c r="O293" s="64">
        <v>2530</v>
      </c>
      <c r="P293" s="65">
        <f>Table2245789101123456789101112131415161718192021222324252627282930313233343536373839404142434445464748495051[[#This Row],[PEMBULATAN]]*O293</f>
        <v>97880.639999999999</v>
      </c>
    </row>
    <row r="294" spans="1:16" ht="26.25" customHeight="1" x14ac:dyDescent="0.2">
      <c r="A294" s="14"/>
      <c r="B294" s="75"/>
      <c r="C294" s="73" t="s">
        <v>5560</v>
      </c>
      <c r="D294" s="78" t="s">
        <v>127</v>
      </c>
      <c r="E294" s="13">
        <v>44559</v>
      </c>
      <c r="F294" s="76" t="s">
        <v>705</v>
      </c>
      <c r="G294" s="13">
        <v>44564</v>
      </c>
      <c r="H294" s="77" t="s">
        <v>5587</v>
      </c>
      <c r="I294" s="16">
        <v>100</v>
      </c>
      <c r="J294" s="16">
        <v>54</v>
      </c>
      <c r="K294" s="16">
        <v>25</v>
      </c>
      <c r="L294" s="16">
        <v>30</v>
      </c>
      <c r="M294" s="81">
        <v>33.75</v>
      </c>
      <c r="N294" s="96">
        <v>33.75</v>
      </c>
      <c r="O294" s="64">
        <v>2530</v>
      </c>
      <c r="P294" s="65">
        <f>Table2245789101123456789101112131415161718192021222324252627282930313233343536373839404142434445464748495051[[#This Row],[PEMBULATAN]]*O294</f>
        <v>85387.5</v>
      </c>
    </row>
    <row r="295" spans="1:16" ht="26.25" customHeight="1" x14ac:dyDescent="0.2">
      <c r="A295" s="14"/>
      <c r="B295" s="75"/>
      <c r="C295" s="73" t="s">
        <v>5561</v>
      </c>
      <c r="D295" s="78" t="s">
        <v>127</v>
      </c>
      <c r="E295" s="13">
        <v>44559</v>
      </c>
      <c r="F295" s="76" t="s">
        <v>705</v>
      </c>
      <c r="G295" s="13">
        <v>44564</v>
      </c>
      <c r="H295" s="77" t="s">
        <v>5587</v>
      </c>
      <c r="I295" s="16">
        <v>60</v>
      </c>
      <c r="J295" s="16">
        <v>60</v>
      </c>
      <c r="K295" s="16">
        <v>20</v>
      </c>
      <c r="L295" s="16">
        <v>9</v>
      </c>
      <c r="M295" s="81">
        <v>18</v>
      </c>
      <c r="N295" s="96">
        <v>18</v>
      </c>
      <c r="O295" s="64">
        <v>2530</v>
      </c>
      <c r="P295" s="65">
        <f>Table2245789101123456789101112131415161718192021222324252627282930313233343536373839404142434445464748495051[[#This Row],[PEMBULATAN]]*O295</f>
        <v>45540</v>
      </c>
    </row>
    <row r="296" spans="1:16" ht="26.25" customHeight="1" x14ac:dyDescent="0.2">
      <c r="A296" s="14"/>
      <c r="B296" s="75"/>
      <c r="C296" s="73" t="s">
        <v>5562</v>
      </c>
      <c r="D296" s="78" t="s">
        <v>127</v>
      </c>
      <c r="E296" s="13">
        <v>44559</v>
      </c>
      <c r="F296" s="76" t="s">
        <v>705</v>
      </c>
      <c r="G296" s="13">
        <v>44564</v>
      </c>
      <c r="H296" s="77" t="s">
        <v>5587</v>
      </c>
      <c r="I296" s="16">
        <v>82</v>
      </c>
      <c r="J296" s="16">
        <v>53</v>
      </c>
      <c r="K296" s="16">
        <v>16</v>
      </c>
      <c r="L296" s="16">
        <v>4</v>
      </c>
      <c r="M296" s="81">
        <v>17.384</v>
      </c>
      <c r="N296" s="96">
        <v>18</v>
      </c>
      <c r="O296" s="64">
        <v>2530</v>
      </c>
      <c r="P296" s="65">
        <f>Table2245789101123456789101112131415161718192021222324252627282930313233343536373839404142434445464748495051[[#This Row],[PEMBULATAN]]*O296</f>
        <v>45540</v>
      </c>
    </row>
    <row r="297" spans="1:16" ht="26.25" customHeight="1" x14ac:dyDescent="0.2">
      <c r="A297" s="14"/>
      <c r="B297" s="75"/>
      <c r="C297" s="73" t="s">
        <v>5563</v>
      </c>
      <c r="D297" s="78" t="s">
        <v>127</v>
      </c>
      <c r="E297" s="13">
        <v>44559</v>
      </c>
      <c r="F297" s="76" t="s">
        <v>705</v>
      </c>
      <c r="G297" s="13">
        <v>44564</v>
      </c>
      <c r="H297" s="77" t="s">
        <v>5587</v>
      </c>
      <c r="I297" s="16">
        <v>45</v>
      </c>
      <c r="J297" s="16">
        <v>32</v>
      </c>
      <c r="K297" s="16">
        <v>17</v>
      </c>
      <c r="L297" s="16">
        <v>6</v>
      </c>
      <c r="M297" s="81">
        <v>6.12</v>
      </c>
      <c r="N297" s="96">
        <v>6.12</v>
      </c>
      <c r="O297" s="64">
        <v>2530</v>
      </c>
      <c r="P297" s="65">
        <f>Table2245789101123456789101112131415161718192021222324252627282930313233343536373839404142434445464748495051[[#This Row],[PEMBULATAN]]*O297</f>
        <v>15483.6</v>
      </c>
    </row>
    <row r="298" spans="1:16" ht="26.25" customHeight="1" x14ac:dyDescent="0.2">
      <c r="A298" s="14"/>
      <c r="B298" s="75"/>
      <c r="C298" s="73" t="s">
        <v>5564</v>
      </c>
      <c r="D298" s="78" t="s">
        <v>127</v>
      </c>
      <c r="E298" s="13">
        <v>44559</v>
      </c>
      <c r="F298" s="76" t="s">
        <v>705</v>
      </c>
      <c r="G298" s="13">
        <v>44564</v>
      </c>
      <c r="H298" s="77" t="s">
        <v>5587</v>
      </c>
      <c r="I298" s="16">
        <v>89</v>
      </c>
      <c r="J298" s="16">
        <v>60</v>
      </c>
      <c r="K298" s="16">
        <v>35</v>
      </c>
      <c r="L298" s="16">
        <v>16</v>
      </c>
      <c r="M298" s="81">
        <v>46.725000000000001</v>
      </c>
      <c r="N298" s="96">
        <v>46.725000000000001</v>
      </c>
      <c r="O298" s="64">
        <v>2530</v>
      </c>
      <c r="P298" s="65">
        <f>Table2245789101123456789101112131415161718192021222324252627282930313233343536373839404142434445464748495051[[#This Row],[PEMBULATAN]]*O298</f>
        <v>118214.25</v>
      </c>
    </row>
    <row r="299" spans="1:16" ht="26.25" customHeight="1" x14ac:dyDescent="0.2">
      <c r="A299" s="14"/>
      <c r="B299" s="75"/>
      <c r="C299" s="73" t="s">
        <v>5565</v>
      </c>
      <c r="D299" s="78" t="s">
        <v>127</v>
      </c>
      <c r="E299" s="13">
        <v>44559</v>
      </c>
      <c r="F299" s="76" t="s">
        <v>705</v>
      </c>
      <c r="G299" s="13">
        <v>44564</v>
      </c>
      <c r="H299" s="77" t="s">
        <v>5587</v>
      </c>
      <c r="I299" s="16">
        <v>34</v>
      </c>
      <c r="J299" s="16">
        <v>24</v>
      </c>
      <c r="K299" s="16">
        <v>17</v>
      </c>
      <c r="L299" s="16">
        <v>7</v>
      </c>
      <c r="M299" s="81">
        <v>3.468</v>
      </c>
      <c r="N299" s="96">
        <v>7</v>
      </c>
      <c r="O299" s="64">
        <v>2530</v>
      </c>
      <c r="P299" s="65">
        <f>Table2245789101123456789101112131415161718192021222324252627282930313233343536373839404142434445464748495051[[#This Row],[PEMBULATAN]]*O299</f>
        <v>17710</v>
      </c>
    </row>
    <row r="300" spans="1:16" ht="26.25" customHeight="1" x14ac:dyDescent="0.2">
      <c r="A300" s="14"/>
      <c r="B300" s="75"/>
      <c r="C300" s="73" t="s">
        <v>5566</v>
      </c>
      <c r="D300" s="78" t="s">
        <v>127</v>
      </c>
      <c r="E300" s="13">
        <v>44559</v>
      </c>
      <c r="F300" s="76" t="s">
        <v>705</v>
      </c>
      <c r="G300" s="13">
        <v>44564</v>
      </c>
      <c r="H300" s="77" t="s">
        <v>5587</v>
      </c>
      <c r="I300" s="16">
        <v>53</v>
      </c>
      <c r="J300" s="16">
        <v>40</v>
      </c>
      <c r="K300" s="16">
        <v>18</v>
      </c>
      <c r="L300" s="16">
        <v>4</v>
      </c>
      <c r="M300" s="81">
        <v>9.5399999999999991</v>
      </c>
      <c r="N300" s="96">
        <v>9.5399999999999991</v>
      </c>
      <c r="O300" s="64">
        <v>2530</v>
      </c>
      <c r="P300" s="65">
        <f>Table2245789101123456789101112131415161718192021222324252627282930313233343536373839404142434445464748495051[[#This Row],[PEMBULATAN]]*O300</f>
        <v>24136.199999999997</v>
      </c>
    </row>
    <row r="301" spans="1:16" ht="26.25" customHeight="1" x14ac:dyDescent="0.2">
      <c r="A301" s="14"/>
      <c r="B301" s="75"/>
      <c r="C301" s="73" t="s">
        <v>5567</v>
      </c>
      <c r="D301" s="78" t="s">
        <v>127</v>
      </c>
      <c r="E301" s="13">
        <v>44559</v>
      </c>
      <c r="F301" s="76" t="s">
        <v>705</v>
      </c>
      <c r="G301" s="13">
        <v>44564</v>
      </c>
      <c r="H301" s="77" t="s">
        <v>5587</v>
      </c>
      <c r="I301" s="16">
        <v>39</v>
      </c>
      <c r="J301" s="16">
        <v>30</v>
      </c>
      <c r="K301" s="16">
        <v>15</v>
      </c>
      <c r="L301" s="16">
        <v>1</v>
      </c>
      <c r="M301" s="81">
        <v>4.3875000000000002</v>
      </c>
      <c r="N301" s="96">
        <v>5</v>
      </c>
      <c r="O301" s="64">
        <v>2530</v>
      </c>
      <c r="P301" s="65">
        <f>Table2245789101123456789101112131415161718192021222324252627282930313233343536373839404142434445464748495051[[#This Row],[PEMBULATAN]]*O301</f>
        <v>12650</v>
      </c>
    </row>
    <row r="302" spans="1:16" ht="26.25" customHeight="1" x14ac:dyDescent="0.2">
      <c r="A302" s="14"/>
      <c r="B302" s="75"/>
      <c r="C302" s="73" t="s">
        <v>5568</v>
      </c>
      <c r="D302" s="78" t="s">
        <v>127</v>
      </c>
      <c r="E302" s="13">
        <v>44559</v>
      </c>
      <c r="F302" s="76" t="s">
        <v>705</v>
      </c>
      <c r="G302" s="13">
        <v>44564</v>
      </c>
      <c r="H302" s="77" t="s">
        <v>5587</v>
      </c>
      <c r="I302" s="16">
        <v>89</v>
      </c>
      <c r="J302" s="16">
        <v>65</v>
      </c>
      <c r="K302" s="16">
        <v>32</v>
      </c>
      <c r="L302" s="16">
        <v>16</v>
      </c>
      <c r="M302" s="81">
        <v>46.28</v>
      </c>
      <c r="N302" s="96">
        <v>46.28</v>
      </c>
      <c r="O302" s="64">
        <v>2530</v>
      </c>
      <c r="P302" s="65">
        <f>Table2245789101123456789101112131415161718192021222324252627282930313233343536373839404142434445464748495051[[#This Row],[PEMBULATAN]]*O302</f>
        <v>117088.40000000001</v>
      </c>
    </row>
    <row r="303" spans="1:16" ht="26.25" customHeight="1" x14ac:dyDescent="0.2">
      <c r="A303" s="14"/>
      <c r="B303" s="75"/>
      <c r="C303" s="73" t="s">
        <v>5569</v>
      </c>
      <c r="D303" s="78" t="s">
        <v>127</v>
      </c>
      <c r="E303" s="13">
        <v>44559</v>
      </c>
      <c r="F303" s="76" t="s">
        <v>705</v>
      </c>
      <c r="G303" s="13">
        <v>44564</v>
      </c>
      <c r="H303" s="77" t="s">
        <v>5587</v>
      </c>
      <c r="I303" s="16">
        <v>92</v>
      </c>
      <c r="J303" s="16">
        <v>56</v>
      </c>
      <c r="K303" s="16">
        <v>30</v>
      </c>
      <c r="L303" s="16">
        <v>22</v>
      </c>
      <c r="M303" s="81">
        <v>38.64</v>
      </c>
      <c r="N303" s="96">
        <v>38.64</v>
      </c>
      <c r="O303" s="64">
        <v>2530</v>
      </c>
      <c r="P303" s="65">
        <f>Table2245789101123456789101112131415161718192021222324252627282930313233343536373839404142434445464748495051[[#This Row],[PEMBULATAN]]*O303</f>
        <v>97759.2</v>
      </c>
    </row>
    <row r="304" spans="1:16" ht="26.25" customHeight="1" x14ac:dyDescent="0.2">
      <c r="A304" s="14"/>
      <c r="B304" s="75"/>
      <c r="C304" s="73" t="s">
        <v>5570</v>
      </c>
      <c r="D304" s="78" t="s">
        <v>127</v>
      </c>
      <c r="E304" s="13">
        <v>44559</v>
      </c>
      <c r="F304" s="76" t="s">
        <v>705</v>
      </c>
      <c r="G304" s="13">
        <v>44564</v>
      </c>
      <c r="H304" s="77" t="s">
        <v>5587</v>
      </c>
      <c r="I304" s="16">
        <v>97</v>
      </c>
      <c r="J304" s="16">
        <v>55</v>
      </c>
      <c r="K304" s="16">
        <v>23</v>
      </c>
      <c r="L304" s="16">
        <v>26</v>
      </c>
      <c r="M304" s="81">
        <v>30.67625</v>
      </c>
      <c r="N304" s="96">
        <v>30.67625</v>
      </c>
      <c r="O304" s="64">
        <v>2530</v>
      </c>
      <c r="P304" s="65">
        <f>Table2245789101123456789101112131415161718192021222324252627282930313233343536373839404142434445464748495051[[#This Row],[PEMBULATAN]]*O304</f>
        <v>77610.912500000006</v>
      </c>
    </row>
    <row r="305" spans="1:16" ht="26.25" customHeight="1" x14ac:dyDescent="0.2">
      <c r="A305" s="14"/>
      <c r="B305" s="75"/>
      <c r="C305" s="73" t="s">
        <v>5571</v>
      </c>
      <c r="D305" s="78" t="s">
        <v>127</v>
      </c>
      <c r="E305" s="13">
        <v>44559</v>
      </c>
      <c r="F305" s="76" t="s">
        <v>705</v>
      </c>
      <c r="G305" s="13">
        <v>44564</v>
      </c>
      <c r="H305" s="77" t="s">
        <v>5587</v>
      </c>
      <c r="I305" s="16">
        <v>70</v>
      </c>
      <c r="J305" s="16">
        <v>55</v>
      </c>
      <c r="K305" s="16">
        <v>14</v>
      </c>
      <c r="L305" s="16">
        <v>14</v>
      </c>
      <c r="M305" s="97">
        <v>13.475</v>
      </c>
      <c r="N305" s="102">
        <v>14</v>
      </c>
      <c r="O305" s="64">
        <v>2530</v>
      </c>
      <c r="P305" s="65">
        <f>Table2245789101123456789101112131415161718192021222324252627282930313233343536373839404142434445464748495051[[#This Row],[PEMBULATAN]]*O305</f>
        <v>35420</v>
      </c>
    </row>
    <row r="306" spans="1:16" ht="26.25" customHeight="1" x14ac:dyDescent="0.2">
      <c r="A306" s="14"/>
      <c r="B306" s="75"/>
      <c r="C306" s="73" t="s">
        <v>5572</v>
      </c>
      <c r="D306" s="78" t="s">
        <v>127</v>
      </c>
      <c r="E306" s="13">
        <v>44559</v>
      </c>
      <c r="F306" s="76" t="s">
        <v>705</v>
      </c>
      <c r="G306" s="13">
        <v>44564</v>
      </c>
      <c r="H306" s="77" t="s">
        <v>5587</v>
      </c>
      <c r="I306" s="16">
        <v>93</v>
      </c>
      <c r="J306" s="16">
        <v>65</v>
      </c>
      <c r="K306" s="16">
        <v>30</v>
      </c>
      <c r="L306" s="16">
        <v>29</v>
      </c>
      <c r="M306" s="97">
        <v>45.337499999999999</v>
      </c>
      <c r="N306" s="102">
        <v>46</v>
      </c>
      <c r="O306" s="64">
        <v>2530</v>
      </c>
      <c r="P306" s="65">
        <f>Table2245789101123456789101112131415161718192021222324252627282930313233343536373839404142434445464748495051[[#This Row],[PEMBULATAN]]*O306</f>
        <v>116380</v>
      </c>
    </row>
    <row r="307" spans="1:16" ht="26.25" customHeight="1" x14ac:dyDescent="0.2">
      <c r="A307" s="14"/>
      <c r="B307" s="98"/>
      <c r="C307" s="73" t="s">
        <v>5573</v>
      </c>
      <c r="D307" s="78" t="s">
        <v>127</v>
      </c>
      <c r="E307" s="13">
        <v>44559</v>
      </c>
      <c r="F307" s="76" t="s">
        <v>705</v>
      </c>
      <c r="G307" s="13">
        <v>44564</v>
      </c>
      <c r="H307" s="77" t="s">
        <v>5587</v>
      </c>
      <c r="I307" s="16">
        <v>65</v>
      </c>
      <c r="J307" s="16">
        <v>45</v>
      </c>
      <c r="K307" s="16">
        <v>25</v>
      </c>
      <c r="L307" s="16">
        <v>6</v>
      </c>
      <c r="M307" s="97">
        <v>18.28125</v>
      </c>
      <c r="N307" s="102">
        <v>18.28125</v>
      </c>
      <c r="O307" s="64">
        <v>2530</v>
      </c>
      <c r="P307" s="65">
        <f>Table2245789101123456789101112131415161718192021222324252627282930313233343536373839404142434445464748495051[[#This Row],[PEMBULATAN]]*O307</f>
        <v>46251.5625</v>
      </c>
    </row>
    <row r="308" spans="1:16" ht="26.25" customHeight="1" x14ac:dyDescent="0.2">
      <c r="A308" s="14"/>
      <c r="B308" s="75" t="s">
        <v>5574</v>
      </c>
      <c r="C308" s="73" t="s">
        <v>5575</v>
      </c>
      <c r="D308" s="78" t="s">
        <v>127</v>
      </c>
      <c r="E308" s="13">
        <v>44559</v>
      </c>
      <c r="F308" s="76" t="s">
        <v>705</v>
      </c>
      <c r="G308" s="13">
        <v>44564</v>
      </c>
      <c r="H308" s="77" t="s">
        <v>5587</v>
      </c>
      <c r="I308" s="16">
        <v>74</v>
      </c>
      <c r="J308" s="16">
        <v>47</v>
      </c>
      <c r="K308" s="16">
        <v>30</v>
      </c>
      <c r="L308" s="16">
        <v>16</v>
      </c>
      <c r="M308" s="97">
        <v>26.085000000000001</v>
      </c>
      <c r="N308" s="102">
        <v>26.085000000000001</v>
      </c>
      <c r="O308" s="64">
        <v>2530</v>
      </c>
      <c r="P308" s="65">
        <f>Table2245789101123456789101112131415161718192021222324252627282930313233343536373839404142434445464748495051[[#This Row],[PEMBULATAN]]*O308</f>
        <v>65995.05</v>
      </c>
    </row>
    <row r="309" spans="1:16" ht="26.25" customHeight="1" x14ac:dyDescent="0.2">
      <c r="A309" s="14"/>
      <c r="B309" s="75"/>
      <c r="C309" s="73" t="s">
        <v>5576</v>
      </c>
      <c r="D309" s="78" t="s">
        <v>127</v>
      </c>
      <c r="E309" s="13">
        <v>44559</v>
      </c>
      <c r="F309" s="76" t="s">
        <v>705</v>
      </c>
      <c r="G309" s="13">
        <v>44564</v>
      </c>
      <c r="H309" s="77" t="s">
        <v>5587</v>
      </c>
      <c r="I309" s="16">
        <v>60</v>
      </c>
      <c r="J309" s="16">
        <v>44</v>
      </c>
      <c r="K309" s="16">
        <v>24</v>
      </c>
      <c r="L309" s="16">
        <v>15</v>
      </c>
      <c r="M309" s="97">
        <v>15.84</v>
      </c>
      <c r="N309" s="102">
        <v>15.84</v>
      </c>
      <c r="O309" s="64">
        <v>2530</v>
      </c>
      <c r="P309" s="65">
        <f>Table2245789101123456789101112131415161718192021222324252627282930313233343536373839404142434445464748495051[[#This Row],[PEMBULATAN]]*O309</f>
        <v>40075.199999999997</v>
      </c>
    </row>
    <row r="310" spans="1:16" ht="26.25" customHeight="1" x14ac:dyDescent="0.2">
      <c r="A310" s="14"/>
      <c r="B310" s="75"/>
      <c r="C310" s="73" t="s">
        <v>5577</v>
      </c>
      <c r="D310" s="78" t="s">
        <v>127</v>
      </c>
      <c r="E310" s="13">
        <v>44559</v>
      </c>
      <c r="F310" s="76" t="s">
        <v>705</v>
      </c>
      <c r="G310" s="13">
        <v>44564</v>
      </c>
      <c r="H310" s="77" t="s">
        <v>5587</v>
      </c>
      <c r="I310" s="16">
        <v>45</v>
      </c>
      <c r="J310" s="16">
        <v>33</v>
      </c>
      <c r="K310" s="16">
        <v>30</v>
      </c>
      <c r="L310" s="16">
        <v>8</v>
      </c>
      <c r="M310" s="97">
        <v>11.137499999999999</v>
      </c>
      <c r="N310" s="102">
        <v>11.137499999999999</v>
      </c>
      <c r="O310" s="64">
        <v>2530</v>
      </c>
      <c r="P310" s="65">
        <f>Table2245789101123456789101112131415161718192021222324252627282930313233343536373839404142434445464748495051[[#This Row],[PEMBULATAN]]*O310</f>
        <v>28177.875</v>
      </c>
    </row>
    <row r="311" spans="1:16" ht="26.25" customHeight="1" x14ac:dyDescent="0.2">
      <c r="A311" s="14"/>
      <c r="B311" s="75"/>
      <c r="C311" s="73" t="s">
        <v>5578</v>
      </c>
      <c r="D311" s="78" t="s">
        <v>127</v>
      </c>
      <c r="E311" s="13">
        <v>44559</v>
      </c>
      <c r="F311" s="76" t="s">
        <v>705</v>
      </c>
      <c r="G311" s="13">
        <v>44564</v>
      </c>
      <c r="H311" s="77" t="s">
        <v>5587</v>
      </c>
      <c r="I311" s="16">
        <v>88</v>
      </c>
      <c r="J311" s="16">
        <v>62</v>
      </c>
      <c r="K311" s="16">
        <v>27</v>
      </c>
      <c r="L311" s="16">
        <v>23</v>
      </c>
      <c r="M311" s="97">
        <v>36.828000000000003</v>
      </c>
      <c r="N311" s="102">
        <v>36.828000000000003</v>
      </c>
      <c r="O311" s="64">
        <v>2530</v>
      </c>
      <c r="P311" s="65">
        <f>Table2245789101123456789101112131415161718192021222324252627282930313233343536373839404142434445464748495051[[#This Row],[PEMBULATAN]]*O311</f>
        <v>93174.840000000011</v>
      </c>
    </row>
    <row r="312" spans="1:16" ht="26.25" customHeight="1" x14ac:dyDescent="0.2">
      <c r="A312" s="14"/>
      <c r="B312" s="75"/>
      <c r="C312" s="73" t="s">
        <v>5579</v>
      </c>
      <c r="D312" s="78" t="s">
        <v>127</v>
      </c>
      <c r="E312" s="13">
        <v>44559</v>
      </c>
      <c r="F312" s="76" t="s">
        <v>705</v>
      </c>
      <c r="G312" s="13">
        <v>44564</v>
      </c>
      <c r="H312" s="77" t="s">
        <v>5587</v>
      </c>
      <c r="I312" s="16">
        <v>57</v>
      </c>
      <c r="J312" s="16">
        <v>43</v>
      </c>
      <c r="K312" s="16">
        <v>13</v>
      </c>
      <c r="L312" s="16">
        <v>4</v>
      </c>
      <c r="M312" s="97">
        <v>7.9657499999999999</v>
      </c>
      <c r="N312" s="102">
        <v>7.9657499999999999</v>
      </c>
      <c r="O312" s="64">
        <v>2530</v>
      </c>
      <c r="P312" s="65">
        <f>Table2245789101123456789101112131415161718192021222324252627282930313233343536373839404142434445464748495051[[#This Row],[PEMBULATAN]]*O312</f>
        <v>20153.3475</v>
      </c>
    </row>
    <row r="313" spans="1:16" ht="26.25" customHeight="1" x14ac:dyDescent="0.2">
      <c r="A313" s="14"/>
      <c r="B313" s="75"/>
      <c r="C313" s="73" t="s">
        <v>5580</v>
      </c>
      <c r="D313" s="78" t="s">
        <v>127</v>
      </c>
      <c r="E313" s="13">
        <v>44559</v>
      </c>
      <c r="F313" s="76" t="s">
        <v>705</v>
      </c>
      <c r="G313" s="13">
        <v>44564</v>
      </c>
      <c r="H313" s="77" t="s">
        <v>5587</v>
      </c>
      <c r="I313" s="16">
        <v>65</v>
      </c>
      <c r="J313" s="16">
        <v>63</v>
      </c>
      <c r="K313" s="16">
        <v>15</v>
      </c>
      <c r="L313" s="16">
        <v>1</v>
      </c>
      <c r="M313" s="97">
        <v>15.356249999999999</v>
      </c>
      <c r="N313" s="102">
        <v>16</v>
      </c>
      <c r="O313" s="64">
        <v>2530</v>
      </c>
      <c r="P313" s="65">
        <f>Table2245789101123456789101112131415161718192021222324252627282930313233343536373839404142434445464748495051[[#This Row],[PEMBULATAN]]*O313</f>
        <v>40480</v>
      </c>
    </row>
    <row r="314" spans="1:16" ht="26.25" customHeight="1" x14ac:dyDescent="0.2">
      <c r="A314" s="14"/>
      <c r="B314" s="75"/>
      <c r="C314" s="73" t="s">
        <v>5581</v>
      </c>
      <c r="D314" s="78" t="s">
        <v>127</v>
      </c>
      <c r="E314" s="13">
        <v>44559</v>
      </c>
      <c r="F314" s="76" t="s">
        <v>705</v>
      </c>
      <c r="G314" s="13">
        <v>44564</v>
      </c>
      <c r="H314" s="77" t="s">
        <v>5587</v>
      </c>
      <c r="I314" s="16">
        <v>55</v>
      </c>
      <c r="J314" s="16">
        <v>43</v>
      </c>
      <c r="K314" s="16">
        <v>13</v>
      </c>
      <c r="L314" s="16">
        <v>1</v>
      </c>
      <c r="M314" s="97">
        <v>7.6862500000000002</v>
      </c>
      <c r="N314" s="102">
        <v>7.6862500000000002</v>
      </c>
      <c r="O314" s="64">
        <v>2530</v>
      </c>
      <c r="P314" s="65">
        <f>Table2245789101123456789101112131415161718192021222324252627282930313233343536373839404142434445464748495051[[#This Row],[PEMBULATAN]]*O314</f>
        <v>19446.212500000001</v>
      </c>
    </row>
    <row r="315" spans="1:16" ht="26.25" customHeight="1" x14ac:dyDescent="0.2">
      <c r="A315" s="14"/>
      <c r="B315" s="75"/>
      <c r="C315" s="73" t="s">
        <v>5582</v>
      </c>
      <c r="D315" s="78" t="s">
        <v>127</v>
      </c>
      <c r="E315" s="13">
        <v>44559</v>
      </c>
      <c r="F315" s="76" t="s">
        <v>705</v>
      </c>
      <c r="G315" s="13">
        <v>44564</v>
      </c>
      <c r="H315" s="77" t="s">
        <v>5587</v>
      </c>
      <c r="I315" s="16">
        <v>54</v>
      </c>
      <c r="J315" s="16">
        <v>35</v>
      </c>
      <c r="K315" s="16">
        <v>16</v>
      </c>
      <c r="L315" s="16">
        <v>1</v>
      </c>
      <c r="M315" s="97">
        <v>7.56</v>
      </c>
      <c r="N315" s="102">
        <v>7.56</v>
      </c>
      <c r="O315" s="64">
        <v>2530</v>
      </c>
      <c r="P315" s="65">
        <f>Table2245789101123456789101112131415161718192021222324252627282930313233343536373839404142434445464748495051[[#This Row],[PEMBULATAN]]*O315</f>
        <v>19126.8</v>
      </c>
    </row>
    <row r="316" spans="1:16" ht="26.25" customHeight="1" x14ac:dyDescent="0.2">
      <c r="A316" s="14"/>
      <c r="B316" s="75"/>
      <c r="C316" s="73" t="s">
        <v>5583</v>
      </c>
      <c r="D316" s="78" t="s">
        <v>127</v>
      </c>
      <c r="E316" s="13">
        <v>44559</v>
      </c>
      <c r="F316" s="76" t="s">
        <v>705</v>
      </c>
      <c r="G316" s="13">
        <v>44564</v>
      </c>
      <c r="H316" s="77" t="s">
        <v>5587</v>
      </c>
      <c r="I316" s="16">
        <v>51</v>
      </c>
      <c r="J316" s="16">
        <v>45</v>
      </c>
      <c r="K316" s="16">
        <v>15</v>
      </c>
      <c r="L316" s="16">
        <v>2</v>
      </c>
      <c r="M316" s="97">
        <v>8.6062499999999993</v>
      </c>
      <c r="N316" s="102">
        <v>8.6062499999999993</v>
      </c>
      <c r="O316" s="64">
        <v>2530</v>
      </c>
      <c r="P316" s="65">
        <f>Table2245789101123456789101112131415161718192021222324252627282930313233343536373839404142434445464748495051[[#This Row],[PEMBULATAN]]*O316</f>
        <v>21773.8125</v>
      </c>
    </row>
    <row r="317" spans="1:16" ht="26.25" customHeight="1" x14ac:dyDescent="0.2">
      <c r="A317" s="14"/>
      <c r="B317" s="75"/>
      <c r="C317" s="73" t="s">
        <v>5584</v>
      </c>
      <c r="D317" s="78" t="s">
        <v>127</v>
      </c>
      <c r="E317" s="13">
        <v>44559</v>
      </c>
      <c r="F317" s="76" t="s">
        <v>705</v>
      </c>
      <c r="G317" s="13">
        <v>44564</v>
      </c>
      <c r="H317" s="77" t="s">
        <v>5587</v>
      </c>
      <c r="I317" s="16">
        <v>75</v>
      </c>
      <c r="J317" s="16">
        <v>55</v>
      </c>
      <c r="K317" s="16">
        <v>31</v>
      </c>
      <c r="L317" s="16">
        <v>6</v>
      </c>
      <c r="M317" s="97">
        <v>31.96875</v>
      </c>
      <c r="N317" s="102">
        <v>31.96875</v>
      </c>
      <c r="O317" s="64">
        <v>2530</v>
      </c>
      <c r="P317" s="65">
        <f>Table2245789101123456789101112131415161718192021222324252627282930313233343536373839404142434445464748495051[[#This Row],[PEMBULATAN]]*O317</f>
        <v>80880.9375</v>
      </c>
    </row>
    <row r="318" spans="1:16" ht="26.25" customHeight="1" x14ac:dyDescent="0.2">
      <c r="A318" s="14"/>
      <c r="B318" s="75"/>
      <c r="C318" s="73" t="s">
        <v>5585</v>
      </c>
      <c r="D318" s="78" t="s">
        <v>127</v>
      </c>
      <c r="E318" s="13">
        <v>44559</v>
      </c>
      <c r="F318" s="76" t="s">
        <v>705</v>
      </c>
      <c r="G318" s="13">
        <v>44564</v>
      </c>
      <c r="H318" s="77" t="s">
        <v>5587</v>
      </c>
      <c r="I318" s="16">
        <v>67</v>
      </c>
      <c r="J318" s="16">
        <v>55</v>
      </c>
      <c r="K318" s="16">
        <v>11</v>
      </c>
      <c r="L318" s="16">
        <v>1</v>
      </c>
      <c r="M318" s="97">
        <v>10.133749999999999</v>
      </c>
      <c r="N318" s="102">
        <v>10.133749999999999</v>
      </c>
      <c r="O318" s="64">
        <v>2530</v>
      </c>
      <c r="P318" s="65">
        <f>Table2245789101123456789101112131415161718192021222324252627282930313233343536373839404142434445464748495051[[#This Row],[PEMBULATAN]]*O318</f>
        <v>25638.387499999997</v>
      </c>
    </row>
    <row r="319" spans="1:16" ht="26.25" customHeight="1" x14ac:dyDescent="0.2">
      <c r="A319" s="14"/>
      <c r="B319" s="75"/>
      <c r="C319" s="73" t="s">
        <v>5586</v>
      </c>
      <c r="D319" s="78" t="s">
        <v>127</v>
      </c>
      <c r="E319" s="13">
        <v>44559</v>
      </c>
      <c r="F319" s="76" t="s">
        <v>705</v>
      </c>
      <c r="G319" s="13">
        <v>44564</v>
      </c>
      <c r="H319" s="77" t="s">
        <v>5587</v>
      </c>
      <c r="I319" s="16">
        <v>40</v>
      </c>
      <c r="J319" s="16">
        <v>33</v>
      </c>
      <c r="K319" s="16">
        <v>11</v>
      </c>
      <c r="L319" s="16">
        <v>1</v>
      </c>
      <c r="M319" s="97">
        <v>3.63</v>
      </c>
      <c r="N319" s="102">
        <v>3.63</v>
      </c>
      <c r="O319" s="64">
        <v>2530</v>
      </c>
      <c r="P319" s="65">
        <f>Table2245789101123456789101112131415161718192021222324252627282930313233343536373839404142434445464748495051[[#This Row],[PEMBULATAN]]*O319</f>
        <v>9183.9</v>
      </c>
    </row>
    <row r="320" spans="1:16" ht="22.5" customHeight="1" x14ac:dyDescent="0.2">
      <c r="A320" s="123" t="s">
        <v>30</v>
      </c>
      <c r="B320" s="124"/>
      <c r="C320" s="124"/>
      <c r="D320" s="124"/>
      <c r="E320" s="124"/>
      <c r="F320" s="124"/>
      <c r="G320" s="124"/>
      <c r="H320" s="124"/>
      <c r="I320" s="124"/>
      <c r="J320" s="124"/>
      <c r="K320" s="124"/>
      <c r="L320" s="125"/>
      <c r="M320" s="79">
        <f>SUBTOTAL(109,Table2245789101123456789101112131415161718192021222324252627282930313233343536373839404142434445464748495051[KG VOLUME])</f>
        <v>6786.1185000000005</v>
      </c>
      <c r="N320" s="68">
        <f>SUM(N3:N319)</f>
        <v>6895.3045000000038</v>
      </c>
      <c r="O320" s="126">
        <f>SUM(P3:P319)</f>
        <v>17445120.38499999</v>
      </c>
      <c r="P320" s="127"/>
    </row>
    <row r="321" spans="1:16" ht="18" customHeight="1" x14ac:dyDescent="0.2">
      <c r="A321" s="86"/>
      <c r="B321" s="56" t="s">
        <v>42</v>
      </c>
      <c r="C321" s="55"/>
      <c r="D321" s="57" t="s">
        <v>43</v>
      </c>
      <c r="E321" s="86"/>
      <c r="F321" s="86"/>
      <c r="G321" s="86"/>
      <c r="H321" s="86"/>
      <c r="I321" s="86"/>
      <c r="J321" s="86"/>
      <c r="K321" s="86"/>
      <c r="L321" s="86"/>
      <c r="M321" s="87"/>
      <c r="N321" s="88" t="s">
        <v>51</v>
      </c>
      <c r="O321" s="89"/>
      <c r="P321" s="89">
        <f>O320*10%</f>
        <v>1744512.0384999991</v>
      </c>
    </row>
    <row r="322" spans="1:16" ht="18" customHeight="1" thickBot="1" x14ac:dyDescent="0.25">
      <c r="A322" s="86"/>
      <c r="B322" s="56"/>
      <c r="C322" s="55"/>
      <c r="D322" s="57"/>
      <c r="E322" s="86"/>
      <c r="F322" s="86"/>
      <c r="G322" s="86"/>
      <c r="H322" s="86"/>
      <c r="I322" s="86"/>
      <c r="J322" s="86"/>
      <c r="K322" s="86"/>
      <c r="L322" s="86"/>
      <c r="M322" s="87"/>
      <c r="N322" s="90" t="s">
        <v>52</v>
      </c>
      <c r="O322" s="91"/>
      <c r="P322" s="91">
        <f>O320-P321</f>
        <v>15700608.346499991</v>
      </c>
    </row>
    <row r="323" spans="1:16" ht="18" customHeight="1" x14ac:dyDescent="0.2">
      <c r="A323" s="11"/>
      <c r="H323" s="63"/>
      <c r="N323" s="62" t="s">
        <v>31</v>
      </c>
      <c r="P323" s="69">
        <f>P322*1%</f>
        <v>157006.08346499992</v>
      </c>
    </row>
    <row r="324" spans="1:16" ht="18" customHeight="1" thickBot="1" x14ac:dyDescent="0.25">
      <c r="A324" s="11"/>
      <c r="H324" s="63"/>
      <c r="N324" s="62" t="s">
        <v>53</v>
      </c>
      <c r="P324" s="71">
        <f>P322*2%</f>
        <v>314012.16692999983</v>
      </c>
    </row>
    <row r="325" spans="1:16" ht="18" customHeight="1" x14ac:dyDescent="0.2">
      <c r="A325" s="11"/>
      <c r="H325" s="63"/>
      <c r="N325" s="66" t="s">
        <v>32</v>
      </c>
      <c r="O325" s="67"/>
      <c r="P325" s="70">
        <f>P322+P323-P324</f>
        <v>15543602.263034992</v>
      </c>
    </row>
    <row r="327" spans="1:16" x14ac:dyDescent="0.2">
      <c r="A327" s="11"/>
      <c r="H327" s="63"/>
      <c r="P327" s="71"/>
    </row>
    <row r="328" spans="1:16" x14ac:dyDescent="0.2">
      <c r="A328" s="11"/>
      <c r="H328" s="63"/>
      <c r="O328" s="58"/>
      <c r="P328" s="71"/>
    </row>
    <row r="329" spans="1:16" s="3" customFormat="1" x14ac:dyDescent="0.25">
      <c r="A329" s="11"/>
      <c r="B329" s="2"/>
      <c r="C329" s="2"/>
      <c r="E329" s="12"/>
      <c r="H329" s="63"/>
      <c r="N329" s="15"/>
      <c r="O329" s="15"/>
      <c r="P329" s="15"/>
    </row>
    <row r="330" spans="1:16" s="3" customFormat="1" x14ac:dyDescent="0.25">
      <c r="A330" s="11"/>
      <c r="B330" s="2"/>
      <c r="C330" s="2"/>
      <c r="E330" s="12"/>
      <c r="H330" s="63"/>
      <c r="N330" s="15"/>
      <c r="O330" s="15"/>
      <c r="P330" s="15"/>
    </row>
    <row r="331" spans="1:16" s="3" customFormat="1" x14ac:dyDescent="0.25">
      <c r="A331" s="11"/>
      <c r="B331" s="2"/>
      <c r="C331" s="2"/>
      <c r="E331" s="12"/>
      <c r="H331" s="63"/>
      <c r="N331" s="15"/>
      <c r="O331" s="15"/>
      <c r="P331" s="15"/>
    </row>
    <row r="332" spans="1:16" s="3" customFormat="1" x14ac:dyDescent="0.25">
      <c r="A332" s="11"/>
      <c r="B332" s="2"/>
      <c r="C332" s="2"/>
      <c r="E332" s="12"/>
      <c r="H332" s="63"/>
      <c r="N332" s="15"/>
      <c r="O332" s="15"/>
      <c r="P332" s="15"/>
    </row>
    <row r="333" spans="1:16" s="3" customFormat="1" x14ac:dyDescent="0.25">
      <c r="A333" s="11"/>
      <c r="B333" s="2"/>
      <c r="C333" s="2"/>
      <c r="E333" s="12"/>
      <c r="H333" s="63"/>
      <c r="N333" s="15"/>
      <c r="O333" s="15"/>
      <c r="P333" s="15"/>
    </row>
    <row r="334" spans="1:16" s="3" customFormat="1" x14ac:dyDescent="0.25">
      <c r="A334" s="11"/>
      <c r="B334" s="2"/>
      <c r="C334" s="2"/>
      <c r="E334" s="12"/>
      <c r="H334" s="63"/>
      <c r="N334" s="15"/>
      <c r="O334" s="15"/>
      <c r="P334" s="15"/>
    </row>
    <row r="335" spans="1:16" s="3" customFormat="1" x14ac:dyDescent="0.25">
      <c r="A335" s="11"/>
      <c r="B335" s="2"/>
      <c r="C335" s="2"/>
      <c r="E335" s="12"/>
      <c r="H335" s="63"/>
      <c r="N335" s="15"/>
      <c r="O335" s="15"/>
      <c r="P335" s="15"/>
    </row>
    <row r="336" spans="1:16" s="3" customFormat="1" x14ac:dyDescent="0.25">
      <c r="A336" s="11"/>
      <c r="B336" s="2"/>
      <c r="C336" s="2"/>
      <c r="E336" s="12"/>
      <c r="H336" s="63"/>
      <c r="N336" s="15"/>
      <c r="O336" s="15"/>
      <c r="P336" s="15"/>
    </row>
    <row r="337" spans="1:16" s="3" customFormat="1" x14ac:dyDescent="0.25">
      <c r="A337" s="11"/>
      <c r="B337" s="2"/>
      <c r="C337" s="2"/>
      <c r="E337" s="12"/>
      <c r="H337" s="63"/>
      <c r="N337" s="15"/>
      <c r="O337" s="15"/>
      <c r="P337" s="15"/>
    </row>
    <row r="338" spans="1:16" s="3" customFormat="1" x14ac:dyDescent="0.25">
      <c r="A338" s="11"/>
      <c r="B338" s="2"/>
      <c r="C338" s="2"/>
      <c r="E338" s="12"/>
      <c r="H338" s="63"/>
      <c r="N338" s="15"/>
      <c r="O338" s="15"/>
      <c r="P338" s="15"/>
    </row>
    <row r="339" spans="1:16" s="3" customFormat="1" x14ac:dyDescent="0.25">
      <c r="A339" s="11"/>
      <c r="B339" s="2"/>
      <c r="C339" s="2"/>
      <c r="E339" s="12"/>
      <c r="H339" s="63"/>
      <c r="N339" s="15"/>
      <c r="O339" s="15"/>
      <c r="P339" s="15"/>
    </row>
    <row r="340" spans="1:16" s="3" customFormat="1" x14ac:dyDescent="0.25">
      <c r="A340" s="11"/>
      <c r="B340" s="2"/>
      <c r="C340" s="2"/>
      <c r="E340" s="12"/>
      <c r="H340" s="63"/>
      <c r="N340" s="15"/>
      <c r="O340" s="15"/>
      <c r="P340" s="15"/>
    </row>
  </sheetData>
  <mergeCells count="2">
    <mergeCell ref="A320:L320"/>
    <mergeCell ref="O320:P320"/>
  </mergeCells>
  <conditionalFormatting sqref="B3:B319">
    <cfRule type="duplicateValues" dxfId="127" priority="79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tabColor rgb="FF92D050"/>
  </sheetPr>
  <dimension ref="A1:P84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N63" sqref="N3:N63"/>
    </sheetView>
  </sheetViews>
  <sheetFormatPr defaultRowHeight="15" x14ac:dyDescent="0.2"/>
  <cols>
    <col min="1" max="1" width="8" style="4" customWidth="1"/>
    <col min="2" max="2" width="19.5703125" style="2" customWidth="1"/>
    <col min="3" max="3" width="14.5703125" style="2" customWidth="1"/>
    <col min="4" max="4" width="10.42578125" style="3" customWidth="1"/>
    <col min="5" max="5" width="8" style="12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5" customWidth="1"/>
    <col min="15" max="15" width="8.140625" style="15" customWidth="1"/>
    <col min="16" max="16" width="12.28515625" style="15" customWidth="1"/>
    <col min="17" max="16384" width="9.140625" style="4"/>
  </cols>
  <sheetData>
    <row r="1" spans="1:16" x14ac:dyDescent="0.2">
      <c r="H1" s="5"/>
    </row>
    <row r="2" spans="1:16" ht="25.5" x14ac:dyDescent="0.2">
      <c r="A2" s="59" t="s">
        <v>44</v>
      </c>
      <c r="B2" s="7" t="s">
        <v>7</v>
      </c>
      <c r="C2" s="7" t="s">
        <v>0</v>
      </c>
      <c r="D2" s="7" t="s">
        <v>1</v>
      </c>
      <c r="E2" s="60" t="s">
        <v>4</v>
      </c>
      <c r="F2" s="7" t="s">
        <v>3</v>
      </c>
      <c r="G2" s="7" t="s">
        <v>5</v>
      </c>
      <c r="H2" s="60" t="s">
        <v>2</v>
      </c>
      <c r="I2" s="7" t="s">
        <v>39</v>
      </c>
      <c r="J2" s="7" t="s">
        <v>40</v>
      </c>
      <c r="K2" s="7" t="s">
        <v>41</v>
      </c>
      <c r="L2" s="61" t="s">
        <v>45</v>
      </c>
      <c r="M2" s="61" t="s">
        <v>46</v>
      </c>
      <c r="N2" s="61" t="s">
        <v>6</v>
      </c>
      <c r="O2" s="61" t="s">
        <v>47</v>
      </c>
      <c r="P2" s="61" t="s">
        <v>48</v>
      </c>
    </row>
    <row r="3" spans="1:16" ht="26.25" customHeight="1" x14ac:dyDescent="0.2">
      <c r="A3" s="83">
        <v>403992</v>
      </c>
      <c r="B3" s="74" t="s">
        <v>5588</v>
      </c>
      <c r="C3" s="9" t="s">
        <v>5589</v>
      </c>
      <c r="D3" s="76" t="s">
        <v>127</v>
      </c>
      <c r="E3" s="13">
        <v>44560</v>
      </c>
      <c r="F3" s="76" t="s">
        <v>705</v>
      </c>
      <c r="G3" s="13">
        <v>44564</v>
      </c>
      <c r="H3" s="10" t="s">
        <v>5587</v>
      </c>
      <c r="I3" s="1">
        <v>130</v>
      </c>
      <c r="J3" s="1">
        <v>5</v>
      </c>
      <c r="K3" s="1">
        <v>5</v>
      </c>
      <c r="L3" s="1">
        <v>1</v>
      </c>
      <c r="M3" s="80">
        <v>0.8125</v>
      </c>
      <c r="N3" s="8">
        <v>1</v>
      </c>
      <c r="O3" s="64">
        <v>2530</v>
      </c>
      <c r="P3" s="65">
        <f>Table224578910112345678910111213141516171819202122232425262728293031323334353637383940414243444546474849505152[[#This Row],[PEMBULATAN]]*O3</f>
        <v>2530</v>
      </c>
    </row>
    <row r="4" spans="1:16" ht="26.25" customHeight="1" x14ac:dyDescent="0.2">
      <c r="A4" s="14"/>
      <c r="B4" s="75"/>
      <c r="C4" s="73" t="s">
        <v>5590</v>
      </c>
      <c r="D4" s="78" t="s">
        <v>127</v>
      </c>
      <c r="E4" s="13">
        <v>44560</v>
      </c>
      <c r="F4" s="76" t="s">
        <v>705</v>
      </c>
      <c r="G4" s="13">
        <v>44564</v>
      </c>
      <c r="H4" s="77" t="s">
        <v>5587</v>
      </c>
      <c r="I4" s="16">
        <v>155</v>
      </c>
      <c r="J4" s="16">
        <v>4</v>
      </c>
      <c r="K4" s="16">
        <v>4</v>
      </c>
      <c r="L4" s="16">
        <v>1</v>
      </c>
      <c r="M4" s="81">
        <v>0.62</v>
      </c>
      <c r="N4" s="72">
        <v>1</v>
      </c>
      <c r="O4" s="64">
        <v>2530</v>
      </c>
      <c r="P4" s="65">
        <f>Table224578910112345678910111213141516171819202122232425262728293031323334353637383940414243444546474849505152[[#This Row],[PEMBULATAN]]*O4</f>
        <v>2530</v>
      </c>
    </row>
    <row r="5" spans="1:16" ht="26.25" customHeight="1" x14ac:dyDescent="0.2">
      <c r="A5" s="14"/>
      <c r="B5" s="75"/>
      <c r="C5" s="73" t="s">
        <v>5591</v>
      </c>
      <c r="D5" s="78" t="s">
        <v>127</v>
      </c>
      <c r="E5" s="13">
        <v>44560</v>
      </c>
      <c r="F5" s="76" t="s">
        <v>705</v>
      </c>
      <c r="G5" s="13">
        <v>44564</v>
      </c>
      <c r="H5" s="77" t="s">
        <v>5587</v>
      </c>
      <c r="I5" s="16">
        <v>103</v>
      </c>
      <c r="J5" s="16">
        <v>5</v>
      </c>
      <c r="K5" s="16">
        <v>5</v>
      </c>
      <c r="L5" s="16">
        <v>1</v>
      </c>
      <c r="M5" s="81">
        <v>0.64375000000000004</v>
      </c>
      <c r="N5" s="72">
        <v>1</v>
      </c>
      <c r="O5" s="64">
        <v>2530</v>
      </c>
      <c r="P5" s="65">
        <f>Table224578910112345678910111213141516171819202122232425262728293031323334353637383940414243444546474849505152[[#This Row],[PEMBULATAN]]*O5</f>
        <v>2530</v>
      </c>
    </row>
    <row r="6" spans="1:16" ht="26.25" customHeight="1" x14ac:dyDescent="0.2">
      <c r="A6" s="14"/>
      <c r="B6" s="75"/>
      <c r="C6" s="73" t="s">
        <v>5592</v>
      </c>
      <c r="D6" s="78" t="s">
        <v>127</v>
      </c>
      <c r="E6" s="13">
        <v>44560</v>
      </c>
      <c r="F6" s="76" t="s">
        <v>705</v>
      </c>
      <c r="G6" s="13">
        <v>44564</v>
      </c>
      <c r="H6" s="77" t="s">
        <v>5587</v>
      </c>
      <c r="I6" s="16">
        <v>43</v>
      </c>
      <c r="J6" s="16">
        <v>43</v>
      </c>
      <c r="K6" s="16">
        <v>25</v>
      </c>
      <c r="L6" s="16">
        <v>3</v>
      </c>
      <c r="M6" s="81">
        <v>11.55625</v>
      </c>
      <c r="N6" s="96">
        <v>11.55625</v>
      </c>
      <c r="O6" s="64">
        <v>2530</v>
      </c>
      <c r="P6" s="65">
        <f>Table224578910112345678910111213141516171819202122232425262728293031323334353637383940414243444546474849505152[[#This Row],[PEMBULATAN]]*O6</f>
        <v>29237.3125</v>
      </c>
    </row>
    <row r="7" spans="1:16" ht="26.25" customHeight="1" x14ac:dyDescent="0.2">
      <c r="A7" s="14"/>
      <c r="B7" s="75"/>
      <c r="C7" s="73" t="s">
        <v>5593</v>
      </c>
      <c r="D7" s="78" t="s">
        <v>127</v>
      </c>
      <c r="E7" s="13">
        <v>44560</v>
      </c>
      <c r="F7" s="76" t="s">
        <v>705</v>
      </c>
      <c r="G7" s="13">
        <v>44564</v>
      </c>
      <c r="H7" s="77" t="s">
        <v>5587</v>
      </c>
      <c r="I7" s="16">
        <v>150</v>
      </c>
      <c r="J7" s="16">
        <v>10</v>
      </c>
      <c r="K7" s="16">
        <v>10</v>
      </c>
      <c r="L7" s="16">
        <v>1</v>
      </c>
      <c r="M7" s="81">
        <v>3.75</v>
      </c>
      <c r="N7" s="96">
        <v>3.75</v>
      </c>
      <c r="O7" s="64">
        <v>2530</v>
      </c>
      <c r="P7" s="65">
        <f>Table224578910112345678910111213141516171819202122232425262728293031323334353637383940414243444546474849505152[[#This Row],[PEMBULATAN]]*O7</f>
        <v>9487.5</v>
      </c>
    </row>
    <row r="8" spans="1:16" ht="26.25" customHeight="1" x14ac:dyDescent="0.2">
      <c r="A8" s="14"/>
      <c r="B8" s="75"/>
      <c r="C8" s="73" t="s">
        <v>5594</v>
      </c>
      <c r="D8" s="78" t="s">
        <v>127</v>
      </c>
      <c r="E8" s="13">
        <v>44560</v>
      </c>
      <c r="F8" s="76" t="s">
        <v>705</v>
      </c>
      <c r="G8" s="13">
        <v>44564</v>
      </c>
      <c r="H8" s="77" t="s">
        <v>5587</v>
      </c>
      <c r="I8" s="16">
        <v>70</v>
      </c>
      <c r="J8" s="16">
        <v>40</v>
      </c>
      <c r="K8" s="16">
        <v>22</v>
      </c>
      <c r="L8" s="16">
        <v>11</v>
      </c>
      <c r="M8" s="81">
        <v>15.4</v>
      </c>
      <c r="N8" s="96">
        <v>16</v>
      </c>
      <c r="O8" s="64">
        <v>2530</v>
      </c>
      <c r="P8" s="65">
        <f>Table224578910112345678910111213141516171819202122232425262728293031323334353637383940414243444546474849505152[[#This Row],[PEMBULATAN]]*O8</f>
        <v>40480</v>
      </c>
    </row>
    <row r="9" spans="1:16" ht="26.25" customHeight="1" x14ac:dyDescent="0.2">
      <c r="A9" s="14"/>
      <c r="B9" s="75"/>
      <c r="C9" s="73" t="s">
        <v>5595</v>
      </c>
      <c r="D9" s="78" t="s">
        <v>127</v>
      </c>
      <c r="E9" s="13">
        <v>44560</v>
      </c>
      <c r="F9" s="76" t="s">
        <v>705</v>
      </c>
      <c r="G9" s="13">
        <v>44564</v>
      </c>
      <c r="H9" s="77" t="s">
        <v>5587</v>
      </c>
      <c r="I9" s="16">
        <v>125</v>
      </c>
      <c r="J9" s="16">
        <v>6</v>
      </c>
      <c r="K9" s="16">
        <v>6</v>
      </c>
      <c r="L9" s="16">
        <v>1</v>
      </c>
      <c r="M9" s="81">
        <v>1.125</v>
      </c>
      <c r="N9" s="96">
        <v>1.125</v>
      </c>
      <c r="O9" s="64">
        <v>2530</v>
      </c>
      <c r="P9" s="65">
        <f>Table224578910112345678910111213141516171819202122232425262728293031323334353637383940414243444546474849505152[[#This Row],[PEMBULATAN]]*O9</f>
        <v>2846.25</v>
      </c>
    </row>
    <row r="10" spans="1:16" ht="26.25" customHeight="1" x14ac:dyDescent="0.2">
      <c r="A10" s="14"/>
      <c r="B10" s="75"/>
      <c r="C10" s="73" t="s">
        <v>5596</v>
      </c>
      <c r="D10" s="78" t="s">
        <v>127</v>
      </c>
      <c r="E10" s="13">
        <v>44560</v>
      </c>
      <c r="F10" s="76" t="s">
        <v>705</v>
      </c>
      <c r="G10" s="13">
        <v>44564</v>
      </c>
      <c r="H10" s="77" t="s">
        <v>5587</v>
      </c>
      <c r="I10" s="16">
        <v>50</v>
      </c>
      <c r="J10" s="16">
        <v>55</v>
      </c>
      <c r="K10" s="16">
        <v>15</v>
      </c>
      <c r="L10" s="16">
        <v>4</v>
      </c>
      <c r="M10" s="81">
        <v>10.3125</v>
      </c>
      <c r="N10" s="96">
        <v>11</v>
      </c>
      <c r="O10" s="64">
        <v>2530</v>
      </c>
      <c r="P10" s="65">
        <f>Table224578910112345678910111213141516171819202122232425262728293031323334353637383940414243444546474849505152[[#This Row],[PEMBULATAN]]*O10</f>
        <v>27830</v>
      </c>
    </row>
    <row r="11" spans="1:16" ht="26.25" customHeight="1" x14ac:dyDescent="0.2">
      <c r="A11" s="14"/>
      <c r="B11" s="75"/>
      <c r="C11" s="73" t="s">
        <v>5597</v>
      </c>
      <c r="D11" s="78" t="s">
        <v>127</v>
      </c>
      <c r="E11" s="13">
        <v>44560</v>
      </c>
      <c r="F11" s="76" t="s">
        <v>705</v>
      </c>
      <c r="G11" s="13">
        <v>44564</v>
      </c>
      <c r="H11" s="77" t="s">
        <v>5587</v>
      </c>
      <c r="I11" s="16">
        <v>93</v>
      </c>
      <c r="J11" s="16">
        <v>62</v>
      </c>
      <c r="K11" s="16">
        <v>33</v>
      </c>
      <c r="L11" s="16">
        <v>13</v>
      </c>
      <c r="M11" s="81">
        <v>47.569499999999998</v>
      </c>
      <c r="N11" s="96">
        <v>47.569499999999998</v>
      </c>
      <c r="O11" s="64">
        <v>2530</v>
      </c>
      <c r="P11" s="65">
        <f>Table224578910112345678910111213141516171819202122232425262728293031323334353637383940414243444546474849505152[[#This Row],[PEMBULATAN]]*O11</f>
        <v>120350.83499999999</v>
      </c>
    </row>
    <row r="12" spans="1:16" ht="26.25" customHeight="1" x14ac:dyDescent="0.2">
      <c r="A12" s="14"/>
      <c r="B12" s="75"/>
      <c r="C12" s="73" t="s">
        <v>5598</v>
      </c>
      <c r="D12" s="78" t="s">
        <v>127</v>
      </c>
      <c r="E12" s="13">
        <v>44560</v>
      </c>
      <c r="F12" s="76" t="s">
        <v>705</v>
      </c>
      <c r="G12" s="13">
        <v>44564</v>
      </c>
      <c r="H12" s="77" t="s">
        <v>5587</v>
      </c>
      <c r="I12" s="16">
        <v>67</v>
      </c>
      <c r="J12" s="16">
        <v>50</v>
      </c>
      <c r="K12" s="16">
        <v>17</v>
      </c>
      <c r="L12" s="16">
        <v>10</v>
      </c>
      <c r="M12" s="81">
        <v>14.237500000000001</v>
      </c>
      <c r="N12" s="96">
        <v>14.237500000000001</v>
      </c>
      <c r="O12" s="64">
        <v>2530</v>
      </c>
      <c r="P12" s="65">
        <f>Table224578910112345678910111213141516171819202122232425262728293031323334353637383940414243444546474849505152[[#This Row],[PEMBULATAN]]*O12</f>
        <v>36020.875</v>
      </c>
    </row>
    <row r="13" spans="1:16" ht="26.25" customHeight="1" x14ac:dyDescent="0.2">
      <c r="A13" s="14"/>
      <c r="B13" s="75"/>
      <c r="C13" s="73" t="s">
        <v>5599</v>
      </c>
      <c r="D13" s="78" t="s">
        <v>127</v>
      </c>
      <c r="E13" s="13">
        <v>44560</v>
      </c>
      <c r="F13" s="76" t="s">
        <v>705</v>
      </c>
      <c r="G13" s="13">
        <v>44564</v>
      </c>
      <c r="H13" s="77" t="s">
        <v>5587</v>
      </c>
      <c r="I13" s="16">
        <v>50</v>
      </c>
      <c r="J13" s="16">
        <v>40</v>
      </c>
      <c r="K13" s="16">
        <v>5</v>
      </c>
      <c r="L13" s="16">
        <v>1</v>
      </c>
      <c r="M13" s="81">
        <v>2.5</v>
      </c>
      <c r="N13" s="96">
        <v>3</v>
      </c>
      <c r="O13" s="64">
        <v>2530</v>
      </c>
      <c r="P13" s="65">
        <f>Table224578910112345678910111213141516171819202122232425262728293031323334353637383940414243444546474849505152[[#This Row],[PEMBULATAN]]*O13</f>
        <v>7590</v>
      </c>
    </row>
    <row r="14" spans="1:16" ht="26.25" customHeight="1" x14ac:dyDescent="0.2">
      <c r="A14" s="14"/>
      <c r="B14" s="75"/>
      <c r="C14" s="73" t="s">
        <v>5600</v>
      </c>
      <c r="D14" s="78" t="s">
        <v>127</v>
      </c>
      <c r="E14" s="13">
        <v>44560</v>
      </c>
      <c r="F14" s="76" t="s">
        <v>705</v>
      </c>
      <c r="G14" s="13">
        <v>44564</v>
      </c>
      <c r="H14" s="77" t="s">
        <v>5587</v>
      </c>
      <c r="I14" s="16">
        <v>40</v>
      </c>
      <c r="J14" s="16">
        <v>40</v>
      </c>
      <c r="K14" s="16">
        <v>24</v>
      </c>
      <c r="L14" s="16">
        <v>9</v>
      </c>
      <c r="M14" s="81">
        <v>9.6</v>
      </c>
      <c r="N14" s="96">
        <v>9.6</v>
      </c>
      <c r="O14" s="64">
        <v>2530</v>
      </c>
      <c r="P14" s="65">
        <f>Table224578910112345678910111213141516171819202122232425262728293031323334353637383940414243444546474849505152[[#This Row],[PEMBULATAN]]*O14</f>
        <v>24288</v>
      </c>
    </row>
    <row r="15" spans="1:16" ht="26.25" customHeight="1" x14ac:dyDescent="0.2">
      <c r="A15" s="14"/>
      <c r="B15" s="75"/>
      <c r="C15" s="73" t="s">
        <v>5601</v>
      </c>
      <c r="D15" s="78" t="s">
        <v>127</v>
      </c>
      <c r="E15" s="13">
        <v>44560</v>
      </c>
      <c r="F15" s="76" t="s">
        <v>705</v>
      </c>
      <c r="G15" s="13">
        <v>44564</v>
      </c>
      <c r="H15" s="77" t="s">
        <v>5587</v>
      </c>
      <c r="I15" s="16">
        <v>107</v>
      </c>
      <c r="J15" s="16">
        <v>48</v>
      </c>
      <c r="K15" s="16">
        <v>40</v>
      </c>
      <c r="L15" s="16">
        <v>15</v>
      </c>
      <c r="M15" s="81">
        <v>51.36</v>
      </c>
      <c r="N15" s="96">
        <v>52</v>
      </c>
      <c r="O15" s="64">
        <v>2530</v>
      </c>
      <c r="P15" s="65">
        <f>Table224578910112345678910111213141516171819202122232425262728293031323334353637383940414243444546474849505152[[#This Row],[PEMBULATAN]]*O15</f>
        <v>131560</v>
      </c>
    </row>
    <row r="16" spans="1:16" ht="26.25" customHeight="1" x14ac:dyDescent="0.2">
      <c r="A16" s="14"/>
      <c r="B16" s="75"/>
      <c r="C16" s="73" t="s">
        <v>5602</v>
      </c>
      <c r="D16" s="78" t="s">
        <v>127</v>
      </c>
      <c r="E16" s="13">
        <v>44560</v>
      </c>
      <c r="F16" s="76" t="s">
        <v>705</v>
      </c>
      <c r="G16" s="13">
        <v>44564</v>
      </c>
      <c r="H16" s="77" t="s">
        <v>5587</v>
      </c>
      <c r="I16" s="16">
        <v>50</v>
      </c>
      <c r="J16" s="16">
        <v>40</v>
      </c>
      <c r="K16" s="16">
        <v>10</v>
      </c>
      <c r="L16" s="16">
        <v>1</v>
      </c>
      <c r="M16" s="81">
        <v>5</v>
      </c>
      <c r="N16" s="96">
        <v>5</v>
      </c>
      <c r="O16" s="64">
        <v>2530</v>
      </c>
      <c r="P16" s="65">
        <f>Table224578910112345678910111213141516171819202122232425262728293031323334353637383940414243444546474849505152[[#This Row],[PEMBULATAN]]*O16</f>
        <v>12650</v>
      </c>
    </row>
    <row r="17" spans="1:16" ht="26.25" customHeight="1" x14ac:dyDescent="0.2">
      <c r="A17" s="14"/>
      <c r="B17" s="75"/>
      <c r="C17" s="73" t="s">
        <v>5603</v>
      </c>
      <c r="D17" s="78" t="s">
        <v>127</v>
      </c>
      <c r="E17" s="13">
        <v>44560</v>
      </c>
      <c r="F17" s="76" t="s">
        <v>705</v>
      </c>
      <c r="G17" s="13">
        <v>44564</v>
      </c>
      <c r="H17" s="77" t="s">
        <v>5587</v>
      </c>
      <c r="I17" s="16">
        <v>60</v>
      </c>
      <c r="J17" s="16">
        <v>40</v>
      </c>
      <c r="K17" s="16">
        <v>13</v>
      </c>
      <c r="L17" s="16">
        <v>5</v>
      </c>
      <c r="M17" s="81">
        <v>7.8</v>
      </c>
      <c r="N17" s="96">
        <v>7.8</v>
      </c>
      <c r="O17" s="64">
        <v>2530</v>
      </c>
      <c r="P17" s="65">
        <f>Table224578910112345678910111213141516171819202122232425262728293031323334353637383940414243444546474849505152[[#This Row],[PEMBULATAN]]*O17</f>
        <v>19734</v>
      </c>
    </row>
    <row r="18" spans="1:16" ht="26.25" customHeight="1" x14ac:dyDescent="0.2">
      <c r="A18" s="14"/>
      <c r="B18" s="75"/>
      <c r="C18" s="73" t="s">
        <v>5604</v>
      </c>
      <c r="D18" s="78" t="s">
        <v>127</v>
      </c>
      <c r="E18" s="13">
        <v>44560</v>
      </c>
      <c r="F18" s="76" t="s">
        <v>705</v>
      </c>
      <c r="G18" s="13">
        <v>44564</v>
      </c>
      <c r="H18" s="77" t="s">
        <v>5587</v>
      </c>
      <c r="I18" s="16">
        <v>103</v>
      </c>
      <c r="J18" s="16">
        <v>50</v>
      </c>
      <c r="K18" s="16">
        <v>32</v>
      </c>
      <c r="L18" s="16">
        <v>27</v>
      </c>
      <c r="M18" s="81">
        <v>41.2</v>
      </c>
      <c r="N18" s="96">
        <v>41.2</v>
      </c>
      <c r="O18" s="64">
        <v>2530</v>
      </c>
      <c r="P18" s="65">
        <f>Table224578910112345678910111213141516171819202122232425262728293031323334353637383940414243444546474849505152[[#This Row],[PEMBULATAN]]*O18</f>
        <v>104236</v>
      </c>
    </row>
    <row r="19" spans="1:16" ht="26.25" customHeight="1" x14ac:dyDescent="0.2">
      <c r="A19" s="14"/>
      <c r="B19" s="75"/>
      <c r="C19" s="73" t="s">
        <v>5605</v>
      </c>
      <c r="D19" s="78" t="s">
        <v>127</v>
      </c>
      <c r="E19" s="13">
        <v>44560</v>
      </c>
      <c r="F19" s="76" t="s">
        <v>705</v>
      </c>
      <c r="G19" s="13">
        <v>44564</v>
      </c>
      <c r="H19" s="77" t="s">
        <v>5587</v>
      </c>
      <c r="I19" s="16">
        <v>60</v>
      </c>
      <c r="J19" s="16">
        <v>60</v>
      </c>
      <c r="K19" s="16">
        <v>20</v>
      </c>
      <c r="L19" s="16">
        <v>9</v>
      </c>
      <c r="M19" s="81">
        <v>18</v>
      </c>
      <c r="N19" s="96">
        <v>18</v>
      </c>
      <c r="O19" s="64">
        <v>2530</v>
      </c>
      <c r="P19" s="65">
        <f>Table224578910112345678910111213141516171819202122232425262728293031323334353637383940414243444546474849505152[[#This Row],[PEMBULATAN]]*O19</f>
        <v>45540</v>
      </c>
    </row>
    <row r="20" spans="1:16" ht="26.25" customHeight="1" x14ac:dyDescent="0.2">
      <c r="A20" s="14"/>
      <c r="B20" s="75"/>
      <c r="C20" s="73" t="s">
        <v>5606</v>
      </c>
      <c r="D20" s="78" t="s">
        <v>127</v>
      </c>
      <c r="E20" s="13">
        <v>44560</v>
      </c>
      <c r="F20" s="76" t="s">
        <v>705</v>
      </c>
      <c r="G20" s="13">
        <v>44564</v>
      </c>
      <c r="H20" s="77" t="s">
        <v>5587</v>
      </c>
      <c r="I20" s="16">
        <v>45</v>
      </c>
      <c r="J20" s="16">
        <v>40</v>
      </c>
      <c r="K20" s="16">
        <v>13</v>
      </c>
      <c r="L20" s="16">
        <v>7</v>
      </c>
      <c r="M20" s="81">
        <v>5.85</v>
      </c>
      <c r="N20" s="96">
        <v>7</v>
      </c>
      <c r="O20" s="64">
        <v>2530</v>
      </c>
      <c r="P20" s="65">
        <f>Table224578910112345678910111213141516171819202122232425262728293031323334353637383940414243444546474849505152[[#This Row],[PEMBULATAN]]*O20</f>
        <v>17710</v>
      </c>
    </row>
    <row r="21" spans="1:16" ht="26.25" customHeight="1" x14ac:dyDescent="0.2">
      <c r="A21" s="14"/>
      <c r="B21" s="75"/>
      <c r="C21" s="73" t="s">
        <v>5607</v>
      </c>
      <c r="D21" s="78" t="s">
        <v>127</v>
      </c>
      <c r="E21" s="13">
        <v>44560</v>
      </c>
      <c r="F21" s="76" t="s">
        <v>705</v>
      </c>
      <c r="G21" s="13">
        <v>44564</v>
      </c>
      <c r="H21" s="77" t="s">
        <v>5587</v>
      </c>
      <c r="I21" s="16">
        <v>30</v>
      </c>
      <c r="J21" s="16">
        <v>29</v>
      </c>
      <c r="K21" s="16">
        <v>10</v>
      </c>
      <c r="L21" s="16">
        <v>1</v>
      </c>
      <c r="M21" s="81">
        <v>2.1749999999999998</v>
      </c>
      <c r="N21" s="96">
        <v>2.1749999999999998</v>
      </c>
      <c r="O21" s="64">
        <v>2530</v>
      </c>
      <c r="P21" s="65">
        <f>Table224578910112345678910111213141516171819202122232425262728293031323334353637383940414243444546474849505152[[#This Row],[PEMBULATAN]]*O21</f>
        <v>5502.75</v>
      </c>
    </row>
    <row r="22" spans="1:16" ht="26.25" customHeight="1" x14ac:dyDescent="0.2">
      <c r="A22" s="14"/>
      <c r="B22" s="75"/>
      <c r="C22" s="73" t="s">
        <v>5608</v>
      </c>
      <c r="D22" s="78" t="s">
        <v>127</v>
      </c>
      <c r="E22" s="13">
        <v>44560</v>
      </c>
      <c r="F22" s="76" t="s">
        <v>705</v>
      </c>
      <c r="G22" s="13">
        <v>44564</v>
      </c>
      <c r="H22" s="77" t="s">
        <v>5587</v>
      </c>
      <c r="I22" s="16">
        <v>60</v>
      </c>
      <c r="J22" s="16">
        <v>36</v>
      </c>
      <c r="K22" s="16">
        <v>15</v>
      </c>
      <c r="L22" s="16">
        <v>10</v>
      </c>
      <c r="M22" s="81">
        <v>8.1</v>
      </c>
      <c r="N22" s="96">
        <v>10</v>
      </c>
      <c r="O22" s="64">
        <v>2530</v>
      </c>
      <c r="P22" s="65">
        <f>Table224578910112345678910111213141516171819202122232425262728293031323334353637383940414243444546474849505152[[#This Row],[PEMBULATAN]]*O22</f>
        <v>25300</v>
      </c>
    </row>
    <row r="23" spans="1:16" ht="26.25" customHeight="1" x14ac:dyDescent="0.2">
      <c r="A23" s="14"/>
      <c r="B23" s="75"/>
      <c r="C23" s="73" t="s">
        <v>5609</v>
      </c>
      <c r="D23" s="78" t="s">
        <v>127</v>
      </c>
      <c r="E23" s="13">
        <v>44560</v>
      </c>
      <c r="F23" s="76" t="s">
        <v>705</v>
      </c>
      <c r="G23" s="13">
        <v>44564</v>
      </c>
      <c r="H23" s="77" t="s">
        <v>5587</v>
      </c>
      <c r="I23" s="16">
        <v>90</v>
      </c>
      <c r="J23" s="16">
        <v>65</v>
      </c>
      <c r="K23" s="16">
        <v>24</v>
      </c>
      <c r="L23" s="16">
        <v>7</v>
      </c>
      <c r="M23" s="81">
        <v>35.1</v>
      </c>
      <c r="N23" s="96">
        <v>35.1</v>
      </c>
      <c r="O23" s="64">
        <v>2530</v>
      </c>
      <c r="P23" s="65">
        <f>Table224578910112345678910111213141516171819202122232425262728293031323334353637383940414243444546474849505152[[#This Row],[PEMBULATAN]]*O23</f>
        <v>88803</v>
      </c>
    </row>
    <row r="24" spans="1:16" ht="26.25" customHeight="1" x14ac:dyDescent="0.2">
      <c r="A24" s="14"/>
      <c r="B24" s="75"/>
      <c r="C24" s="73" t="s">
        <v>5610</v>
      </c>
      <c r="D24" s="78" t="s">
        <v>127</v>
      </c>
      <c r="E24" s="13">
        <v>44560</v>
      </c>
      <c r="F24" s="76" t="s">
        <v>705</v>
      </c>
      <c r="G24" s="13">
        <v>44564</v>
      </c>
      <c r="H24" s="77" t="s">
        <v>5587</v>
      </c>
      <c r="I24" s="16">
        <v>44</v>
      </c>
      <c r="J24" s="16">
        <v>25</v>
      </c>
      <c r="K24" s="16">
        <v>16</v>
      </c>
      <c r="L24" s="16">
        <v>3</v>
      </c>
      <c r="M24" s="81">
        <v>4.4000000000000004</v>
      </c>
      <c r="N24" s="96">
        <v>5</v>
      </c>
      <c r="O24" s="64">
        <v>2530</v>
      </c>
      <c r="P24" s="65">
        <f>Table224578910112345678910111213141516171819202122232425262728293031323334353637383940414243444546474849505152[[#This Row],[PEMBULATAN]]*O24</f>
        <v>12650</v>
      </c>
    </row>
    <row r="25" spans="1:16" ht="26.25" customHeight="1" x14ac:dyDescent="0.2">
      <c r="A25" s="14"/>
      <c r="B25" s="75"/>
      <c r="C25" s="73" t="s">
        <v>5611</v>
      </c>
      <c r="D25" s="78" t="s">
        <v>127</v>
      </c>
      <c r="E25" s="13">
        <v>44560</v>
      </c>
      <c r="F25" s="76" t="s">
        <v>705</v>
      </c>
      <c r="G25" s="13">
        <v>44564</v>
      </c>
      <c r="H25" s="77" t="s">
        <v>5587</v>
      </c>
      <c r="I25" s="16">
        <v>50</v>
      </c>
      <c r="J25" s="16">
        <v>40</v>
      </c>
      <c r="K25" s="16">
        <v>10</v>
      </c>
      <c r="L25" s="16">
        <v>12</v>
      </c>
      <c r="M25" s="81">
        <v>5</v>
      </c>
      <c r="N25" s="96">
        <v>12</v>
      </c>
      <c r="O25" s="64">
        <v>2530</v>
      </c>
      <c r="P25" s="65">
        <f>Table224578910112345678910111213141516171819202122232425262728293031323334353637383940414243444546474849505152[[#This Row],[PEMBULATAN]]*O25</f>
        <v>30360</v>
      </c>
    </row>
    <row r="26" spans="1:16" ht="26.25" customHeight="1" x14ac:dyDescent="0.2">
      <c r="A26" s="14"/>
      <c r="B26" s="75"/>
      <c r="C26" s="73" t="s">
        <v>5612</v>
      </c>
      <c r="D26" s="78" t="s">
        <v>127</v>
      </c>
      <c r="E26" s="13">
        <v>44560</v>
      </c>
      <c r="F26" s="76" t="s">
        <v>705</v>
      </c>
      <c r="G26" s="13">
        <v>44564</v>
      </c>
      <c r="H26" s="77" t="s">
        <v>5587</v>
      </c>
      <c r="I26" s="16">
        <v>60</v>
      </c>
      <c r="J26" s="16">
        <v>33</v>
      </c>
      <c r="K26" s="16">
        <v>12</v>
      </c>
      <c r="L26" s="16">
        <v>3</v>
      </c>
      <c r="M26" s="81">
        <v>5.94</v>
      </c>
      <c r="N26" s="96">
        <v>5.94</v>
      </c>
      <c r="O26" s="64">
        <v>2530</v>
      </c>
      <c r="P26" s="65">
        <f>Table224578910112345678910111213141516171819202122232425262728293031323334353637383940414243444546474849505152[[#This Row],[PEMBULATAN]]*O26</f>
        <v>15028.2</v>
      </c>
    </row>
    <row r="27" spans="1:16" ht="26.25" customHeight="1" x14ac:dyDescent="0.2">
      <c r="A27" s="14"/>
      <c r="B27" s="75"/>
      <c r="C27" s="73" t="s">
        <v>5613</v>
      </c>
      <c r="D27" s="78" t="s">
        <v>127</v>
      </c>
      <c r="E27" s="13">
        <v>44560</v>
      </c>
      <c r="F27" s="76" t="s">
        <v>705</v>
      </c>
      <c r="G27" s="13">
        <v>44564</v>
      </c>
      <c r="H27" s="77" t="s">
        <v>5587</v>
      </c>
      <c r="I27" s="16">
        <v>55</v>
      </c>
      <c r="J27" s="16">
        <v>40</v>
      </c>
      <c r="K27" s="16">
        <v>16</v>
      </c>
      <c r="L27" s="16">
        <v>3</v>
      </c>
      <c r="M27" s="81">
        <v>8.8000000000000007</v>
      </c>
      <c r="N27" s="96">
        <v>8.8000000000000007</v>
      </c>
      <c r="O27" s="64">
        <v>2530</v>
      </c>
      <c r="P27" s="65">
        <f>Table224578910112345678910111213141516171819202122232425262728293031323334353637383940414243444546474849505152[[#This Row],[PEMBULATAN]]*O27</f>
        <v>22264</v>
      </c>
    </row>
    <row r="28" spans="1:16" ht="26.25" customHeight="1" x14ac:dyDescent="0.2">
      <c r="A28" s="14"/>
      <c r="B28" s="75"/>
      <c r="C28" s="73" t="s">
        <v>5614</v>
      </c>
      <c r="D28" s="78" t="s">
        <v>127</v>
      </c>
      <c r="E28" s="13">
        <v>44560</v>
      </c>
      <c r="F28" s="76" t="s">
        <v>705</v>
      </c>
      <c r="G28" s="13">
        <v>44564</v>
      </c>
      <c r="H28" s="77" t="s">
        <v>5587</v>
      </c>
      <c r="I28" s="16">
        <v>70</v>
      </c>
      <c r="J28" s="16">
        <v>50</v>
      </c>
      <c r="K28" s="16">
        <v>17</v>
      </c>
      <c r="L28" s="16">
        <v>3</v>
      </c>
      <c r="M28" s="81">
        <v>14.875</v>
      </c>
      <c r="N28" s="96">
        <v>14.875</v>
      </c>
      <c r="O28" s="64">
        <v>2530</v>
      </c>
      <c r="P28" s="65">
        <f>Table224578910112345678910111213141516171819202122232425262728293031323334353637383940414243444546474849505152[[#This Row],[PEMBULATAN]]*O28</f>
        <v>37633.75</v>
      </c>
    </row>
    <row r="29" spans="1:16" ht="26.25" customHeight="1" x14ac:dyDescent="0.2">
      <c r="A29" s="14"/>
      <c r="B29" s="75"/>
      <c r="C29" s="73" t="s">
        <v>5615</v>
      </c>
      <c r="D29" s="78" t="s">
        <v>127</v>
      </c>
      <c r="E29" s="13">
        <v>44560</v>
      </c>
      <c r="F29" s="76" t="s">
        <v>705</v>
      </c>
      <c r="G29" s="13">
        <v>44564</v>
      </c>
      <c r="H29" s="77" t="s">
        <v>5587</v>
      </c>
      <c r="I29" s="16">
        <v>40</v>
      </c>
      <c r="J29" s="16">
        <v>40</v>
      </c>
      <c r="K29" s="16">
        <v>17</v>
      </c>
      <c r="L29" s="16">
        <v>4</v>
      </c>
      <c r="M29" s="81">
        <v>6.8</v>
      </c>
      <c r="N29" s="96">
        <v>6.8</v>
      </c>
      <c r="O29" s="64">
        <v>2530</v>
      </c>
      <c r="P29" s="65">
        <f>Table224578910112345678910111213141516171819202122232425262728293031323334353637383940414243444546474849505152[[#This Row],[PEMBULATAN]]*O29</f>
        <v>17204</v>
      </c>
    </row>
    <row r="30" spans="1:16" ht="26.25" customHeight="1" x14ac:dyDescent="0.2">
      <c r="A30" s="14"/>
      <c r="B30" s="75"/>
      <c r="C30" s="73" t="s">
        <v>5616</v>
      </c>
      <c r="D30" s="78" t="s">
        <v>127</v>
      </c>
      <c r="E30" s="13">
        <v>44560</v>
      </c>
      <c r="F30" s="76" t="s">
        <v>705</v>
      </c>
      <c r="G30" s="13">
        <v>44564</v>
      </c>
      <c r="H30" s="77" t="s">
        <v>5587</v>
      </c>
      <c r="I30" s="16">
        <v>94</v>
      </c>
      <c r="J30" s="16">
        <v>46</v>
      </c>
      <c r="K30" s="16">
        <v>25</v>
      </c>
      <c r="L30" s="16">
        <v>8</v>
      </c>
      <c r="M30" s="81">
        <v>27.024999999999999</v>
      </c>
      <c r="N30" s="96">
        <v>27.024999999999999</v>
      </c>
      <c r="O30" s="64">
        <v>2530</v>
      </c>
      <c r="P30" s="65">
        <f>Table224578910112345678910111213141516171819202122232425262728293031323334353637383940414243444546474849505152[[#This Row],[PEMBULATAN]]*O30</f>
        <v>68373.25</v>
      </c>
    </row>
    <row r="31" spans="1:16" ht="26.25" customHeight="1" x14ac:dyDescent="0.2">
      <c r="A31" s="14"/>
      <c r="B31" s="75"/>
      <c r="C31" s="73" t="s">
        <v>5617</v>
      </c>
      <c r="D31" s="78" t="s">
        <v>127</v>
      </c>
      <c r="E31" s="13">
        <v>44560</v>
      </c>
      <c r="F31" s="76" t="s">
        <v>705</v>
      </c>
      <c r="G31" s="13">
        <v>44564</v>
      </c>
      <c r="H31" s="77" t="s">
        <v>5587</v>
      </c>
      <c r="I31" s="16">
        <v>105</v>
      </c>
      <c r="J31" s="16">
        <v>50</v>
      </c>
      <c r="K31" s="16">
        <v>21</v>
      </c>
      <c r="L31" s="16">
        <v>13</v>
      </c>
      <c r="M31" s="81">
        <v>27.5625</v>
      </c>
      <c r="N31" s="96">
        <v>27.5625</v>
      </c>
      <c r="O31" s="64">
        <v>2530</v>
      </c>
      <c r="P31" s="65">
        <f>Table224578910112345678910111213141516171819202122232425262728293031323334353637383940414243444546474849505152[[#This Row],[PEMBULATAN]]*O31</f>
        <v>69733.125</v>
      </c>
    </row>
    <row r="32" spans="1:16" ht="26.25" customHeight="1" x14ac:dyDescent="0.2">
      <c r="A32" s="14"/>
      <c r="B32" s="75"/>
      <c r="C32" s="73" t="s">
        <v>5618</v>
      </c>
      <c r="D32" s="78" t="s">
        <v>127</v>
      </c>
      <c r="E32" s="13">
        <v>44560</v>
      </c>
      <c r="F32" s="76" t="s">
        <v>705</v>
      </c>
      <c r="G32" s="13">
        <v>44564</v>
      </c>
      <c r="H32" s="77" t="s">
        <v>5587</v>
      </c>
      <c r="I32" s="16">
        <v>80</v>
      </c>
      <c r="J32" s="16">
        <v>50</v>
      </c>
      <c r="K32" s="16">
        <v>22</v>
      </c>
      <c r="L32" s="16">
        <v>6</v>
      </c>
      <c r="M32" s="81">
        <v>22</v>
      </c>
      <c r="N32" s="96">
        <v>22</v>
      </c>
      <c r="O32" s="64">
        <v>2530</v>
      </c>
      <c r="P32" s="65">
        <f>Table224578910112345678910111213141516171819202122232425262728293031323334353637383940414243444546474849505152[[#This Row],[PEMBULATAN]]*O32</f>
        <v>55660</v>
      </c>
    </row>
    <row r="33" spans="1:16" ht="26.25" customHeight="1" x14ac:dyDescent="0.2">
      <c r="A33" s="14"/>
      <c r="B33" s="75"/>
      <c r="C33" s="73" t="s">
        <v>5619</v>
      </c>
      <c r="D33" s="78" t="s">
        <v>127</v>
      </c>
      <c r="E33" s="13">
        <v>44560</v>
      </c>
      <c r="F33" s="76" t="s">
        <v>705</v>
      </c>
      <c r="G33" s="13">
        <v>44564</v>
      </c>
      <c r="H33" s="77" t="s">
        <v>5587</v>
      </c>
      <c r="I33" s="16">
        <v>82</v>
      </c>
      <c r="J33" s="16">
        <v>57</v>
      </c>
      <c r="K33" s="16">
        <v>14</v>
      </c>
      <c r="L33" s="16">
        <v>7</v>
      </c>
      <c r="M33" s="81">
        <v>16.359000000000002</v>
      </c>
      <c r="N33" s="96">
        <v>17</v>
      </c>
      <c r="O33" s="64">
        <v>2530</v>
      </c>
      <c r="P33" s="65">
        <f>Table224578910112345678910111213141516171819202122232425262728293031323334353637383940414243444546474849505152[[#This Row],[PEMBULATAN]]*O33</f>
        <v>43010</v>
      </c>
    </row>
    <row r="34" spans="1:16" ht="26.25" customHeight="1" x14ac:dyDescent="0.2">
      <c r="A34" s="14"/>
      <c r="B34" s="75"/>
      <c r="C34" s="73" t="s">
        <v>5620</v>
      </c>
      <c r="D34" s="78" t="s">
        <v>127</v>
      </c>
      <c r="E34" s="13">
        <v>44560</v>
      </c>
      <c r="F34" s="76" t="s">
        <v>705</v>
      </c>
      <c r="G34" s="13">
        <v>44564</v>
      </c>
      <c r="H34" s="77" t="s">
        <v>5587</v>
      </c>
      <c r="I34" s="16">
        <v>40</v>
      </c>
      <c r="J34" s="16">
        <v>35</v>
      </c>
      <c r="K34" s="16">
        <v>16</v>
      </c>
      <c r="L34" s="16">
        <v>2</v>
      </c>
      <c r="M34" s="81">
        <v>5.6</v>
      </c>
      <c r="N34" s="96">
        <v>5.6</v>
      </c>
      <c r="O34" s="64">
        <v>2530</v>
      </c>
      <c r="P34" s="65">
        <f>Table224578910112345678910111213141516171819202122232425262728293031323334353637383940414243444546474849505152[[#This Row],[PEMBULATAN]]*O34</f>
        <v>14168</v>
      </c>
    </row>
    <row r="35" spans="1:16" ht="26.25" customHeight="1" x14ac:dyDescent="0.2">
      <c r="A35" s="14"/>
      <c r="B35" s="75"/>
      <c r="C35" s="73" t="s">
        <v>5621</v>
      </c>
      <c r="D35" s="78" t="s">
        <v>127</v>
      </c>
      <c r="E35" s="13">
        <v>44560</v>
      </c>
      <c r="F35" s="76" t="s">
        <v>705</v>
      </c>
      <c r="G35" s="13">
        <v>44564</v>
      </c>
      <c r="H35" s="77" t="s">
        <v>5587</v>
      </c>
      <c r="I35" s="16">
        <v>15</v>
      </c>
      <c r="J35" s="16">
        <v>10</v>
      </c>
      <c r="K35" s="16">
        <v>8</v>
      </c>
      <c r="L35" s="16">
        <v>1</v>
      </c>
      <c r="M35" s="81">
        <v>0.3</v>
      </c>
      <c r="N35" s="96">
        <v>2</v>
      </c>
      <c r="O35" s="64">
        <v>2530</v>
      </c>
      <c r="P35" s="65">
        <f>Table224578910112345678910111213141516171819202122232425262728293031323334353637383940414243444546474849505152[[#This Row],[PEMBULATAN]]*O35</f>
        <v>5060</v>
      </c>
    </row>
    <row r="36" spans="1:16" ht="26.25" customHeight="1" x14ac:dyDescent="0.2">
      <c r="A36" s="14"/>
      <c r="B36" s="75"/>
      <c r="C36" s="73" t="s">
        <v>5622</v>
      </c>
      <c r="D36" s="78" t="s">
        <v>127</v>
      </c>
      <c r="E36" s="13">
        <v>44560</v>
      </c>
      <c r="F36" s="76" t="s">
        <v>705</v>
      </c>
      <c r="G36" s="13">
        <v>44564</v>
      </c>
      <c r="H36" s="77" t="s">
        <v>5587</v>
      </c>
      <c r="I36" s="16">
        <v>54</v>
      </c>
      <c r="J36" s="16">
        <v>46</v>
      </c>
      <c r="K36" s="16">
        <v>15</v>
      </c>
      <c r="L36" s="16">
        <v>3</v>
      </c>
      <c r="M36" s="81">
        <v>9.3149999999999995</v>
      </c>
      <c r="N36" s="96">
        <v>10</v>
      </c>
      <c r="O36" s="64">
        <v>2530</v>
      </c>
      <c r="P36" s="65">
        <f>Table224578910112345678910111213141516171819202122232425262728293031323334353637383940414243444546474849505152[[#This Row],[PEMBULATAN]]*O36</f>
        <v>25300</v>
      </c>
    </row>
    <row r="37" spans="1:16" ht="26.25" customHeight="1" x14ac:dyDescent="0.2">
      <c r="A37" s="14"/>
      <c r="B37" s="75"/>
      <c r="C37" s="73" t="s">
        <v>5623</v>
      </c>
      <c r="D37" s="78" t="s">
        <v>127</v>
      </c>
      <c r="E37" s="13">
        <v>44560</v>
      </c>
      <c r="F37" s="76" t="s">
        <v>705</v>
      </c>
      <c r="G37" s="13">
        <v>44564</v>
      </c>
      <c r="H37" s="77" t="s">
        <v>5587</v>
      </c>
      <c r="I37" s="16">
        <v>76</v>
      </c>
      <c r="J37" s="16">
        <v>54</v>
      </c>
      <c r="K37" s="16">
        <v>24</v>
      </c>
      <c r="L37" s="16">
        <v>11</v>
      </c>
      <c r="M37" s="81">
        <v>24.623999999999999</v>
      </c>
      <c r="N37" s="96">
        <v>24.623999999999999</v>
      </c>
      <c r="O37" s="64">
        <v>2530</v>
      </c>
      <c r="P37" s="65">
        <f>Table224578910112345678910111213141516171819202122232425262728293031323334353637383940414243444546474849505152[[#This Row],[PEMBULATAN]]*O37</f>
        <v>62298.719999999994</v>
      </c>
    </row>
    <row r="38" spans="1:16" ht="26.25" customHeight="1" x14ac:dyDescent="0.2">
      <c r="A38" s="14"/>
      <c r="B38" s="75"/>
      <c r="C38" s="73" t="s">
        <v>5624</v>
      </c>
      <c r="D38" s="78" t="s">
        <v>127</v>
      </c>
      <c r="E38" s="13">
        <v>44560</v>
      </c>
      <c r="F38" s="76" t="s">
        <v>705</v>
      </c>
      <c r="G38" s="13">
        <v>44564</v>
      </c>
      <c r="H38" s="77" t="s">
        <v>5587</v>
      </c>
      <c r="I38" s="16">
        <v>92</v>
      </c>
      <c r="J38" s="16">
        <v>34</v>
      </c>
      <c r="K38" s="16">
        <v>25</v>
      </c>
      <c r="L38" s="16">
        <v>8</v>
      </c>
      <c r="M38" s="81">
        <v>19.55</v>
      </c>
      <c r="N38" s="96">
        <v>19.55</v>
      </c>
      <c r="O38" s="64">
        <v>2530</v>
      </c>
      <c r="P38" s="65">
        <f>Table224578910112345678910111213141516171819202122232425262728293031323334353637383940414243444546474849505152[[#This Row],[PEMBULATAN]]*O38</f>
        <v>49461.5</v>
      </c>
    </row>
    <row r="39" spans="1:16" ht="26.25" customHeight="1" x14ac:dyDescent="0.2">
      <c r="A39" s="14"/>
      <c r="B39" s="75"/>
      <c r="C39" s="73" t="s">
        <v>5625</v>
      </c>
      <c r="D39" s="78" t="s">
        <v>127</v>
      </c>
      <c r="E39" s="13">
        <v>44560</v>
      </c>
      <c r="F39" s="76" t="s">
        <v>705</v>
      </c>
      <c r="G39" s="13">
        <v>44564</v>
      </c>
      <c r="H39" s="77" t="s">
        <v>5587</v>
      </c>
      <c r="I39" s="16">
        <v>102</v>
      </c>
      <c r="J39" s="16">
        <v>45</v>
      </c>
      <c r="K39" s="16">
        <v>10</v>
      </c>
      <c r="L39" s="16">
        <v>4</v>
      </c>
      <c r="M39" s="81">
        <v>11.475</v>
      </c>
      <c r="N39" s="96">
        <v>12</v>
      </c>
      <c r="O39" s="64">
        <v>2530</v>
      </c>
      <c r="P39" s="65">
        <f>Table224578910112345678910111213141516171819202122232425262728293031323334353637383940414243444546474849505152[[#This Row],[PEMBULATAN]]*O39</f>
        <v>30360</v>
      </c>
    </row>
    <row r="40" spans="1:16" ht="26.25" customHeight="1" x14ac:dyDescent="0.2">
      <c r="A40" s="14"/>
      <c r="B40" s="75"/>
      <c r="C40" s="73" t="s">
        <v>5626</v>
      </c>
      <c r="D40" s="78" t="s">
        <v>127</v>
      </c>
      <c r="E40" s="13">
        <v>44560</v>
      </c>
      <c r="F40" s="76" t="s">
        <v>705</v>
      </c>
      <c r="G40" s="13">
        <v>44564</v>
      </c>
      <c r="H40" s="77" t="s">
        <v>5587</v>
      </c>
      <c r="I40" s="16">
        <v>65</v>
      </c>
      <c r="J40" s="16">
        <v>54</v>
      </c>
      <c r="K40" s="16">
        <v>23</v>
      </c>
      <c r="L40" s="16">
        <v>6</v>
      </c>
      <c r="M40" s="81">
        <v>20.182500000000001</v>
      </c>
      <c r="N40" s="96">
        <v>20.182500000000001</v>
      </c>
      <c r="O40" s="64">
        <v>2530</v>
      </c>
      <c r="P40" s="65">
        <f>Table224578910112345678910111213141516171819202122232425262728293031323334353637383940414243444546474849505152[[#This Row],[PEMBULATAN]]*O40</f>
        <v>51061.725000000006</v>
      </c>
    </row>
    <row r="41" spans="1:16" ht="26.25" customHeight="1" x14ac:dyDescent="0.2">
      <c r="A41" s="14"/>
      <c r="B41" s="75"/>
      <c r="C41" s="73" t="s">
        <v>5627</v>
      </c>
      <c r="D41" s="78" t="s">
        <v>127</v>
      </c>
      <c r="E41" s="13">
        <v>44560</v>
      </c>
      <c r="F41" s="76" t="s">
        <v>705</v>
      </c>
      <c r="G41" s="13">
        <v>44564</v>
      </c>
      <c r="H41" s="77" t="s">
        <v>5587</v>
      </c>
      <c r="I41" s="16">
        <v>77</v>
      </c>
      <c r="J41" s="16">
        <v>46</v>
      </c>
      <c r="K41" s="16">
        <v>35</v>
      </c>
      <c r="L41" s="16">
        <v>1</v>
      </c>
      <c r="M41" s="81">
        <v>30.9925</v>
      </c>
      <c r="N41" s="96">
        <v>30.9925</v>
      </c>
      <c r="O41" s="64">
        <v>2530</v>
      </c>
      <c r="P41" s="65">
        <f>Table224578910112345678910111213141516171819202122232425262728293031323334353637383940414243444546474849505152[[#This Row],[PEMBULATAN]]*O41</f>
        <v>78411.024999999994</v>
      </c>
    </row>
    <row r="42" spans="1:16" ht="26.25" customHeight="1" x14ac:dyDescent="0.2">
      <c r="A42" s="14"/>
      <c r="B42" s="75"/>
      <c r="C42" s="73" t="s">
        <v>5628</v>
      </c>
      <c r="D42" s="78" t="s">
        <v>127</v>
      </c>
      <c r="E42" s="13">
        <v>44560</v>
      </c>
      <c r="F42" s="76" t="s">
        <v>705</v>
      </c>
      <c r="G42" s="13">
        <v>44564</v>
      </c>
      <c r="H42" s="77" t="s">
        <v>5587</v>
      </c>
      <c r="I42" s="16">
        <v>96</v>
      </c>
      <c r="J42" s="16">
        <v>23</v>
      </c>
      <c r="K42" s="16">
        <v>35</v>
      </c>
      <c r="L42" s="16">
        <v>10</v>
      </c>
      <c r="M42" s="81">
        <v>19.32</v>
      </c>
      <c r="N42" s="96">
        <v>20</v>
      </c>
      <c r="O42" s="64">
        <v>2530</v>
      </c>
      <c r="P42" s="65">
        <f>Table224578910112345678910111213141516171819202122232425262728293031323334353637383940414243444546474849505152[[#This Row],[PEMBULATAN]]*O42</f>
        <v>50600</v>
      </c>
    </row>
    <row r="43" spans="1:16" ht="26.25" customHeight="1" x14ac:dyDescent="0.2">
      <c r="A43" s="14"/>
      <c r="B43" s="75"/>
      <c r="C43" s="73" t="s">
        <v>5629</v>
      </c>
      <c r="D43" s="78" t="s">
        <v>127</v>
      </c>
      <c r="E43" s="13">
        <v>44560</v>
      </c>
      <c r="F43" s="76" t="s">
        <v>705</v>
      </c>
      <c r="G43" s="13">
        <v>44564</v>
      </c>
      <c r="H43" s="77" t="s">
        <v>5587</v>
      </c>
      <c r="I43" s="16">
        <v>117</v>
      </c>
      <c r="J43" s="16">
        <v>67</v>
      </c>
      <c r="K43" s="16">
        <v>37</v>
      </c>
      <c r="L43" s="16">
        <v>40</v>
      </c>
      <c r="M43" s="81">
        <v>72.510750000000002</v>
      </c>
      <c r="N43" s="96">
        <v>72.510750000000002</v>
      </c>
      <c r="O43" s="64">
        <v>2530</v>
      </c>
      <c r="P43" s="65">
        <f>Table224578910112345678910111213141516171819202122232425262728293031323334353637383940414243444546474849505152[[#This Row],[PEMBULATAN]]*O43</f>
        <v>183452.19750000001</v>
      </c>
    </row>
    <row r="44" spans="1:16" ht="26.25" customHeight="1" x14ac:dyDescent="0.2">
      <c r="A44" s="14"/>
      <c r="B44" s="75"/>
      <c r="C44" s="73" t="s">
        <v>5630</v>
      </c>
      <c r="D44" s="78" t="s">
        <v>127</v>
      </c>
      <c r="E44" s="13">
        <v>44560</v>
      </c>
      <c r="F44" s="76" t="s">
        <v>705</v>
      </c>
      <c r="G44" s="13">
        <v>44564</v>
      </c>
      <c r="H44" s="77" t="s">
        <v>5587</v>
      </c>
      <c r="I44" s="16">
        <v>77</v>
      </c>
      <c r="J44" s="16">
        <v>56</v>
      </c>
      <c r="K44" s="16">
        <v>24</v>
      </c>
      <c r="L44" s="16">
        <v>12</v>
      </c>
      <c r="M44" s="81">
        <v>25.872</v>
      </c>
      <c r="N44" s="96">
        <v>25.872</v>
      </c>
      <c r="O44" s="64">
        <v>2530</v>
      </c>
      <c r="P44" s="65">
        <f>Table224578910112345678910111213141516171819202122232425262728293031323334353637383940414243444546474849505152[[#This Row],[PEMBULATAN]]*O44</f>
        <v>65456.159999999996</v>
      </c>
    </row>
    <row r="45" spans="1:16" ht="26.25" customHeight="1" x14ac:dyDescent="0.2">
      <c r="A45" s="14"/>
      <c r="B45" s="75"/>
      <c r="C45" s="73" t="s">
        <v>5631</v>
      </c>
      <c r="D45" s="78" t="s">
        <v>127</v>
      </c>
      <c r="E45" s="13">
        <v>44560</v>
      </c>
      <c r="F45" s="76" t="s">
        <v>705</v>
      </c>
      <c r="G45" s="13">
        <v>44564</v>
      </c>
      <c r="H45" s="77" t="s">
        <v>5587</v>
      </c>
      <c r="I45" s="16">
        <v>75</v>
      </c>
      <c r="J45" s="16">
        <v>62</v>
      </c>
      <c r="K45" s="16">
        <v>23</v>
      </c>
      <c r="L45" s="16">
        <v>8</v>
      </c>
      <c r="M45" s="81">
        <v>26.737500000000001</v>
      </c>
      <c r="N45" s="96">
        <v>26.737500000000001</v>
      </c>
      <c r="O45" s="64">
        <v>2530</v>
      </c>
      <c r="P45" s="65">
        <f>Table224578910112345678910111213141516171819202122232425262728293031323334353637383940414243444546474849505152[[#This Row],[PEMBULATAN]]*O45</f>
        <v>67645.875</v>
      </c>
    </row>
    <row r="46" spans="1:16" ht="26.25" customHeight="1" x14ac:dyDescent="0.2">
      <c r="A46" s="14"/>
      <c r="B46" s="75"/>
      <c r="C46" s="73" t="s">
        <v>5632</v>
      </c>
      <c r="D46" s="78" t="s">
        <v>127</v>
      </c>
      <c r="E46" s="13">
        <v>44560</v>
      </c>
      <c r="F46" s="76" t="s">
        <v>705</v>
      </c>
      <c r="G46" s="13">
        <v>44564</v>
      </c>
      <c r="H46" s="77" t="s">
        <v>5587</v>
      </c>
      <c r="I46" s="16">
        <v>86</v>
      </c>
      <c r="J46" s="16">
        <v>64</v>
      </c>
      <c r="K46" s="16">
        <v>23</v>
      </c>
      <c r="L46" s="16">
        <v>10</v>
      </c>
      <c r="M46" s="81">
        <v>31.648</v>
      </c>
      <c r="N46" s="96">
        <v>31.648</v>
      </c>
      <c r="O46" s="64">
        <v>2530</v>
      </c>
      <c r="P46" s="65">
        <f>Table224578910112345678910111213141516171819202122232425262728293031323334353637383940414243444546474849505152[[#This Row],[PEMBULATAN]]*O46</f>
        <v>80069.440000000002</v>
      </c>
    </row>
    <row r="47" spans="1:16" ht="26.25" customHeight="1" x14ac:dyDescent="0.2">
      <c r="A47" s="14"/>
      <c r="B47" s="75"/>
      <c r="C47" s="73" t="s">
        <v>5633</v>
      </c>
      <c r="D47" s="78" t="s">
        <v>127</v>
      </c>
      <c r="E47" s="13">
        <v>44560</v>
      </c>
      <c r="F47" s="76" t="s">
        <v>705</v>
      </c>
      <c r="G47" s="13">
        <v>44564</v>
      </c>
      <c r="H47" s="77" t="s">
        <v>5587</v>
      </c>
      <c r="I47" s="16">
        <v>92</v>
      </c>
      <c r="J47" s="16">
        <v>57</v>
      </c>
      <c r="K47" s="16">
        <v>36</v>
      </c>
      <c r="L47" s="16">
        <v>17</v>
      </c>
      <c r="M47" s="81">
        <v>47.195999999999998</v>
      </c>
      <c r="N47" s="96">
        <v>47.195999999999998</v>
      </c>
      <c r="O47" s="64">
        <v>2530</v>
      </c>
      <c r="P47" s="65">
        <f>Table224578910112345678910111213141516171819202122232425262728293031323334353637383940414243444546474849505152[[#This Row],[PEMBULATAN]]*O47</f>
        <v>119405.87999999999</v>
      </c>
    </row>
    <row r="48" spans="1:16" ht="26.25" customHeight="1" x14ac:dyDescent="0.2">
      <c r="A48" s="14"/>
      <c r="B48" s="75"/>
      <c r="C48" s="73" t="s">
        <v>5634</v>
      </c>
      <c r="D48" s="78" t="s">
        <v>127</v>
      </c>
      <c r="E48" s="13">
        <v>44560</v>
      </c>
      <c r="F48" s="76" t="s">
        <v>705</v>
      </c>
      <c r="G48" s="13">
        <v>44564</v>
      </c>
      <c r="H48" s="77" t="s">
        <v>5587</v>
      </c>
      <c r="I48" s="16">
        <v>96</v>
      </c>
      <c r="J48" s="16">
        <v>55</v>
      </c>
      <c r="K48" s="16">
        <v>35</v>
      </c>
      <c r="L48" s="16">
        <v>22</v>
      </c>
      <c r="M48" s="81">
        <v>46.2</v>
      </c>
      <c r="N48" s="96">
        <v>46.2</v>
      </c>
      <c r="O48" s="64">
        <v>2530</v>
      </c>
      <c r="P48" s="65">
        <f>Table224578910112345678910111213141516171819202122232425262728293031323334353637383940414243444546474849505152[[#This Row],[PEMBULATAN]]*O48</f>
        <v>116886</v>
      </c>
    </row>
    <row r="49" spans="1:16" ht="26.25" customHeight="1" x14ac:dyDescent="0.2">
      <c r="A49" s="14"/>
      <c r="B49" s="75"/>
      <c r="C49" s="73" t="s">
        <v>5635</v>
      </c>
      <c r="D49" s="78" t="s">
        <v>127</v>
      </c>
      <c r="E49" s="13">
        <v>44560</v>
      </c>
      <c r="F49" s="76" t="s">
        <v>705</v>
      </c>
      <c r="G49" s="13">
        <v>44564</v>
      </c>
      <c r="H49" s="77" t="s">
        <v>5587</v>
      </c>
      <c r="I49" s="16">
        <v>64</v>
      </c>
      <c r="J49" s="16">
        <v>64</v>
      </c>
      <c r="K49" s="16">
        <v>25</v>
      </c>
      <c r="L49" s="16">
        <v>12</v>
      </c>
      <c r="M49" s="81">
        <v>25.6</v>
      </c>
      <c r="N49" s="96">
        <v>25.6</v>
      </c>
      <c r="O49" s="64">
        <v>2530</v>
      </c>
      <c r="P49" s="65">
        <f>Table224578910112345678910111213141516171819202122232425262728293031323334353637383940414243444546474849505152[[#This Row],[PEMBULATAN]]*O49</f>
        <v>64768</v>
      </c>
    </row>
    <row r="50" spans="1:16" ht="26.25" customHeight="1" x14ac:dyDescent="0.2">
      <c r="A50" s="14"/>
      <c r="B50" s="75"/>
      <c r="C50" s="73" t="s">
        <v>5636</v>
      </c>
      <c r="D50" s="78" t="s">
        <v>127</v>
      </c>
      <c r="E50" s="13">
        <v>44560</v>
      </c>
      <c r="F50" s="76" t="s">
        <v>705</v>
      </c>
      <c r="G50" s="13">
        <v>44564</v>
      </c>
      <c r="H50" s="77" t="s">
        <v>5587</v>
      </c>
      <c r="I50" s="16">
        <v>67</v>
      </c>
      <c r="J50" s="16">
        <v>55</v>
      </c>
      <c r="K50" s="16">
        <v>17</v>
      </c>
      <c r="L50" s="16">
        <v>5</v>
      </c>
      <c r="M50" s="81">
        <v>15.661250000000001</v>
      </c>
      <c r="N50" s="96">
        <v>15.661250000000001</v>
      </c>
      <c r="O50" s="64">
        <v>2530</v>
      </c>
      <c r="P50" s="65">
        <f>Table224578910112345678910111213141516171819202122232425262728293031323334353637383940414243444546474849505152[[#This Row],[PEMBULATAN]]*O50</f>
        <v>39622.962500000001</v>
      </c>
    </row>
    <row r="51" spans="1:16" ht="26.25" customHeight="1" x14ac:dyDescent="0.2">
      <c r="A51" s="14"/>
      <c r="B51" s="75"/>
      <c r="C51" s="73" t="s">
        <v>5637</v>
      </c>
      <c r="D51" s="78" t="s">
        <v>127</v>
      </c>
      <c r="E51" s="13">
        <v>44560</v>
      </c>
      <c r="F51" s="76" t="s">
        <v>705</v>
      </c>
      <c r="G51" s="13">
        <v>44564</v>
      </c>
      <c r="H51" s="77" t="s">
        <v>5587</v>
      </c>
      <c r="I51" s="16">
        <v>100</v>
      </c>
      <c r="J51" s="16">
        <v>46</v>
      </c>
      <c r="K51" s="16">
        <v>41</v>
      </c>
      <c r="L51" s="16">
        <v>21</v>
      </c>
      <c r="M51" s="81">
        <v>47.15</v>
      </c>
      <c r="N51" s="96">
        <v>47.15</v>
      </c>
      <c r="O51" s="64">
        <v>2530</v>
      </c>
      <c r="P51" s="65">
        <f>Table224578910112345678910111213141516171819202122232425262728293031323334353637383940414243444546474849505152[[#This Row],[PEMBULATAN]]*O51</f>
        <v>119289.5</v>
      </c>
    </row>
    <row r="52" spans="1:16" ht="26.25" customHeight="1" x14ac:dyDescent="0.2">
      <c r="A52" s="14"/>
      <c r="B52" s="75"/>
      <c r="C52" s="73" t="s">
        <v>5638</v>
      </c>
      <c r="D52" s="78" t="s">
        <v>127</v>
      </c>
      <c r="E52" s="13">
        <v>44560</v>
      </c>
      <c r="F52" s="76" t="s">
        <v>705</v>
      </c>
      <c r="G52" s="13">
        <v>44564</v>
      </c>
      <c r="H52" s="77" t="s">
        <v>5587</v>
      </c>
      <c r="I52" s="16">
        <v>97</v>
      </c>
      <c r="J52" s="16">
        <v>62</v>
      </c>
      <c r="K52" s="16">
        <v>22</v>
      </c>
      <c r="L52" s="16">
        <v>14</v>
      </c>
      <c r="M52" s="81">
        <v>33.076999999999998</v>
      </c>
      <c r="N52" s="96">
        <v>33.076999999999998</v>
      </c>
      <c r="O52" s="64">
        <v>2530</v>
      </c>
      <c r="P52" s="65">
        <f>Table224578910112345678910111213141516171819202122232425262728293031323334353637383940414243444546474849505152[[#This Row],[PEMBULATAN]]*O52</f>
        <v>83684.81</v>
      </c>
    </row>
    <row r="53" spans="1:16" ht="26.25" customHeight="1" x14ac:dyDescent="0.2">
      <c r="A53" s="14"/>
      <c r="B53" s="75"/>
      <c r="C53" s="73" t="s">
        <v>5639</v>
      </c>
      <c r="D53" s="78" t="s">
        <v>127</v>
      </c>
      <c r="E53" s="13">
        <v>44560</v>
      </c>
      <c r="F53" s="76" t="s">
        <v>705</v>
      </c>
      <c r="G53" s="13">
        <v>44564</v>
      </c>
      <c r="H53" s="77" t="s">
        <v>5587</v>
      </c>
      <c r="I53" s="16">
        <v>76</v>
      </c>
      <c r="J53" s="16">
        <v>51</v>
      </c>
      <c r="K53" s="16">
        <v>18</v>
      </c>
      <c r="L53" s="16">
        <v>5</v>
      </c>
      <c r="M53" s="81">
        <v>17.442</v>
      </c>
      <c r="N53" s="96">
        <v>18</v>
      </c>
      <c r="O53" s="64">
        <v>2530</v>
      </c>
      <c r="P53" s="65">
        <f>Table224578910112345678910111213141516171819202122232425262728293031323334353637383940414243444546474849505152[[#This Row],[PEMBULATAN]]*O53</f>
        <v>45540</v>
      </c>
    </row>
    <row r="54" spans="1:16" ht="26.25" customHeight="1" x14ac:dyDescent="0.2">
      <c r="A54" s="14"/>
      <c r="B54" s="75"/>
      <c r="C54" s="73" t="s">
        <v>5640</v>
      </c>
      <c r="D54" s="78" t="s">
        <v>127</v>
      </c>
      <c r="E54" s="13">
        <v>44560</v>
      </c>
      <c r="F54" s="76" t="s">
        <v>705</v>
      </c>
      <c r="G54" s="13">
        <v>44564</v>
      </c>
      <c r="H54" s="77" t="s">
        <v>5587</v>
      </c>
      <c r="I54" s="16">
        <v>65</v>
      </c>
      <c r="J54" s="16">
        <v>61</v>
      </c>
      <c r="K54" s="16">
        <v>14</v>
      </c>
      <c r="L54" s="16">
        <v>11</v>
      </c>
      <c r="M54" s="81">
        <v>13.8775</v>
      </c>
      <c r="N54" s="96">
        <v>13.8775</v>
      </c>
      <c r="O54" s="64">
        <v>2530</v>
      </c>
      <c r="P54" s="65">
        <f>Table224578910112345678910111213141516171819202122232425262728293031323334353637383940414243444546474849505152[[#This Row],[PEMBULATAN]]*O54</f>
        <v>35110.074999999997</v>
      </c>
    </row>
    <row r="55" spans="1:16" ht="26.25" customHeight="1" x14ac:dyDescent="0.2">
      <c r="A55" s="14"/>
      <c r="B55" s="75"/>
      <c r="C55" s="73" t="s">
        <v>5641</v>
      </c>
      <c r="D55" s="78" t="s">
        <v>127</v>
      </c>
      <c r="E55" s="13">
        <v>44560</v>
      </c>
      <c r="F55" s="76" t="s">
        <v>705</v>
      </c>
      <c r="G55" s="13">
        <v>44564</v>
      </c>
      <c r="H55" s="77" t="s">
        <v>5587</v>
      </c>
      <c r="I55" s="16">
        <v>78</v>
      </c>
      <c r="J55" s="16">
        <v>57</v>
      </c>
      <c r="K55" s="16">
        <v>26</v>
      </c>
      <c r="L55" s="16">
        <v>5</v>
      </c>
      <c r="M55" s="81">
        <v>28.899000000000001</v>
      </c>
      <c r="N55" s="96">
        <v>28.899000000000001</v>
      </c>
      <c r="O55" s="64">
        <v>2530</v>
      </c>
      <c r="P55" s="65">
        <f>Table224578910112345678910111213141516171819202122232425262728293031323334353637383940414243444546474849505152[[#This Row],[PEMBULATAN]]*O55</f>
        <v>73114.47</v>
      </c>
    </row>
    <row r="56" spans="1:16" ht="26.25" customHeight="1" x14ac:dyDescent="0.2">
      <c r="A56" s="14"/>
      <c r="B56" s="75"/>
      <c r="C56" s="73" t="s">
        <v>5642</v>
      </c>
      <c r="D56" s="78" t="s">
        <v>127</v>
      </c>
      <c r="E56" s="13">
        <v>44560</v>
      </c>
      <c r="F56" s="76" t="s">
        <v>705</v>
      </c>
      <c r="G56" s="13">
        <v>44564</v>
      </c>
      <c r="H56" s="77" t="s">
        <v>5587</v>
      </c>
      <c r="I56" s="16">
        <v>94</v>
      </c>
      <c r="J56" s="16">
        <v>52</v>
      </c>
      <c r="K56" s="16">
        <v>36</v>
      </c>
      <c r="L56" s="16">
        <v>15</v>
      </c>
      <c r="M56" s="81">
        <v>43.991999999999997</v>
      </c>
      <c r="N56" s="96">
        <v>43.991999999999997</v>
      </c>
      <c r="O56" s="64">
        <v>2530</v>
      </c>
      <c r="P56" s="65">
        <f>Table224578910112345678910111213141516171819202122232425262728293031323334353637383940414243444546474849505152[[#This Row],[PEMBULATAN]]*O56</f>
        <v>111299.76</v>
      </c>
    </row>
    <row r="57" spans="1:16" ht="26.25" customHeight="1" x14ac:dyDescent="0.2">
      <c r="A57" s="14"/>
      <c r="B57" s="75"/>
      <c r="C57" s="73" t="s">
        <v>5643</v>
      </c>
      <c r="D57" s="78" t="s">
        <v>127</v>
      </c>
      <c r="E57" s="13">
        <v>44560</v>
      </c>
      <c r="F57" s="76" t="s">
        <v>705</v>
      </c>
      <c r="G57" s="13">
        <v>44564</v>
      </c>
      <c r="H57" s="77" t="s">
        <v>5587</v>
      </c>
      <c r="I57" s="16">
        <v>51</v>
      </c>
      <c r="J57" s="16">
        <v>22</v>
      </c>
      <c r="K57" s="16">
        <v>37</v>
      </c>
      <c r="L57" s="16">
        <v>8</v>
      </c>
      <c r="M57" s="81">
        <v>10.378500000000001</v>
      </c>
      <c r="N57" s="96">
        <v>11</v>
      </c>
      <c r="O57" s="64">
        <v>2530</v>
      </c>
      <c r="P57" s="65">
        <f>Table224578910112345678910111213141516171819202122232425262728293031323334353637383940414243444546474849505152[[#This Row],[PEMBULATAN]]*O57</f>
        <v>27830</v>
      </c>
    </row>
    <row r="58" spans="1:16" ht="26.25" customHeight="1" x14ac:dyDescent="0.2">
      <c r="A58" s="14"/>
      <c r="B58" s="75"/>
      <c r="C58" s="73" t="s">
        <v>5644</v>
      </c>
      <c r="D58" s="78" t="s">
        <v>127</v>
      </c>
      <c r="E58" s="13">
        <v>44560</v>
      </c>
      <c r="F58" s="76" t="s">
        <v>705</v>
      </c>
      <c r="G58" s="13">
        <v>44564</v>
      </c>
      <c r="H58" s="77" t="s">
        <v>5587</v>
      </c>
      <c r="I58" s="16">
        <v>88</v>
      </c>
      <c r="J58" s="16">
        <v>55</v>
      </c>
      <c r="K58" s="16">
        <v>28</v>
      </c>
      <c r="L58" s="16">
        <v>9</v>
      </c>
      <c r="M58" s="81">
        <v>33.880000000000003</v>
      </c>
      <c r="N58" s="96">
        <v>33.880000000000003</v>
      </c>
      <c r="O58" s="64">
        <v>2530</v>
      </c>
      <c r="P58" s="65">
        <f>Table224578910112345678910111213141516171819202122232425262728293031323334353637383940414243444546474849505152[[#This Row],[PEMBULATAN]]*O58</f>
        <v>85716.400000000009</v>
      </c>
    </row>
    <row r="59" spans="1:16" ht="26.25" customHeight="1" x14ac:dyDescent="0.2">
      <c r="A59" s="14"/>
      <c r="B59" s="75"/>
      <c r="C59" s="73" t="s">
        <v>5645</v>
      </c>
      <c r="D59" s="78" t="s">
        <v>127</v>
      </c>
      <c r="E59" s="13">
        <v>44560</v>
      </c>
      <c r="F59" s="76" t="s">
        <v>705</v>
      </c>
      <c r="G59" s="13">
        <v>44564</v>
      </c>
      <c r="H59" s="77" t="s">
        <v>5587</v>
      </c>
      <c r="I59" s="16">
        <v>111</v>
      </c>
      <c r="J59" s="16">
        <v>68</v>
      </c>
      <c r="K59" s="16">
        <v>38</v>
      </c>
      <c r="L59" s="16">
        <v>48</v>
      </c>
      <c r="M59" s="81">
        <v>71.706000000000003</v>
      </c>
      <c r="N59" s="96">
        <v>71.706000000000003</v>
      </c>
      <c r="O59" s="64">
        <v>2530</v>
      </c>
      <c r="P59" s="65">
        <f>Table224578910112345678910111213141516171819202122232425262728293031323334353637383940414243444546474849505152[[#This Row],[PEMBULATAN]]*O59</f>
        <v>181416.18000000002</v>
      </c>
    </row>
    <row r="60" spans="1:16" ht="26.25" customHeight="1" x14ac:dyDescent="0.2">
      <c r="A60" s="14"/>
      <c r="B60" s="75"/>
      <c r="C60" s="73" t="s">
        <v>5646</v>
      </c>
      <c r="D60" s="78" t="s">
        <v>127</v>
      </c>
      <c r="E60" s="13">
        <v>44560</v>
      </c>
      <c r="F60" s="76" t="s">
        <v>705</v>
      </c>
      <c r="G60" s="13">
        <v>44564</v>
      </c>
      <c r="H60" s="77" t="s">
        <v>5587</v>
      </c>
      <c r="I60" s="16">
        <v>90</v>
      </c>
      <c r="J60" s="16">
        <v>55</v>
      </c>
      <c r="K60" s="16">
        <v>27</v>
      </c>
      <c r="L60" s="16">
        <v>9</v>
      </c>
      <c r="M60" s="81">
        <v>33.412500000000001</v>
      </c>
      <c r="N60" s="96">
        <v>34</v>
      </c>
      <c r="O60" s="64">
        <v>2530</v>
      </c>
      <c r="P60" s="65">
        <f>Table224578910112345678910111213141516171819202122232425262728293031323334353637383940414243444546474849505152[[#This Row],[PEMBULATAN]]*O60</f>
        <v>86020</v>
      </c>
    </row>
    <row r="61" spans="1:16" ht="26.25" customHeight="1" x14ac:dyDescent="0.2">
      <c r="A61" s="14"/>
      <c r="B61" s="75"/>
      <c r="C61" s="73" t="s">
        <v>5647</v>
      </c>
      <c r="D61" s="78" t="s">
        <v>127</v>
      </c>
      <c r="E61" s="13">
        <v>44560</v>
      </c>
      <c r="F61" s="76" t="s">
        <v>705</v>
      </c>
      <c r="G61" s="13">
        <v>44564</v>
      </c>
      <c r="H61" s="77" t="s">
        <v>5587</v>
      </c>
      <c r="I61" s="16">
        <v>80</v>
      </c>
      <c r="J61" s="16">
        <v>60</v>
      </c>
      <c r="K61" s="16">
        <v>26</v>
      </c>
      <c r="L61" s="16">
        <v>14</v>
      </c>
      <c r="M61" s="81">
        <v>31.2</v>
      </c>
      <c r="N61" s="96">
        <v>31.2</v>
      </c>
      <c r="O61" s="64">
        <v>2530</v>
      </c>
      <c r="P61" s="65">
        <f>Table224578910112345678910111213141516171819202122232425262728293031323334353637383940414243444546474849505152[[#This Row],[PEMBULATAN]]*O61</f>
        <v>78936</v>
      </c>
    </row>
    <row r="62" spans="1:16" ht="26.25" customHeight="1" x14ac:dyDescent="0.2">
      <c r="A62" s="14"/>
      <c r="B62" s="98"/>
      <c r="C62" s="73" t="s">
        <v>5648</v>
      </c>
      <c r="D62" s="78" t="s">
        <v>127</v>
      </c>
      <c r="E62" s="13">
        <v>44560</v>
      </c>
      <c r="F62" s="76" t="s">
        <v>705</v>
      </c>
      <c r="G62" s="13">
        <v>44564</v>
      </c>
      <c r="H62" s="77" t="s">
        <v>5587</v>
      </c>
      <c r="I62" s="16">
        <v>82</v>
      </c>
      <c r="J62" s="16">
        <v>66</v>
      </c>
      <c r="K62" s="16">
        <v>17</v>
      </c>
      <c r="L62" s="16">
        <v>9</v>
      </c>
      <c r="M62" s="81">
        <v>23.001000000000001</v>
      </c>
      <c r="N62" s="96">
        <v>23.001000000000001</v>
      </c>
      <c r="O62" s="64">
        <v>2530</v>
      </c>
      <c r="P62" s="65">
        <f>Table224578910112345678910111213141516171819202122232425262728293031323334353637383940414243444546474849505152[[#This Row],[PEMBULATAN]]*O62</f>
        <v>58192.530000000006</v>
      </c>
    </row>
    <row r="63" spans="1:16" ht="26.25" customHeight="1" x14ac:dyDescent="0.2">
      <c r="A63" s="14"/>
      <c r="B63" s="75" t="s">
        <v>5649</v>
      </c>
      <c r="C63" s="73" t="s">
        <v>5650</v>
      </c>
      <c r="D63" s="78" t="s">
        <v>127</v>
      </c>
      <c r="E63" s="13">
        <v>44560</v>
      </c>
      <c r="F63" s="76" t="s">
        <v>705</v>
      </c>
      <c r="G63" s="13">
        <v>44564</v>
      </c>
      <c r="H63" s="77" t="s">
        <v>5587</v>
      </c>
      <c r="I63" s="16">
        <v>90</v>
      </c>
      <c r="J63" s="16">
        <v>65</v>
      </c>
      <c r="K63" s="16">
        <v>24</v>
      </c>
      <c r="L63" s="16">
        <v>9</v>
      </c>
      <c r="M63" s="81">
        <v>35.1</v>
      </c>
      <c r="N63" s="96">
        <v>35.1</v>
      </c>
      <c r="O63" s="64">
        <v>2530</v>
      </c>
      <c r="P63" s="65">
        <f>Table224578910112345678910111213141516171819202122232425262728293031323334353637383940414243444546474849505152[[#This Row],[PEMBULATAN]]*O63</f>
        <v>88803</v>
      </c>
    </row>
    <row r="64" spans="1:16" ht="22.5" customHeight="1" x14ac:dyDescent="0.2">
      <c r="A64" s="123" t="s">
        <v>30</v>
      </c>
      <c r="B64" s="124"/>
      <c r="C64" s="124"/>
      <c r="D64" s="124"/>
      <c r="E64" s="124"/>
      <c r="F64" s="124"/>
      <c r="G64" s="124"/>
      <c r="H64" s="124"/>
      <c r="I64" s="124"/>
      <c r="J64" s="124"/>
      <c r="K64" s="124"/>
      <c r="L64" s="125"/>
      <c r="M64" s="79">
        <f>SUBTOTAL(109,Table224578910112345678910111213141516171819202122232425262728293031323334353637383940414243444546474849505152[KG VOLUME])</f>
        <v>1287.3735000000001</v>
      </c>
      <c r="N64" s="68">
        <f>SUM(N3:N63)</f>
        <v>1307.37275</v>
      </c>
      <c r="O64" s="126">
        <f>SUM(P3:P63)</f>
        <v>3307653.0574999996</v>
      </c>
      <c r="P64" s="127"/>
    </row>
    <row r="65" spans="1:16" ht="18" customHeight="1" x14ac:dyDescent="0.2">
      <c r="A65" s="86"/>
      <c r="B65" s="56" t="s">
        <v>42</v>
      </c>
      <c r="C65" s="55"/>
      <c r="D65" s="57" t="s">
        <v>43</v>
      </c>
      <c r="E65" s="86"/>
      <c r="F65" s="86"/>
      <c r="G65" s="86"/>
      <c r="H65" s="86"/>
      <c r="I65" s="86"/>
      <c r="J65" s="86"/>
      <c r="K65" s="86"/>
      <c r="L65" s="86"/>
      <c r="M65" s="87"/>
      <c r="N65" s="88" t="s">
        <v>51</v>
      </c>
      <c r="O65" s="89"/>
      <c r="P65" s="89">
        <f>O64*10%</f>
        <v>330765.30575</v>
      </c>
    </row>
    <row r="66" spans="1:16" ht="18" customHeight="1" thickBot="1" x14ac:dyDescent="0.25">
      <c r="A66" s="86"/>
      <c r="B66" s="56"/>
      <c r="C66" s="55"/>
      <c r="D66" s="57"/>
      <c r="E66" s="86"/>
      <c r="F66" s="86"/>
      <c r="G66" s="86"/>
      <c r="H66" s="86"/>
      <c r="I66" s="86"/>
      <c r="J66" s="86"/>
      <c r="K66" s="86"/>
      <c r="L66" s="86"/>
      <c r="M66" s="87"/>
      <c r="N66" s="90" t="s">
        <v>52</v>
      </c>
      <c r="O66" s="91"/>
      <c r="P66" s="91">
        <f>O64-P65</f>
        <v>2976887.7517499998</v>
      </c>
    </row>
    <row r="67" spans="1:16" ht="18" customHeight="1" x14ac:dyDescent="0.2">
      <c r="A67" s="11"/>
      <c r="H67" s="63"/>
      <c r="N67" s="62" t="s">
        <v>31</v>
      </c>
      <c r="P67" s="69">
        <f>P66*1%</f>
        <v>29768.877517499997</v>
      </c>
    </row>
    <row r="68" spans="1:16" ht="18" customHeight="1" thickBot="1" x14ac:dyDescent="0.25">
      <c r="A68" s="11"/>
      <c r="H68" s="63"/>
      <c r="N68" s="62" t="s">
        <v>53</v>
      </c>
      <c r="P68" s="71">
        <f>P66*2%</f>
        <v>59537.755034999995</v>
      </c>
    </row>
    <row r="69" spans="1:16" ht="18" customHeight="1" x14ac:dyDescent="0.2">
      <c r="A69" s="11"/>
      <c r="H69" s="63"/>
      <c r="N69" s="66" t="s">
        <v>32</v>
      </c>
      <c r="O69" s="67"/>
      <c r="P69" s="70">
        <f>P66+P67-P68</f>
        <v>2947118.8742324999</v>
      </c>
    </row>
    <row r="71" spans="1:16" x14ac:dyDescent="0.2">
      <c r="A71" s="11"/>
      <c r="H71" s="63"/>
      <c r="P71" s="71"/>
    </row>
    <row r="72" spans="1:16" x14ac:dyDescent="0.2">
      <c r="A72" s="11"/>
      <c r="H72" s="63"/>
      <c r="O72" s="58"/>
      <c r="P72" s="71"/>
    </row>
    <row r="73" spans="1:16" s="3" customFormat="1" x14ac:dyDescent="0.25">
      <c r="A73" s="11"/>
      <c r="B73" s="2"/>
      <c r="C73" s="2"/>
      <c r="E73" s="12"/>
      <c r="H73" s="63"/>
      <c r="N73" s="15"/>
      <c r="O73" s="15"/>
      <c r="P73" s="15"/>
    </row>
    <row r="74" spans="1:16" s="3" customFormat="1" x14ac:dyDescent="0.25">
      <c r="A74" s="11"/>
      <c r="B74" s="2"/>
      <c r="C74" s="2"/>
      <c r="E74" s="12"/>
      <c r="H74" s="63"/>
      <c r="N74" s="15"/>
      <c r="O74" s="15"/>
      <c r="P74" s="15"/>
    </row>
    <row r="75" spans="1:16" s="3" customFormat="1" x14ac:dyDescent="0.25">
      <c r="A75" s="11"/>
      <c r="B75" s="2"/>
      <c r="C75" s="2"/>
      <c r="E75" s="12"/>
      <c r="H75" s="63"/>
      <c r="N75" s="15"/>
      <c r="O75" s="15"/>
      <c r="P75" s="15"/>
    </row>
    <row r="76" spans="1:16" s="3" customFormat="1" x14ac:dyDescent="0.25">
      <c r="A76" s="11"/>
      <c r="B76" s="2"/>
      <c r="C76" s="2"/>
      <c r="E76" s="12"/>
      <c r="H76" s="63"/>
      <c r="N76" s="15"/>
      <c r="O76" s="15"/>
      <c r="P76" s="15"/>
    </row>
    <row r="77" spans="1:16" s="3" customFormat="1" x14ac:dyDescent="0.25">
      <c r="A77" s="11"/>
      <c r="B77" s="2"/>
      <c r="C77" s="2"/>
      <c r="E77" s="12"/>
      <c r="H77" s="63"/>
      <c r="N77" s="15"/>
      <c r="O77" s="15"/>
      <c r="P77" s="15"/>
    </row>
    <row r="78" spans="1:16" s="3" customFormat="1" x14ac:dyDescent="0.25">
      <c r="A78" s="11"/>
      <c r="B78" s="2"/>
      <c r="C78" s="2"/>
      <c r="E78" s="12"/>
      <c r="H78" s="63"/>
      <c r="N78" s="15"/>
      <c r="O78" s="15"/>
      <c r="P78" s="15"/>
    </row>
    <row r="79" spans="1:16" s="3" customFormat="1" x14ac:dyDescent="0.25">
      <c r="A79" s="11"/>
      <c r="B79" s="2"/>
      <c r="C79" s="2"/>
      <c r="E79" s="12"/>
      <c r="H79" s="63"/>
      <c r="N79" s="15"/>
      <c r="O79" s="15"/>
      <c r="P79" s="15"/>
    </row>
    <row r="80" spans="1:16" s="3" customFormat="1" x14ac:dyDescent="0.25">
      <c r="A80" s="11"/>
      <c r="B80" s="2"/>
      <c r="C80" s="2"/>
      <c r="E80" s="12"/>
      <c r="H80" s="63"/>
      <c r="N80" s="15"/>
      <c r="O80" s="15"/>
      <c r="P80" s="15"/>
    </row>
    <row r="81" spans="1:16" s="3" customFormat="1" x14ac:dyDescent="0.25">
      <c r="A81" s="11"/>
      <c r="B81" s="2"/>
      <c r="C81" s="2"/>
      <c r="E81" s="12"/>
      <c r="H81" s="63"/>
      <c r="N81" s="15"/>
      <c r="O81" s="15"/>
      <c r="P81" s="15"/>
    </row>
    <row r="82" spans="1:16" s="3" customFormat="1" x14ac:dyDescent="0.25">
      <c r="A82" s="11"/>
      <c r="B82" s="2"/>
      <c r="C82" s="2"/>
      <c r="E82" s="12"/>
      <c r="H82" s="63"/>
      <c r="N82" s="15"/>
      <c r="O82" s="15"/>
      <c r="P82" s="15"/>
    </row>
    <row r="83" spans="1:16" s="3" customFormat="1" x14ac:dyDescent="0.25">
      <c r="A83" s="11"/>
      <c r="B83" s="2"/>
      <c r="C83" s="2"/>
      <c r="E83" s="12"/>
      <c r="H83" s="63"/>
      <c r="N83" s="15"/>
      <c r="O83" s="15"/>
      <c r="P83" s="15"/>
    </row>
    <row r="84" spans="1:16" s="3" customFormat="1" x14ac:dyDescent="0.25">
      <c r="A84" s="11"/>
      <c r="B84" s="2"/>
      <c r="C84" s="2"/>
      <c r="E84" s="12"/>
      <c r="H84" s="63"/>
      <c r="N84" s="15"/>
      <c r="O84" s="15"/>
      <c r="P84" s="15"/>
    </row>
  </sheetData>
  <mergeCells count="2">
    <mergeCell ref="A64:L64"/>
    <mergeCell ref="O64:P64"/>
  </mergeCells>
  <conditionalFormatting sqref="B3:B63">
    <cfRule type="duplicateValues" dxfId="111" priority="80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tabColor rgb="FF92D050"/>
  </sheetPr>
  <dimension ref="A1:P63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N42" sqref="N3:N42"/>
    </sheetView>
  </sheetViews>
  <sheetFormatPr defaultRowHeight="15" x14ac:dyDescent="0.2"/>
  <cols>
    <col min="1" max="1" width="8" style="4" customWidth="1"/>
    <col min="2" max="2" width="19.5703125" style="2" customWidth="1"/>
    <col min="3" max="3" width="14.5703125" style="2" customWidth="1"/>
    <col min="4" max="4" width="10.42578125" style="3" customWidth="1"/>
    <col min="5" max="5" width="8" style="12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5" customWidth="1"/>
    <col min="15" max="15" width="8.140625" style="15" customWidth="1"/>
    <col min="16" max="16" width="12.28515625" style="15" customWidth="1"/>
    <col min="17" max="16384" width="9.140625" style="4"/>
  </cols>
  <sheetData>
    <row r="1" spans="1:16" x14ac:dyDescent="0.2">
      <c r="H1" s="5"/>
    </row>
    <row r="2" spans="1:16" ht="25.5" x14ac:dyDescent="0.2">
      <c r="A2" s="59" t="s">
        <v>44</v>
      </c>
      <c r="B2" s="7" t="s">
        <v>7</v>
      </c>
      <c r="C2" s="7" t="s">
        <v>0</v>
      </c>
      <c r="D2" s="7" t="s">
        <v>1</v>
      </c>
      <c r="E2" s="60" t="s">
        <v>4</v>
      </c>
      <c r="F2" s="7" t="s">
        <v>3</v>
      </c>
      <c r="G2" s="7" t="s">
        <v>5</v>
      </c>
      <c r="H2" s="60" t="s">
        <v>2</v>
      </c>
      <c r="I2" s="7" t="s">
        <v>39</v>
      </c>
      <c r="J2" s="7" t="s">
        <v>40</v>
      </c>
      <c r="K2" s="7" t="s">
        <v>41</v>
      </c>
      <c r="L2" s="61" t="s">
        <v>45</v>
      </c>
      <c r="M2" s="61" t="s">
        <v>46</v>
      </c>
      <c r="N2" s="61" t="s">
        <v>6</v>
      </c>
      <c r="O2" s="61" t="s">
        <v>47</v>
      </c>
      <c r="P2" s="61" t="s">
        <v>48</v>
      </c>
    </row>
    <row r="3" spans="1:16" ht="26.25" customHeight="1" x14ac:dyDescent="0.2">
      <c r="A3" s="83">
        <v>402109</v>
      </c>
      <c r="B3" s="74" t="s">
        <v>5651</v>
      </c>
      <c r="C3" s="9" t="s">
        <v>5652</v>
      </c>
      <c r="D3" s="76" t="s">
        <v>127</v>
      </c>
      <c r="E3" s="13">
        <v>44560</v>
      </c>
      <c r="F3" s="76" t="s">
        <v>705</v>
      </c>
      <c r="G3" s="13">
        <v>44564</v>
      </c>
      <c r="H3" s="10" t="s">
        <v>5587</v>
      </c>
      <c r="I3" s="1">
        <v>58</v>
      </c>
      <c r="J3" s="1">
        <v>25</v>
      </c>
      <c r="K3" s="1">
        <v>90</v>
      </c>
      <c r="L3" s="1">
        <v>15</v>
      </c>
      <c r="M3" s="80">
        <v>32.625</v>
      </c>
      <c r="N3" s="96">
        <v>32.625</v>
      </c>
      <c r="O3" s="64">
        <v>2530</v>
      </c>
      <c r="P3" s="65">
        <f>Table22457891011234567891011121314151617181920212223242526272829303132333435363738394041424344454647484950515253[[#This Row],[PEMBULATAN]]*O3</f>
        <v>82541.25</v>
      </c>
    </row>
    <row r="4" spans="1:16" ht="26.25" customHeight="1" x14ac:dyDescent="0.2">
      <c r="A4" s="14"/>
      <c r="B4" s="75"/>
      <c r="C4" s="73" t="s">
        <v>5653</v>
      </c>
      <c r="D4" s="78" t="s">
        <v>127</v>
      </c>
      <c r="E4" s="13">
        <v>44560</v>
      </c>
      <c r="F4" s="76" t="s">
        <v>705</v>
      </c>
      <c r="G4" s="13">
        <v>44564</v>
      </c>
      <c r="H4" s="77" t="s">
        <v>5587</v>
      </c>
      <c r="I4" s="16">
        <v>34</v>
      </c>
      <c r="J4" s="16">
        <v>34</v>
      </c>
      <c r="K4" s="16">
        <v>23</v>
      </c>
      <c r="L4" s="16">
        <v>2</v>
      </c>
      <c r="M4" s="81">
        <v>6.6470000000000002</v>
      </c>
      <c r="N4" s="96">
        <v>6.6470000000000002</v>
      </c>
      <c r="O4" s="64">
        <v>2530</v>
      </c>
      <c r="P4" s="65">
        <f>Table22457891011234567891011121314151617181920212223242526272829303132333435363738394041424344454647484950515253[[#This Row],[PEMBULATAN]]*O4</f>
        <v>16816.91</v>
      </c>
    </row>
    <row r="5" spans="1:16" ht="26.25" customHeight="1" x14ac:dyDescent="0.2">
      <c r="A5" s="14"/>
      <c r="B5" s="75"/>
      <c r="C5" s="73" t="s">
        <v>5654</v>
      </c>
      <c r="D5" s="78" t="s">
        <v>127</v>
      </c>
      <c r="E5" s="13">
        <v>44560</v>
      </c>
      <c r="F5" s="76" t="s">
        <v>705</v>
      </c>
      <c r="G5" s="13">
        <v>44564</v>
      </c>
      <c r="H5" s="77" t="s">
        <v>5587</v>
      </c>
      <c r="I5" s="16">
        <v>87</v>
      </c>
      <c r="J5" s="16">
        <v>40</v>
      </c>
      <c r="K5" s="16">
        <v>16</v>
      </c>
      <c r="L5" s="16">
        <v>5</v>
      </c>
      <c r="M5" s="81">
        <v>13.92</v>
      </c>
      <c r="N5" s="96">
        <v>13.92</v>
      </c>
      <c r="O5" s="64">
        <v>2530</v>
      </c>
      <c r="P5" s="65">
        <f>Table22457891011234567891011121314151617181920212223242526272829303132333435363738394041424344454647484950515253[[#This Row],[PEMBULATAN]]*O5</f>
        <v>35217.599999999999</v>
      </c>
    </row>
    <row r="6" spans="1:16" ht="26.25" customHeight="1" x14ac:dyDescent="0.2">
      <c r="A6" s="14"/>
      <c r="B6" s="75"/>
      <c r="C6" s="73" t="s">
        <v>5655</v>
      </c>
      <c r="D6" s="78" t="s">
        <v>127</v>
      </c>
      <c r="E6" s="13">
        <v>44560</v>
      </c>
      <c r="F6" s="76" t="s">
        <v>705</v>
      </c>
      <c r="G6" s="13">
        <v>44564</v>
      </c>
      <c r="H6" s="77" t="s">
        <v>5587</v>
      </c>
      <c r="I6" s="16">
        <v>26</v>
      </c>
      <c r="J6" s="16">
        <v>26</v>
      </c>
      <c r="K6" s="16">
        <v>37</v>
      </c>
      <c r="L6" s="16">
        <v>1</v>
      </c>
      <c r="M6" s="81">
        <v>6.2530000000000001</v>
      </c>
      <c r="N6" s="96">
        <v>6.2530000000000001</v>
      </c>
      <c r="O6" s="64">
        <v>2530</v>
      </c>
      <c r="P6" s="65">
        <f>Table22457891011234567891011121314151617181920212223242526272829303132333435363738394041424344454647484950515253[[#This Row],[PEMBULATAN]]*O6</f>
        <v>15820.09</v>
      </c>
    </row>
    <row r="7" spans="1:16" ht="26.25" customHeight="1" x14ac:dyDescent="0.2">
      <c r="A7" s="14"/>
      <c r="B7" s="75"/>
      <c r="C7" s="73" t="s">
        <v>5656</v>
      </c>
      <c r="D7" s="78" t="s">
        <v>127</v>
      </c>
      <c r="E7" s="13">
        <v>44560</v>
      </c>
      <c r="F7" s="76" t="s">
        <v>705</v>
      </c>
      <c r="G7" s="13">
        <v>44564</v>
      </c>
      <c r="H7" s="77" t="s">
        <v>5587</v>
      </c>
      <c r="I7" s="16">
        <v>100</v>
      </c>
      <c r="J7" s="16">
        <v>32</v>
      </c>
      <c r="K7" s="16">
        <v>15</v>
      </c>
      <c r="L7" s="16">
        <v>2</v>
      </c>
      <c r="M7" s="81">
        <v>12</v>
      </c>
      <c r="N7" s="96">
        <v>12</v>
      </c>
      <c r="O7" s="64">
        <v>2530</v>
      </c>
      <c r="P7" s="65">
        <f>Table22457891011234567891011121314151617181920212223242526272829303132333435363738394041424344454647484950515253[[#This Row],[PEMBULATAN]]*O7</f>
        <v>30360</v>
      </c>
    </row>
    <row r="8" spans="1:16" ht="26.25" customHeight="1" x14ac:dyDescent="0.2">
      <c r="A8" s="14"/>
      <c r="B8" s="75"/>
      <c r="C8" s="73" t="s">
        <v>5657</v>
      </c>
      <c r="D8" s="78" t="s">
        <v>127</v>
      </c>
      <c r="E8" s="13">
        <v>44560</v>
      </c>
      <c r="F8" s="76" t="s">
        <v>705</v>
      </c>
      <c r="G8" s="13">
        <v>44564</v>
      </c>
      <c r="H8" s="77" t="s">
        <v>5587</v>
      </c>
      <c r="I8" s="16">
        <v>39</v>
      </c>
      <c r="J8" s="16">
        <v>29</v>
      </c>
      <c r="K8" s="16">
        <v>17</v>
      </c>
      <c r="L8" s="16">
        <v>5</v>
      </c>
      <c r="M8" s="81">
        <v>4.8067500000000001</v>
      </c>
      <c r="N8" s="96">
        <v>5</v>
      </c>
      <c r="O8" s="64">
        <v>2530</v>
      </c>
      <c r="P8" s="65">
        <f>Table22457891011234567891011121314151617181920212223242526272829303132333435363738394041424344454647484950515253[[#This Row],[PEMBULATAN]]*O8</f>
        <v>12650</v>
      </c>
    </row>
    <row r="9" spans="1:16" ht="26.25" customHeight="1" x14ac:dyDescent="0.2">
      <c r="A9" s="14"/>
      <c r="B9" s="75"/>
      <c r="C9" s="73" t="s">
        <v>5658</v>
      </c>
      <c r="D9" s="78" t="s">
        <v>127</v>
      </c>
      <c r="E9" s="13">
        <v>44560</v>
      </c>
      <c r="F9" s="76" t="s">
        <v>705</v>
      </c>
      <c r="G9" s="13">
        <v>44564</v>
      </c>
      <c r="H9" s="77" t="s">
        <v>5587</v>
      </c>
      <c r="I9" s="16">
        <v>90</v>
      </c>
      <c r="J9" s="16">
        <v>35</v>
      </c>
      <c r="K9" s="16">
        <v>35</v>
      </c>
      <c r="L9" s="16">
        <v>8</v>
      </c>
      <c r="M9" s="81">
        <v>27.5625</v>
      </c>
      <c r="N9" s="96">
        <v>27.5625</v>
      </c>
      <c r="O9" s="64">
        <v>2530</v>
      </c>
      <c r="P9" s="65">
        <f>Table22457891011234567891011121314151617181920212223242526272829303132333435363738394041424344454647484950515253[[#This Row],[PEMBULATAN]]*O9</f>
        <v>69733.125</v>
      </c>
    </row>
    <row r="10" spans="1:16" ht="26.25" customHeight="1" x14ac:dyDescent="0.2">
      <c r="A10" s="14"/>
      <c r="B10" s="75"/>
      <c r="C10" s="73" t="s">
        <v>5659</v>
      </c>
      <c r="D10" s="78" t="s">
        <v>127</v>
      </c>
      <c r="E10" s="13">
        <v>44560</v>
      </c>
      <c r="F10" s="76" t="s">
        <v>705</v>
      </c>
      <c r="G10" s="13">
        <v>44564</v>
      </c>
      <c r="H10" s="77" t="s">
        <v>5587</v>
      </c>
      <c r="I10" s="16">
        <v>103</v>
      </c>
      <c r="J10" s="16">
        <v>45</v>
      </c>
      <c r="K10" s="16">
        <v>15</v>
      </c>
      <c r="L10" s="16">
        <v>10</v>
      </c>
      <c r="M10" s="81">
        <v>17.381250000000001</v>
      </c>
      <c r="N10" s="96">
        <v>18</v>
      </c>
      <c r="O10" s="64">
        <v>2530</v>
      </c>
      <c r="P10" s="65">
        <f>Table22457891011234567891011121314151617181920212223242526272829303132333435363738394041424344454647484950515253[[#This Row],[PEMBULATAN]]*O10</f>
        <v>45540</v>
      </c>
    </row>
    <row r="11" spans="1:16" ht="26.25" customHeight="1" x14ac:dyDescent="0.2">
      <c r="A11" s="14"/>
      <c r="B11" s="75"/>
      <c r="C11" s="73" t="s">
        <v>5660</v>
      </c>
      <c r="D11" s="78" t="s">
        <v>127</v>
      </c>
      <c r="E11" s="13">
        <v>44560</v>
      </c>
      <c r="F11" s="76" t="s">
        <v>705</v>
      </c>
      <c r="G11" s="13">
        <v>44564</v>
      </c>
      <c r="H11" s="77" t="s">
        <v>5587</v>
      </c>
      <c r="I11" s="16">
        <v>55</v>
      </c>
      <c r="J11" s="16">
        <v>40</v>
      </c>
      <c r="K11" s="16">
        <v>10</v>
      </c>
      <c r="L11" s="16">
        <v>3</v>
      </c>
      <c r="M11" s="81">
        <v>5.5</v>
      </c>
      <c r="N11" s="96">
        <v>6</v>
      </c>
      <c r="O11" s="64">
        <v>2530</v>
      </c>
      <c r="P11" s="65">
        <f>Table22457891011234567891011121314151617181920212223242526272829303132333435363738394041424344454647484950515253[[#This Row],[PEMBULATAN]]*O11</f>
        <v>15180</v>
      </c>
    </row>
    <row r="12" spans="1:16" ht="26.25" customHeight="1" x14ac:dyDescent="0.2">
      <c r="A12" s="14"/>
      <c r="B12" s="75"/>
      <c r="C12" s="73" t="s">
        <v>5661</v>
      </c>
      <c r="D12" s="78" t="s">
        <v>127</v>
      </c>
      <c r="E12" s="13">
        <v>44560</v>
      </c>
      <c r="F12" s="76" t="s">
        <v>705</v>
      </c>
      <c r="G12" s="13">
        <v>44564</v>
      </c>
      <c r="H12" s="77" t="s">
        <v>5587</v>
      </c>
      <c r="I12" s="16">
        <v>62</v>
      </c>
      <c r="J12" s="16">
        <v>32</v>
      </c>
      <c r="K12" s="16">
        <v>23</v>
      </c>
      <c r="L12" s="16">
        <v>6</v>
      </c>
      <c r="M12" s="81">
        <v>11.407999999999999</v>
      </c>
      <c r="N12" s="96">
        <v>12</v>
      </c>
      <c r="O12" s="64">
        <v>2530</v>
      </c>
      <c r="P12" s="65">
        <f>Table22457891011234567891011121314151617181920212223242526272829303132333435363738394041424344454647484950515253[[#This Row],[PEMBULATAN]]*O12</f>
        <v>30360</v>
      </c>
    </row>
    <row r="13" spans="1:16" ht="26.25" customHeight="1" x14ac:dyDescent="0.2">
      <c r="A13" s="14"/>
      <c r="B13" s="75"/>
      <c r="C13" s="73" t="s">
        <v>5662</v>
      </c>
      <c r="D13" s="78" t="s">
        <v>127</v>
      </c>
      <c r="E13" s="13">
        <v>44560</v>
      </c>
      <c r="F13" s="76" t="s">
        <v>705</v>
      </c>
      <c r="G13" s="13">
        <v>44564</v>
      </c>
      <c r="H13" s="77" t="s">
        <v>5587</v>
      </c>
      <c r="I13" s="16">
        <v>95</v>
      </c>
      <c r="J13" s="16">
        <v>46</v>
      </c>
      <c r="K13" s="16">
        <v>27</v>
      </c>
      <c r="L13" s="16">
        <v>15</v>
      </c>
      <c r="M13" s="81">
        <v>29.497499999999999</v>
      </c>
      <c r="N13" s="96">
        <v>30</v>
      </c>
      <c r="O13" s="64">
        <v>2530</v>
      </c>
      <c r="P13" s="65">
        <f>Table22457891011234567891011121314151617181920212223242526272829303132333435363738394041424344454647484950515253[[#This Row],[PEMBULATAN]]*O13</f>
        <v>75900</v>
      </c>
    </row>
    <row r="14" spans="1:16" ht="26.25" customHeight="1" x14ac:dyDescent="0.2">
      <c r="A14" s="14"/>
      <c r="B14" s="75"/>
      <c r="C14" s="73" t="s">
        <v>5663</v>
      </c>
      <c r="D14" s="78" t="s">
        <v>127</v>
      </c>
      <c r="E14" s="13">
        <v>44560</v>
      </c>
      <c r="F14" s="76" t="s">
        <v>705</v>
      </c>
      <c r="G14" s="13">
        <v>44564</v>
      </c>
      <c r="H14" s="77" t="s">
        <v>5587</v>
      </c>
      <c r="I14" s="16">
        <v>85</v>
      </c>
      <c r="J14" s="16">
        <v>34</v>
      </c>
      <c r="K14" s="16">
        <v>12</v>
      </c>
      <c r="L14" s="16">
        <v>35</v>
      </c>
      <c r="M14" s="81">
        <v>8.67</v>
      </c>
      <c r="N14" s="96">
        <v>35</v>
      </c>
      <c r="O14" s="64">
        <v>2530</v>
      </c>
      <c r="P14" s="65">
        <f>Table22457891011234567891011121314151617181920212223242526272829303132333435363738394041424344454647484950515253[[#This Row],[PEMBULATAN]]*O14</f>
        <v>88550</v>
      </c>
    </row>
    <row r="15" spans="1:16" ht="26.25" customHeight="1" x14ac:dyDescent="0.2">
      <c r="A15" s="14"/>
      <c r="B15" s="75"/>
      <c r="C15" s="73" t="s">
        <v>5664</v>
      </c>
      <c r="D15" s="78" t="s">
        <v>127</v>
      </c>
      <c r="E15" s="13">
        <v>44560</v>
      </c>
      <c r="F15" s="76" t="s">
        <v>705</v>
      </c>
      <c r="G15" s="13">
        <v>44564</v>
      </c>
      <c r="H15" s="77" t="s">
        <v>5587</v>
      </c>
      <c r="I15" s="16">
        <v>65</v>
      </c>
      <c r="J15" s="16">
        <v>50</v>
      </c>
      <c r="K15" s="16">
        <v>20</v>
      </c>
      <c r="L15" s="16">
        <v>7</v>
      </c>
      <c r="M15" s="81">
        <v>16.25</v>
      </c>
      <c r="N15" s="96">
        <v>16.25</v>
      </c>
      <c r="O15" s="64">
        <v>2530</v>
      </c>
      <c r="P15" s="65">
        <f>Table22457891011234567891011121314151617181920212223242526272829303132333435363738394041424344454647484950515253[[#This Row],[PEMBULATAN]]*O15</f>
        <v>41112.5</v>
      </c>
    </row>
    <row r="16" spans="1:16" ht="26.25" customHeight="1" x14ac:dyDescent="0.2">
      <c r="A16" s="14"/>
      <c r="B16" s="75"/>
      <c r="C16" s="73" t="s">
        <v>5665</v>
      </c>
      <c r="D16" s="78" t="s">
        <v>127</v>
      </c>
      <c r="E16" s="13">
        <v>44560</v>
      </c>
      <c r="F16" s="76" t="s">
        <v>705</v>
      </c>
      <c r="G16" s="13">
        <v>44564</v>
      </c>
      <c r="H16" s="77" t="s">
        <v>5587</v>
      </c>
      <c r="I16" s="16">
        <v>45</v>
      </c>
      <c r="J16" s="16">
        <v>47</v>
      </c>
      <c r="K16" s="16">
        <v>14</v>
      </c>
      <c r="L16" s="16">
        <v>3</v>
      </c>
      <c r="M16" s="81">
        <v>7.4024999999999999</v>
      </c>
      <c r="N16" s="96">
        <v>8</v>
      </c>
      <c r="O16" s="64">
        <v>2530</v>
      </c>
      <c r="P16" s="65">
        <f>Table22457891011234567891011121314151617181920212223242526272829303132333435363738394041424344454647484950515253[[#This Row],[PEMBULATAN]]*O16</f>
        <v>20240</v>
      </c>
    </row>
    <row r="17" spans="1:16" ht="26.25" customHeight="1" x14ac:dyDescent="0.2">
      <c r="A17" s="14"/>
      <c r="B17" s="75"/>
      <c r="C17" s="73" t="s">
        <v>5666</v>
      </c>
      <c r="D17" s="78" t="s">
        <v>127</v>
      </c>
      <c r="E17" s="13">
        <v>44560</v>
      </c>
      <c r="F17" s="76" t="s">
        <v>705</v>
      </c>
      <c r="G17" s="13">
        <v>44564</v>
      </c>
      <c r="H17" s="77" t="s">
        <v>5587</v>
      </c>
      <c r="I17" s="16">
        <v>46</v>
      </c>
      <c r="J17" s="16">
        <v>24</v>
      </c>
      <c r="K17" s="16">
        <v>12</v>
      </c>
      <c r="L17" s="16">
        <v>7</v>
      </c>
      <c r="M17" s="81">
        <v>3.3119999999999998</v>
      </c>
      <c r="N17" s="96">
        <v>8</v>
      </c>
      <c r="O17" s="64">
        <v>2530</v>
      </c>
      <c r="P17" s="65">
        <f>Table22457891011234567891011121314151617181920212223242526272829303132333435363738394041424344454647484950515253[[#This Row],[PEMBULATAN]]*O17</f>
        <v>20240</v>
      </c>
    </row>
    <row r="18" spans="1:16" ht="26.25" customHeight="1" x14ac:dyDescent="0.2">
      <c r="A18" s="14"/>
      <c r="B18" s="75"/>
      <c r="C18" s="73" t="s">
        <v>5667</v>
      </c>
      <c r="D18" s="78" t="s">
        <v>127</v>
      </c>
      <c r="E18" s="13">
        <v>44560</v>
      </c>
      <c r="F18" s="76" t="s">
        <v>705</v>
      </c>
      <c r="G18" s="13">
        <v>44564</v>
      </c>
      <c r="H18" s="77" t="s">
        <v>5587</v>
      </c>
      <c r="I18" s="16">
        <v>42</v>
      </c>
      <c r="J18" s="16">
        <v>24</v>
      </c>
      <c r="K18" s="16">
        <v>10</v>
      </c>
      <c r="L18" s="16">
        <v>2</v>
      </c>
      <c r="M18" s="81">
        <v>2.52</v>
      </c>
      <c r="N18" s="96">
        <v>2.52</v>
      </c>
      <c r="O18" s="64">
        <v>2530</v>
      </c>
      <c r="P18" s="65">
        <f>Table22457891011234567891011121314151617181920212223242526272829303132333435363738394041424344454647484950515253[[#This Row],[PEMBULATAN]]*O18</f>
        <v>6375.6</v>
      </c>
    </row>
    <row r="19" spans="1:16" ht="26.25" customHeight="1" x14ac:dyDescent="0.2">
      <c r="A19" s="14"/>
      <c r="B19" s="75"/>
      <c r="C19" s="73" t="s">
        <v>5668</v>
      </c>
      <c r="D19" s="78" t="s">
        <v>127</v>
      </c>
      <c r="E19" s="13">
        <v>44560</v>
      </c>
      <c r="F19" s="76" t="s">
        <v>705</v>
      </c>
      <c r="G19" s="13">
        <v>44564</v>
      </c>
      <c r="H19" s="77" t="s">
        <v>5587</v>
      </c>
      <c r="I19" s="16">
        <v>107</v>
      </c>
      <c r="J19" s="16">
        <v>79</v>
      </c>
      <c r="K19" s="16">
        <v>7</v>
      </c>
      <c r="L19" s="16">
        <v>9</v>
      </c>
      <c r="M19" s="81">
        <v>14.79275</v>
      </c>
      <c r="N19" s="96">
        <v>14.79275</v>
      </c>
      <c r="O19" s="64">
        <v>2530</v>
      </c>
      <c r="P19" s="65">
        <f>Table22457891011234567891011121314151617181920212223242526272829303132333435363738394041424344454647484950515253[[#This Row],[PEMBULATAN]]*O19</f>
        <v>37425.657500000001</v>
      </c>
    </row>
    <row r="20" spans="1:16" ht="26.25" customHeight="1" x14ac:dyDescent="0.2">
      <c r="A20" s="14"/>
      <c r="B20" s="75"/>
      <c r="C20" s="73" t="s">
        <v>5669</v>
      </c>
      <c r="D20" s="78" t="s">
        <v>127</v>
      </c>
      <c r="E20" s="13">
        <v>44560</v>
      </c>
      <c r="F20" s="76" t="s">
        <v>705</v>
      </c>
      <c r="G20" s="13">
        <v>44564</v>
      </c>
      <c r="H20" s="77" t="s">
        <v>5587</v>
      </c>
      <c r="I20" s="16">
        <v>75</v>
      </c>
      <c r="J20" s="16">
        <v>61</v>
      </c>
      <c r="K20" s="16">
        <v>23</v>
      </c>
      <c r="L20" s="16">
        <v>18</v>
      </c>
      <c r="M20" s="81">
        <v>26.306249999999999</v>
      </c>
      <c r="N20" s="96">
        <v>27</v>
      </c>
      <c r="O20" s="64">
        <v>2530</v>
      </c>
      <c r="P20" s="65">
        <f>Table22457891011234567891011121314151617181920212223242526272829303132333435363738394041424344454647484950515253[[#This Row],[PEMBULATAN]]*O20</f>
        <v>68310</v>
      </c>
    </row>
    <row r="21" spans="1:16" ht="26.25" customHeight="1" x14ac:dyDescent="0.2">
      <c r="A21" s="14"/>
      <c r="B21" s="75"/>
      <c r="C21" s="73" t="s">
        <v>5670</v>
      </c>
      <c r="D21" s="78" t="s">
        <v>127</v>
      </c>
      <c r="E21" s="13">
        <v>44560</v>
      </c>
      <c r="F21" s="76" t="s">
        <v>705</v>
      </c>
      <c r="G21" s="13">
        <v>44564</v>
      </c>
      <c r="H21" s="77" t="s">
        <v>5587</v>
      </c>
      <c r="I21" s="16">
        <v>54</v>
      </c>
      <c r="J21" s="16">
        <v>34</v>
      </c>
      <c r="K21" s="16">
        <v>12</v>
      </c>
      <c r="L21" s="16">
        <v>8</v>
      </c>
      <c r="M21" s="81">
        <v>5.508</v>
      </c>
      <c r="N21" s="96">
        <v>8</v>
      </c>
      <c r="O21" s="64">
        <v>2530</v>
      </c>
      <c r="P21" s="65">
        <f>Table22457891011234567891011121314151617181920212223242526272829303132333435363738394041424344454647484950515253[[#This Row],[PEMBULATAN]]*O21</f>
        <v>20240</v>
      </c>
    </row>
    <row r="22" spans="1:16" ht="26.25" customHeight="1" x14ac:dyDescent="0.2">
      <c r="A22" s="14"/>
      <c r="B22" s="75"/>
      <c r="C22" s="73" t="s">
        <v>5671</v>
      </c>
      <c r="D22" s="78" t="s">
        <v>127</v>
      </c>
      <c r="E22" s="13">
        <v>44560</v>
      </c>
      <c r="F22" s="76" t="s">
        <v>705</v>
      </c>
      <c r="G22" s="13">
        <v>44564</v>
      </c>
      <c r="H22" s="77" t="s">
        <v>5587</v>
      </c>
      <c r="I22" s="16">
        <v>64</v>
      </c>
      <c r="J22" s="16">
        <v>38</v>
      </c>
      <c r="K22" s="16">
        <v>5</v>
      </c>
      <c r="L22" s="16">
        <v>1</v>
      </c>
      <c r="M22" s="81">
        <v>3.04</v>
      </c>
      <c r="N22" s="96">
        <v>3.04</v>
      </c>
      <c r="O22" s="64">
        <v>2530</v>
      </c>
      <c r="P22" s="65">
        <f>Table22457891011234567891011121314151617181920212223242526272829303132333435363738394041424344454647484950515253[[#This Row],[PEMBULATAN]]*O22</f>
        <v>7691.2</v>
      </c>
    </row>
    <row r="23" spans="1:16" ht="26.25" customHeight="1" x14ac:dyDescent="0.2">
      <c r="A23" s="14"/>
      <c r="B23" s="75"/>
      <c r="C23" s="73" t="s">
        <v>5672</v>
      </c>
      <c r="D23" s="78" t="s">
        <v>127</v>
      </c>
      <c r="E23" s="13">
        <v>44560</v>
      </c>
      <c r="F23" s="76" t="s">
        <v>705</v>
      </c>
      <c r="G23" s="13">
        <v>44564</v>
      </c>
      <c r="H23" s="77" t="s">
        <v>5587</v>
      </c>
      <c r="I23" s="16">
        <v>64</v>
      </c>
      <c r="J23" s="16">
        <v>42</v>
      </c>
      <c r="K23" s="16">
        <v>16</v>
      </c>
      <c r="L23" s="16">
        <v>5</v>
      </c>
      <c r="M23" s="81">
        <v>10.752000000000001</v>
      </c>
      <c r="N23" s="96">
        <v>10.752000000000001</v>
      </c>
      <c r="O23" s="64">
        <v>2530</v>
      </c>
      <c r="P23" s="65">
        <f>Table22457891011234567891011121314151617181920212223242526272829303132333435363738394041424344454647484950515253[[#This Row],[PEMBULATAN]]*O23</f>
        <v>27202.560000000001</v>
      </c>
    </row>
    <row r="24" spans="1:16" ht="26.25" customHeight="1" x14ac:dyDescent="0.2">
      <c r="A24" s="14"/>
      <c r="B24" s="75"/>
      <c r="C24" s="73" t="s">
        <v>5673</v>
      </c>
      <c r="D24" s="78" t="s">
        <v>127</v>
      </c>
      <c r="E24" s="13">
        <v>44560</v>
      </c>
      <c r="F24" s="76" t="s">
        <v>705</v>
      </c>
      <c r="G24" s="13">
        <v>44564</v>
      </c>
      <c r="H24" s="77" t="s">
        <v>5587</v>
      </c>
      <c r="I24" s="16">
        <v>50</v>
      </c>
      <c r="J24" s="16">
        <v>40</v>
      </c>
      <c r="K24" s="16">
        <v>14</v>
      </c>
      <c r="L24" s="16">
        <v>7</v>
      </c>
      <c r="M24" s="81">
        <v>7</v>
      </c>
      <c r="N24" s="96">
        <v>7</v>
      </c>
      <c r="O24" s="64">
        <v>2530</v>
      </c>
      <c r="P24" s="65">
        <f>Table22457891011234567891011121314151617181920212223242526272829303132333435363738394041424344454647484950515253[[#This Row],[PEMBULATAN]]*O24</f>
        <v>17710</v>
      </c>
    </row>
    <row r="25" spans="1:16" ht="26.25" customHeight="1" x14ac:dyDescent="0.2">
      <c r="A25" s="14"/>
      <c r="B25" s="75"/>
      <c r="C25" s="73" t="s">
        <v>5674</v>
      </c>
      <c r="D25" s="78" t="s">
        <v>127</v>
      </c>
      <c r="E25" s="13">
        <v>44560</v>
      </c>
      <c r="F25" s="76" t="s">
        <v>705</v>
      </c>
      <c r="G25" s="13">
        <v>44564</v>
      </c>
      <c r="H25" s="77" t="s">
        <v>5587</v>
      </c>
      <c r="I25" s="16">
        <v>36</v>
      </c>
      <c r="J25" s="16">
        <v>30</v>
      </c>
      <c r="K25" s="16">
        <v>27</v>
      </c>
      <c r="L25" s="16">
        <v>5</v>
      </c>
      <c r="M25" s="81">
        <v>7.29</v>
      </c>
      <c r="N25" s="96">
        <v>7.29</v>
      </c>
      <c r="O25" s="64">
        <v>2530</v>
      </c>
      <c r="P25" s="65">
        <f>Table22457891011234567891011121314151617181920212223242526272829303132333435363738394041424344454647484950515253[[#This Row],[PEMBULATAN]]*O25</f>
        <v>18443.7</v>
      </c>
    </row>
    <row r="26" spans="1:16" ht="26.25" customHeight="1" x14ac:dyDescent="0.2">
      <c r="A26" s="14"/>
      <c r="B26" s="75"/>
      <c r="C26" s="73" t="s">
        <v>5675</v>
      </c>
      <c r="D26" s="78" t="s">
        <v>127</v>
      </c>
      <c r="E26" s="13">
        <v>44560</v>
      </c>
      <c r="F26" s="76" t="s">
        <v>705</v>
      </c>
      <c r="G26" s="13">
        <v>44564</v>
      </c>
      <c r="H26" s="77" t="s">
        <v>5587</v>
      </c>
      <c r="I26" s="16">
        <v>83</v>
      </c>
      <c r="J26" s="16">
        <v>57</v>
      </c>
      <c r="K26" s="16">
        <v>25</v>
      </c>
      <c r="L26" s="16">
        <v>19</v>
      </c>
      <c r="M26" s="81">
        <v>29.568750000000001</v>
      </c>
      <c r="N26" s="96">
        <v>29.568750000000001</v>
      </c>
      <c r="O26" s="64">
        <v>2530</v>
      </c>
      <c r="P26" s="65">
        <f>Table22457891011234567891011121314151617181920212223242526272829303132333435363738394041424344454647484950515253[[#This Row],[PEMBULATAN]]*O26</f>
        <v>74808.9375</v>
      </c>
    </row>
    <row r="27" spans="1:16" ht="26.25" customHeight="1" x14ac:dyDescent="0.2">
      <c r="A27" s="14"/>
      <c r="B27" s="75"/>
      <c r="C27" s="73" t="s">
        <v>5676</v>
      </c>
      <c r="D27" s="78" t="s">
        <v>127</v>
      </c>
      <c r="E27" s="13">
        <v>44560</v>
      </c>
      <c r="F27" s="76" t="s">
        <v>705</v>
      </c>
      <c r="G27" s="13">
        <v>44564</v>
      </c>
      <c r="H27" s="77" t="s">
        <v>5587</v>
      </c>
      <c r="I27" s="16">
        <v>77</v>
      </c>
      <c r="J27" s="16">
        <v>29</v>
      </c>
      <c r="K27" s="16">
        <v>12</v>
      </c>
      <c r="L27" s="16">
        <v>7</v>
      </c>
      <c r="M27" s="81">
        <v>6.6989999999999998</v>
      </c>
      <c r="N27" s="96">
        <v>7</v>
      </c>
      <c r="O27" s="64">
        <v>2530</v>
      </c>
      <c r="P27" s="65">
        <f>Table22457891011234567891011121314151617181920212223242526272829303132333435363738394041424344454647484950515253[[#This Row],[PEMBULATAN]]*O27</f>
        <v>17710</v>
      </c>
    </row>
    <row r="28" spans="1:16" ht="26.25" customHeight="1" x14ac:dyDescent="0.2">
      <c r="A28" s="14"/>
      <c r="B28" s="75"/>
      <c r="C28" s="73" t="s">
        <v>5677</v>
      </c>
      <c r="D28" s="78" t="s">
        <v>127</v>
      </c>
      <c r="E28" s="13">
        <v>44560</v>
      </c>
      <c r="F28" s="76" t="s">
        <v>705</v>
      </c>
      <c r="G28" s="13">
        <v>44564</v>
      </c>
      <c r="H28" s="77" t="s">
        <v>5587</v>
      </c>
      <c r="I28" s="16">
        <v>78</v>
      </c>
      <c r="J28" s="16">
        <v>42</v>
      </c>
      <c r="K28" s="16">
        <v>20</v>
      </c>
      <c r="L28" s="16">
        <v>7</v>
      </c>
      <c r="M28" s="81">
        <v>16.38</v>
      </c>
      <c r="N28" s="96">
        <v>17</v>
      </c>
      <c r="O28" s="64">
        <v>2530</v>
      </c>
      <c r="P28" s="65">
        <f>Table22457891011234567891011121314151617181920212223242526272829303132333435363738394041424344454647484950515253[[#This Row],[PEMBULATAN]]*O28</f>
        <v>43010</v>
      </c>
    </row>
    <row r="29" spans="1:16" ht="26.25" customHeight="1" x14ac:dyDescent="0.2">
      <c r="A29" s="14"/>
      <c r="B29" s="75"/>
      <c r="C29" s="73" t="s">
        <v>5678</v>
      </c>
      <c r="D29" s="78" t="s">
        <v>127</v>
      </c>
      <c r="E29" s="13">
        <v>44560</v>
      </c>
      <c r="F29" s="76" t="s">
        <v>705</v>
      </c>
      <c r="G29" s="13">
        <v>44564</v>
      </c>
      <c r="H29" s="77" t="s">
        <v>5587</v>
      </c>
      <c r="I29" s="16">
        <v>55</v>
      </c>
      <c r="J29" s="16">
        <v>34</v>
      </c>
      <c r="K29" s="16">
        <v>20</v>
      </c>
      <c r="L29" s="16">
        <v>6</v>
      </c>
      <c r="M29" s="81">
        <v>9.35</v>
      </c>
      <c r="N29" s="96">
        <v>10</v>
      </c>
      <c r="O29" s="64">
        <v>2530</v>
      </c>
      <c r="P29" s="65">
        <f>Table22457891011234567891011121314151617181920212223242526272829303132333435363738394041424344454647484950515253[[#This Row],[PEMBULATAN]]*O29</f>
        <v>25300</v>
      </c>
    </row>
    <row r="30" spans="1:16" ht="26.25" customHeight="1" x14ac:dyDescent="0.2">
      <c r="A30" s="14"/>
      <c r="B30" s="75"/>
      <c r="C30" s="73" t="s">
        <v>5679</v>
      </c>
      <c r="D30" s="78" t="s">
        <v>127</v>
      </c>
      <c r="E30" s="13">
        <v>44560</v>
      </c>
      <c r="F30" s="76" t="s">
        <v>705</v>
      </c>
      <c r="G30" s="13">
        <v>44564</v>
      </c>
      <c r="H30" s="77" t="s">
        <v>5587</v>
      </c>
      <c r="I30" s="16">
        <v>52</v>
      </c>
      <c r="J30" s="16">
        <v>37</v>
      </c>
      <c r="K30" s="16">
        <v>27</v>
      </c>
      <c r="L30" s="16">
        <v>8</v>
      </c>
      <c r="M30" s="81">
        <v>12.987</v>
      </c>
      <c r="N30" s="96">
        <v>12.987</v>
      </c>
      <c r="O30" s="64">
        <v>2530</v>
      </c>
      <c r="P30" s="65">
        <f>Table22457891011234567891011121314151617181920212223242526272829303132333435363738394041424344454647484950515253[[#This Row],[PEMBULATAN]]*O30</f>
        <v>32857.11</v>
      </c>
    </row>
    <row r="31" spans="1:16" ht="26.25" customHeight="1" x14ac:dyDescent="0.2">
      <c r="A31" s="14"/>
      <c r="B31" s="75"/>
      <c r="C31" s="73" t="s">
        <v>5680</v>
      </c>
      <c r="D31" s="78" t="s">
        <v>127</v>
      </c>
      <c r="E31" s="13">
        <v>44560</v>
      </c>
      <c r="F31" s="76" t="s">
        <v>705</v>
      </c>
      <c r="G31" s="13">
        <v>44564</v>
      </c>
      <c r="H31" s="77" t="s">
        <v>5587</v>
      </c>
      <c r="I31" s="16">
        <v>63</v>
      </c>
      <c r="J31" s="16">
        <v>55</v>
      </c>
      <c r="K31" s="16">
        <v>27</v>
      </c>
      <c r="L31" s="16">
        <v>6</v>
      </c>
      <c r="M31" s="81">
        <v>23.388750000000002</v>
      </c>
      <c r="N31" s="96">
        <v>24</v>
      </c>
      <c r="O31" s="64">
        <v>2530</v>
      </c>
      <c r="P31" s="65">
        <f>Table22457891011234567891011121314151617181920212223242526272829303132333435363738394041424344454647484950515253[[#This Row],[PEMBULATAN]]*O31</f>
        <v>60720</v>
      </c>
    </row>
    <row r="32" spans="1:16" ht="26.25" customHeight="1" x14ac:dyDescent="0.2">
      <c r="A32" s="14"/>
      <c r="B32" s="75"/>
      <c r="C32" s="73" t="s">
        <v>5681</v>
      </c>
      <c r="D32" s="78" t="s">
        <v>127</v>
      </c>
      <c r="E32" s="13">
        <v>44560</v>
      </c>
      <c r="F32" s="76" t="s">
        <v>705</v>
      </c>
      <c r="G32" s="13">
        <v>44564</v>
      </c>
      <c r="H32" s="77" t="s">
        <v>5587</v>
      </c>
      <c r="I32" s="16">
        <v>60</v>
      </c>
      <c r="J32" s="16">
        <v>55</v>
      </c>
      <c r="K32" s="16">
        <v>30</v>
      </c>
      <c r="L32" s="16">
        <v>17</v>
      </c>
      <c r="M32" s="81">
        <v>24.75</v>
      </c>
      <c r="N32" s="96">
        <v>24.75</v>
      </c>
      <c r="O32" s="64">
        <v>2530</v>
      </c>
      <c r="P32" s="65">
        <f>Table22457891011234567891011121314151617181920212223242526272829303132333435363738394041424344454647484950515253[[#This Row],[PEMBULATAN]]*O32</f>
        <v>62617.5</v>
      </c>
    </row>
    <row r="33" spans="1:16" ht="26.25" customHeight="1" x14ac:dyDescent="0.2">
      <c r="A33" s="14"/>
      <c r="B33" s="75"/>
      <c r="C33" s="73" t="s">
        <v>5682</v>
      </c>
      <c r="D33" s="78" t="s">
        <v>127</v>
      </c>
      <c r="E33" s="13">
        <v>44560</v>
      </c>
      <c r="F33" s="76" t="s">
        <v>705</v>
      </c>
      <c r="G33" s="13">
        <v>44564</v>
      </c>
      <c r="H33" s="77" t="s">
        <v>5587</v>
      </c>
      <c r="I33" s="16">
        <v>97</v>
      </c>
      <c r="J33" s="16">
        <v>34</v>
      </c>
      <c r="K33" s="16">
        <v>33</v>
      </c>
      <c r="L33" s="16">
        <v>29</v>
      </c>
      <c r="M33" s="81">
        <v>27.208500000000001</v>
      </c>
      <c r="N33" s="96">
        <v>29</v>
      </c>
      <c r="O33" s="64">
        <v>2530</v>
      </c>
      <c r="P33" s="65">
        <f>Table22457891011234567891011121314151617181920212223242526272829303132333435363738394041424344454647484950515253[[#This Row],[PEMBULATAN]]*O33</f>
        <v>73370</v>
      </c>
    </row>
    <row r="34" spans="1:16" ht="26.25" customHeight="1" x14ac:dyDescent="0.2">
      <c r="A34" s="14"/>
      <c r="B34" s="75"/>
      <c r="C34" s="73" t="s">
        <v>5683</v>
      </c>
      <c r="D34" s="78" t="s">
        <v>127</v>
      </c>
      <c r="E34" s="13">
        <v>44560</v>
      </c>
      <c r="F34" s="76" t="s">
        <v>705</v>
      </c>
      <c r="G34" s="13">
        <v>44564</v>
      </c>
      <c r="H34" s="77" t="s">
        <v>5587</v>
      </c>
      <c r="I34" s="16">
        <v>29</v>
      </c>
      <c r="J34" s="16">
        <v>26</v>
      </c>
      <c r="K34" s="16">
        <v>22</v>
      </c>
      <c r="L34" s="16">
        <v>3</v>
      </c>
      <c r="M34" s="81">
        <v>4.1470000000000002</v>
      </c>
      <c r="N34" s="96">
        <v>4.1470000000000002</v>
      </c>
      <c r="O34" s="64">
        <v>2530</v>
      </c>
      <c r="P34" s="65">
        <f>Table22457891011234567891011121314151617181920212223242526272829303132333435363738394041424344454647484950515253[[#This Row],[PEMBULATAN]]*O34</f>
        <v>10491.91</v>
      </c>
    </row>
    <row r="35" spans="1:16" ht="26.25" customHeight="1" x14ac:dyDescent="0.2">
      <c r="A35" s="14"/>
      <c r="B35" s="75"/>
      <c r="C35" s="73" t="s">
        <v>5684</v>
      </c>
      <c r="D35" s="78" t="s">
        <v>127</v>
      </c>
      <c r="E35" s="13">
        <v>44560</v>
      </c>
      <c r="F35" s="76" t="s">
        <v>705</v>
      </c>
      <c r="G35" s="13">
        <v>44564</v>
      </c>
      <c r="H35" s="77" t="s">
        <v>5587</v>
      </c>
      <c r="I35" s="16">
        <v>102</v>
      </c>
      <c r="J35" s="16">
        <v>56</v>
      </c>
      <c r="K35" s="16">
        <v>25</v>
      </c>
      <c r="L35" s="16">
        <v>32</v>
      </c>
      <c r="M35" s="81">
        <v>35.700000000000003</v>
      </c>
      <c r="N35" s="96">
        <v>35.700000000000003</v>
      </c>
      <c r="O35" s="64">
        <v>2530</v>
      </c>
      <c r="P35" s="65">
        <f>Table22457891011234567891011121314151617181920212223242526272829303132333435363738394041424344454647484950515253[[#This Row],[PEMBULATAN]]*O35</f>
        <v>90321</v>
      </c>
    </row>
    <row r="36" spans="1:16" ht="26.25" customHeight="1" x14ac:dyDescent="0.2">
      <c r="A36" s="14"/>
      <c r="B36" s="75"/>
      <c r="C36" s="73" t="s">
        <v>5685</v>
      </c>
      <c r="D36" s="78" t="s">
        <v>127</v>
      </c>
      <c r="E36" s="13">
        <v>44560</v>
      </c>
      <c r="F36" s="76" t="s">
        <v>705</v>
      </c>
      <c r="G36" s="13">
        <v>44564</v>
      </c>
      <c r="H36" s="77" t="s">
        <v>5587</v>
      </c>
      <c r="I36" s="16">
        <v>74</v>
      </c>
      <c r="J36" s="16">
        <v>70</v>
      </c>
      <c r="K36" s="16">
        <v>16</v>
      </c>
      <c r="L36" s="16">
        <v>6</v>
      </c>
      <c r="M36" s="81">
        <v>20.72</v>
      </c>
      <c r="N36" s="96">
        <v>20.72</v>
      </c>
      <c r="O36" s="64">
        <v>2530</v>
      </c>
      <c r="P36" s="65">
        <f>Table22457891011234567891011121314151617181920212223242526272829303132333435363738394041424344454647484950515253[[#This Row],[PEMBULATAN]]*O36</f>
        <v>52421.599999999999</v>
      </c>
    </row>
    <row r="37" spans="1:16" ht="26.25" customHeight="1" x14ac:dyDescent="0.2">
      <c r="A37" s="14"/>
      <c r="B37" s="75"/>
      <c r="C37" s="73" t="s">
        <v>5686</v>
      </c>
      <c r="D37" s="78" t="s">
        <v>127</v>
      </c>
      <c r="E37" s="13">
        <v>44560</v>
      </c>
      <c r="F37" s="76" t="s">
        <v>705</v>
      </c>
      <c r="G37" s="13">
        <v>44564</v>
      </c>
      <c r="H37" s="77" t="s">
        <v>5587</v>
      </c>
      <c r="I37" s="16">
        <v>52</v>
      </c>
      <c r="J37" s="16">
        <v>57</v>
      </c>
      <c r="K37" s="16">
        <v>22</v>
      </c>
      <c r="L37" s="16">
        <v>9</v>
      </c>
      <c r="M37" s="81">
        <v>16.302</v>
      </c>
      <c r="N37" s="96">
        <v>17</v>
      </c>
      <c r="O37" s="64">
        <v>2530</v>
      </c>
      <c r="P37" s="65">
        <f>Table22457891011234567891011121314151617181920212223242526272829303132333435363738394041424344454647484950515253[[#This Row],[PEMBULATAN]]*O37</f>
        <v>43010</v>
      </c>
    </row>
    <row r="38" spans="1:16" ht="26.25" customHeight="1" x14ac:dyDescent="0.2">
      <c r="A38" s="14"/>
      <c r="B38" s="98"/>
      <c r="C38" s="73" t="s">
        <v>5687</v>
      </c>
      <c r="D38" s="78" t="s">
        <v>127</v>
      </c>
      <c r="E38" s="13">
        <v>44560</v>
      </c>
      <c r="F38" s="76" t="s">
        <v>705</v>
      </c>
      <c r="G38" s="13">
        <v>44564</v>
      </c>
      <c r="H38" s="77" t="s">
        <v>5587</v>
      </c>
      <c r="I38" s="16">
        <v>125</v>
      </c>
      <c r="J38" s="16">
        <v>48</v>
      </c>
      <c r="K38" s="16">
        <v>48</v>
      </c>
      <c r="L38" s="16">
        <v>48</v>
      </c>
      <c r="M38" s="81">
        <v>72</v>
      </c>
      <c r="N38" s="96">
        <v>72</v>
      </c>
      <c r="O38" s="64">
        <v>2530</v>
      </c>
      <c r="P38" s="65">
        <f>Table22457891011234567891011121314151617181920212223242526272829303132333435363738394041424344454647484950515253[[#This Row],[PEMBULATAN]]*O38</f>
        <v>182160</v>
      </c>
    </row>
    <row r="39" spans="1:16" ht="26.25" customHeight="1" x14ac:dyDescent="0.2">
      <c r="A39" s="14"/>
      <c r="B39" s="99" t="s">
        <v>5688</v>
      </c>
      <c r="C39" s="73" t="s">
        <v>5689</v>
      </c>
      <c r="D39" s="78" t="s">
        <v>127</v>
      </c>
      <c r="E39" s="13">
        <v>44560</v>
      </c>
      <c r="F39" s="76" t="s">
        <v>705</v>
      </c>
      <c r="G39" s="13">
        <v>44564</v>
      </c>
      <c r="H39" s="77" t="s">
        <v>5587</v>
      </c>
      <c r="I39" s="16">
        <v>74</v>
      </c>
      <c r="J39" s="16">
        <v>54</v>
      </c>
      <c r="K39" s="16">
        <v>28</v>
      </c>
      <c r="L39" s="16">
        <v>10</v>
      </c>
      <c r="M39" s="81">
        <v>27.972000000000001</v>
      </c>
      <c r="N39" s="96">
        <v>27.972000000000001</v>
      </c>
      <c r="O39" s="64">
        <v>2530</v>
      </c>
      <c r="P39" s="65">
        <f>Table22457891011234567891011121314151617181920212223242526272829303132333435363738394041424344454647484950515253[[#This Row],[PEMBULATAN]]*O39</f>
        <v>70769.16</v>
      </c>
    </row>
    <row r="40" spans="1:16" ht="26.25" customHeight="1" x14ac:dyDescent="0.2">
      <c r="A40" s="14"/>
      <c r="B40" s="75" t="s">
        <v>5690</v>
      </c>
      <c r="C40" s="73" t="s">
        <v>5691</v>
      </c>
      <c r="D40" s="78" t="s">
        <v>127</v>
      </c>
      <c r="E40" s="13">
        <v>44560</v>
      </c>
      <c r="F40" s="76" t="s">
        <v>705</v>
      </c>
      <c r="G40" s="13">
        <v>44564</v>
      </c>
      <c r="H40" s="77" t="s">
        <v>5587</v>
      </c>
      <c r="I40" s="16">
        <v>40</v>
      </c>
      <c r="J40" s="16">
        <v>30</v>
      </c>
      <c r="K40" s="16">
        <v>12</v>
      </c>
      <c r="L40" s="16">
        <v>2</v>
      </c>
      <c r="M40" s="81">
        <v>3.6</v>
      </c>
      <c r="N40" s="96">
        <v>3.6</v>
      </c>
      <c r="O40" s="64">
        <v>2530</v>
      </c>
      <c r="P40" s="65">
        <f>Table22457891011234567891011121314151617181920212223242526272829303132333435363738394041424344454647484950515253[[#This Row],[PEMBULATAN]]*O40</f>
        <v>9108</v>
      </c>
    </row>
    <row r="41" spans="1:16" ht="26.25" customHeight="1" x14ac:dyDescent="0.2">
      <c r="A41" s="14"/>
      <c r="B41" s="75"/>
      <c r="C41" s="73" t="s">
        <v>5692</v>
      </c>
      <c r="D41" s="78" t="s">
        <v>127</v>
      </c>
      <c r="E41" s="13">
        <v>44560</v>
      </c>
      <c r="F41" s="76" t="s">
        <v>705</v>
      </c>
      <c r="G41" s="13">
        <v>44564</v>
      </c>
      <c r="H41" s="77" t="s">
        <v>5587</v>
      </c>
      <c r="I41" s="16">
        <v>27</v>
      </c>
      <c r="J41" s="16">
        <v>14</v>
      </c>
      <c r="K41" s="16">
        <v>8</v>
      </c>
      <c r="L41" s="16">
        <v>1</v>
      </c>
      <c r="M41" s="81">
        <v>0.75600000000000001</v>
      </c>
      <c r="N41" s="96">
        <v>1</v>
      </c>
      <c r="O41" s="64">
        <v>2530</v>
      </c>
      <c r="P41" s="65">
        <f>Table22457891011234567891011121314151617181920212223242526272829303132333435363738394041424344454647484950515253[[#This Row],[PEMBULATAN]]*O41</f>
        <v>2530</v>
      </c>
    </row>
    <row r="42" spans="1:16" ht="26.25" customHeight="1" x14ac:dyDescent="0.2">
      <c r="A42" s="14"/>
      <c r="B42" s="75"/>
      <c r="C42" s="73" t="s">
        <v>5693</v>
      </c>
      <c r="D42" s="78" t="s">
        <v>127</v>
      </c>
      <c r="E42" s="13">
        <v>44560</v>
      </c>
      <c r="F42" s="76" t="s">
        <v>705</v>
      </c>
      <c r="G42" s="13">
        <v>44564</v>
      </c>
      <c r="H42" s="77" t="s">
        <v>5587</v>
      </c>
      <c r="I42" s="16">
        <v>128</v>
      </c>
      <c r="J42" s="16">
        <v>82</v>
      </c>
      <c r="K42" s="16">
        <v>26</v>
      </c>
      <c r="L42" s="16">
        <v>45</v>
      </c>
      <c r="M42" s="81">
        <v>68.224000000000004</v>
      </c>
      <c r="N42" s="96">
        <v>68.224000000000004</v>
      </c>
      <c r="O42" s="64">
        <v>2530</v>
      </c>
      <c r="P42" s="65">
        <f>Table22457891011234567891011121314151617181920212223242526272829303132333435363738394041424344454647484950515253[[#This Row],[PEMBULATAN]]*O42</f>
        <v>172606.72</v>
      </c>
    </row>
    <row r="43" spans="1:16" ht="22.5" customHeight="1" x14ac:dyDescent="0.2">
      <c r="A43" s="123" t="s">
        <v>30</v>
      </c>
      <c r="B43" s="124"/>
      <c r="C43" s="124"/>
      <c r="D43" s="124"/>
      <c r="E43" s="124"/>
      <c r="F43" s="124"/>
      <c r="G43" s="124"/>
      <c r="H43" s="124"/>
      <c r="I43" s="124"/>
      <c r="J43" s="124"/>
      <c r="K43" s="124"/>
      <c r="L43" s="125"/>
      <c r="M43" s="79">
        <f>SUBTOTAL(109,Table22457891011234567891011121314151617181920212223242526272829303132333435363738394041424344454647484950515253[KG VOLUME])</f>
        <v>680.1975000000001</v>
      </c>
      <c r="N43" s="68">
        <f>SUM(N3:N42)</f>
        <v>722.32100000000014</v>
      </c>
      <c r="O43" s="126">
        <f>SUM(P3:P42)</f>
        <v>1827472.1299999997</v>
      </c>
      <c r="P43" s="127"/>
    </row>
    <row r="44" spans="1:16" ht="18" customHeight="1" x14ac:dyDescent="0.2">
      <c r="A44" s="86"/>
      <c r="B44" s="56" t="s">
        <v>42</v>
      </c>
      <c r="C44" s="55"/>
      <c r="D44" s="57" t="s">
        <v>43</v>
      </c>
      <c r="E44" s="86"/>
      <c r="F44" s="86"/>
      <c r="G44" s="86"/>
      <c r="H44" s="86"/>
      <c r="I44" s="86"/>
      <c r="J44" s="86"/>
      <c r="K44" s="86"/>
      <c r="L44" s="86"/>
      <c r="M44" s="87"/>
      <c r="N44" s="88" t="s">
        <v>51</v>
      </c>
      <c r="O44" s="89"/>
      <c r="P44" s="89">
        <f>O43*10%</f>
        <v>182747.21299999999</v>
      </c>
    </row>
    <row r="45" spans="1:16" ht="18" customHeight="1" thickBot="1" x14ac:dyDescent="0.25">
      <c r="A45" s="86"/>
      <c r="B45" s="56"/>
      <c r="C45" s="55"/>
      <c r="D45" s="57"/>
      <c r="E45" s="86"/>
      <c r="F45" s="86"/>
      <c r="G45" s="86"/>
      <c r="H45" s="86"/>
      <c r="I45" s="86"/>
      <c r="J45" s="86"/>
      <c r="K45" s="86"/>
      <c r="L45" s="86"/>
      <c r="M45" s="87"/>
      <c r="N45" s="90" t="s">
        <v>52</v>
      </c>
      <c r="O45" s="91"/>
      <c r="P45" s="91">
        <f>O43-P44</f>
        <v>1644724.9169999997</v>
      </c>
    </row>
    <row r="46" spans="1:16" ht="18" customHeight="1" x14ac:dyDescent="0.2">
      <c r="A46" s="11"/>
      <c r="H46" s="63"/>
      <c r="N46" s="62" t="s">
        <v>31</v>
      </c>
      <c r="P46" s="69">
        <f>P45*1%</f>
        <v>16447.249169999996</v>
      </c>
    </row>
    <row r="47" spans="1:16" ht="18" customHeight="1" thickBot="1" x14ac:dyDescent="0.25">
      <c r="A47" s="11"/>
      <c r="H47" s="63"/>
      <c r="N47" s="62" t="s">
        <v>53</v>
      </c>
      <c r="P47" s="71">
        <f>P45*2%</f>
        <v>32894.498339999991</v>
      </c>
    </row>
    <row r="48" spans="1:16" ht="18" customHeight="1" x14ac:dyDescent="0.2">
      <c r="A48" s="11"/>
      <c r="H48" s="63"/>
      <c r="N48" s="66" t="s">
        <v>32</v>
      </c>
      <c r="O48" s="67"/>
      <c r="P48" s="70">
        <f>P45+P46-P47</f>
        <v>1628277.6678299997</v>
      </c>
    </row>
    <row r="50" spans="1:16" x14ac:dyDescent="0.2">
      <c r="A50" s="11"/>
      <c r="H50" s="63"/>
      <c r="P50" s="71"/>
    </row>
    <row r="51" spans="1:16" x14ac:dyDescent="0.2">
      <c r="A51" s="11"/>
      <c r="H51" s="63"/>
      <c r="O51" s="58"/>
      <c r="P51" s="71"/>
    </row>
    <row r="52" spans="1:16" s="3" customFormat="1" x14ac:dyDescent="0.25">
      <c r="A52" s="11"/>
      <c r="B52" s="2"/>
      <c r="C52" s="2"/>
      <c r="E52" s="12"/>
      <c r="H52" s="63"/>
      <c r="N52" s="15"/>
      <c r="O52" s="15"/>
      <c r="P52" s="15"/>
    </row>
    <row r="53" spans="1:16" s="3" customFormat="1" x14ac:dyDescent="0.25">
      <c r="A53" s="11"/>
      <c r="B53" s="2"/>
      <c r="C53" s="2"/>
      <c r="E53" s="12"/>
      <c r="H53" s="63"/>
      <c r="N53" s="15"/>
      <c r="O53" s="15"/>
      <c r="P53" s="15"/>
    </row>
    <row r="54" spans="1:16" s="3" customFormat="1" x14ac:dyDescent="0.25">
      <c r="A54" s="11"/>
      <c r="B54" s="2"/>
      <c r="C54" s="2"/>
      <c r="E54" s="12"/>
      <c r="H54" s="63"/>
      <c r="N54" s="15"/>
      <c r="O54" s="15"/>
      <c r="P54" s="15"/>
    </row>
    <row r="55" spans="1:16" s="3" customFormat="1" x14ac:dyDescent="0.25">
      <c r="A55" s="11"/>
      <c r="B55" s="2"/>
      <c r="C55" s="2"/>
      <c r="E55" s="12"/>
      <c r="H55" s="63"/>
      <c r="N55" s="15"/>
      <c r="O55" s="15"/>
      <c r="P55" s="15"/>
    </row>
    <row r="56" spans="1:16" s="3" customFormat="1" x14ac:dyDescent="0.25">
      <c r="A56" s="11"/>
      <c r="B56" s="2"/>
      <c r="C56" s="2"/>
      <c r="E56" s="12"/>
      <c r="H56" s="63"/>
      <c r="N56" s="15"/>
      <c r="O56" s="15"/>
      <c r="P56" s="15"/>
    </row>
    <row r="57" spans="1:16" s="3" customFormat="1" x14ac:dyDescent="0.25">
      <c r="A57" s="11"/>
      <c r="B57" s="2"/>
      <c r="C57" s="2"/>
      <c r="E57" s="12"/>
      <c r="H57" s="63"/>
      <c r="N57" s="15"/>
      <c r="O57" s="15"/>
      <c r="P57" s="15"/>
    </row>
    <row r="58" spans="1:16" s="3" customFormat="1" x14ac:dyDescent="0.25">
      <c r="A58" s="11"/>
      <c r="B58" s="2"/>
      <c r="C58" s="2"/>
      <c r="E58" s="12"/>
      <c r="H58" s="63"/>
      <c r="N58" s="15"/>
      <c r="O58" s="15"/>
      <c r="P58" s="15"/>
    </row>
    <row r="59" spans="1:16" s="3" customFormat="1" x14ac:dyDescent="0.25">
      <c r="A59" s="11"/>
      <c r="B59" s="2"/>
      <c r="C59" s="2"/>
      <c r="E59" s="12"/>
      <c r="H59" s="63"/>
      <c r="N59" s="15"/>
      <c r="O59" s="15"/>
      <c r="P59" s="15"/>
    </row>
    <row r="60" spans="1:16" s="3" customFormat="1" x14ac:dyDescent="0.25">
      <c r="A60" s="11"/>
      <c r="B60" s="2"/>
      <c r="C60" s="2"/>
      <c r="E60" s="12"/>
      <c r="H60" s="63"/>
      <c r="N60" s="15"/>
      <c r="O60" s="15"/>
      <c r="P60" s="15"/>
    </row>
    <row r="61" spans="1:16" s="3" customFormat="1" x14ac:dyDescent="0.25">
      <c r="A61" s="11"/>
      <c r="B61" s="2"/>
      <c r="C61" s="2"/>
      <c r="E61" s="12"/>
      <c r="H61" s="63"/>
      <c r="N61" s="15"/>
      <c r="O61" s="15"/>
      <c r="P61" s="15"/>
    </row>
    <row r="62" spans="1:16" s="3" customFormat="1" x14ac:dyDescent="0.25">
      <c r="A62" s="11"/>
      <c r="B62" s="2"/>
      <c r="C62" s="2"/>
      <c r="E62" s="12"/>
      <c r="H62" s="63"/>
      <c r="N62" s="15"/>
      <c r="O62" s="15"/>
      <c r="P62" s="15"/>
    </row>
    <row r="63" spans="1:16" s="3" customFormat="1" x14ac:dyDescent="0.25">
      <c r="A63" s="11"/>
      <c r="B63" s="2"/>
      <c r="C63" s="2"/>
      <c r="E63" s="12"/>
      <c r="H63" s="63"/>
      <c r="N63" s="15"/>
      <c r="O63" s="15"/>
      <c r="P63" s="15"/>
    </row>
  </sheetData>
  <mergeCells count="2">
    <mergeCell ref="A43:L43"/>
    <mergeCell ref="O43:P43"/>
  </mergeCells>
  <conditionalFormatting sqref="B3:B42">
    <cfRule type="duplicateValues" dxfId="95" priority="81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tabColor rgb="FF92D050"/>
  </sheetPr>
  <dimension ref="A1:P296"/>
  <sheetViews>
    <sheetView zoomScale="110" zoomScaleNormal="110" workbookViewId="0">
      <pane xSplit="3" ySplit="2" topLeftCell="D272" activePane="bottomRight" state="frozen"/>
      <selection pane="topRight" activeCell="B1" sqref="B1"/>
      <selection pane="bottomLeft" activeCell="A3" sqref="A3"/>
      <selection pane="bottomRight" activeCell="N3" sqref="N3:N275"/>
    </sheetView>
  </sheetViews>
  <sheetFormatPr defaultRowHeight="15" x14ac:dyDescent="0.2"/>
  <cols>
    <col min="1" max="1" width="8" style="4" customWidth="1"/>
    <col min="2" max="2" width="20.7109375" style="2" customWidth="1"/>
    <col min="3" max="3" width="14.5703125" style="2" customWidth="1"/>
    <col min="4" max="4" width="10.42578125" style="3" customWidth="1"/>
    <col min="5" max="5" width="8" style="12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5" customWidth="1"/>
    <col min="15" max="15" width="8.140625" style="15" customWidth="1"/>
    <col min="16" max="16" width="12.28515625" style="15" customWidth="1"/>
    <col min="17" max="16384" width="9.140625" style="4"/>
  </cols>
  <sheetData>
    <row r="1" spans="1:16" x14ac:dyDescent="0.2">
      <c r="H1" s="5"/>
    </row>
    <row r="2" spans="1:16" ht="25.5" x14ac:dyDescent="0.2">
      <c r="A2" s="59" t="s">
        <v>44</v>
      </c>
      <c r="B2" s="7" t="s">
        <v>7</v>
      </c>
      <c r="C2" s="7" t="s">
        <v>0</v>
      </c>
      <c r="D2" s="7" t="s">
        <v>1</v>
      </c>
      <c r="E2" s="60" t="s">
        <v>4</v>
      </c>
      <c r="F2" s="7" t="s">
        <v>3</v>
      </c>
      <c r="G2" s="7" t="s">
        <v>5</v>
      </c>
      <c r="H2" s="60" t="s">
        <v>2</v>
      </c>
      <c r="I2" s="7" t="s">
        <v>39</v>
      </c>
      <c r="J2" s="7" t="s">
        <v>40</v>
      </c>
      <c r="K2" s="7" t="s">
        <v>41</v>
      </c>
      <c r="L2" s="61" t="s">
        <v>45</v>
      </c>
      <c r="M2" s="61" t="s">
        <v>46</v>
      </c>
      <c r="N2" s="61" t="s">
        <v>6</v>
      </c>
      <c r="O2" s="61" t="s">
        <v>47</v>
      </c>
      <c r="P2" s="61" t="s">
        <v>48</v>
      </c>
    </row>
    <row r="3" spans="1:16" ht="24" customHeight="1" x14ac:dyDescent="0.2">
      <c r="A3" s="83">
        <v>402753</v>
      </c>
      <c r="B3" s="74" t="s">
        <v>5694</v>
      </c>
      <c r="C3" s="9" t="s">
        <v>5695</v>
      </c>
      <c r="D3" s="76" t="s">
        <v>127</v>
      </c>
      <c r="E3" s="13">
        <v>44560</v>
      </c>
      <c r="F3" s="76" t="s">
        <v>705</v>
      </c>
      <c r="G3" s="13">
        <v>44564</v>
      </c>
      <c r="H3" s="10" t="s">
        <v>5587</v>
      </c>
      <c r="I3" s="1">
        <v>102</v>
      </c>
      <c r="J3" s="1">
        <v>7</v>
      </c>
      <c r="K3" s="1">
        <v>7</v>
      </c>
      <c r="L3" s="1">
        <v>1</v>
      </c>
      <c r="M3" s="80">
        <v>1.2495000000000001</v>
      </c>
      <c r="N3" s="96">
        <v>1.2495000000000001</v>
      </c>
      <c r="O3" s="64">
        <v>2530</v>
      </c>
      <c r="P3" s="65">
        <f>Table2245789101123456789101112131415161718192021222324252627282930313233343536373839404142434445464748495051525354[[#This Row],[PEMBULATAN]]*O3</f>
        <v>3161.2350000000001</v>
      </c>
    </row>
    <row r="4" spans="1:16" ht="24" customHeight="1" x14ac:dyDescent="0.2">
      <c r="A4" s="14"/>
      <c r="B4" s="75"/>
      <c r="C4" s="73" t="s">
        <v>5696</v>
      </c>
      <c r="D4" s="78" t="s">
        <v>127</v>
      </c>
      <c r="E4" s="13">
        <v>44560</v>
      </c>
      <c r="F4" s="76" t="s">
        <v>705</v>
      </c>
      <c r="G4" s="13">
        <v>44564</v>
      </c>
      <c r="H4" s="77" t="s">
        <v>5587</v>
      </c>
      <c r="I4" s="16">
        <v>40</v>
      </c>
      <c r="J4" s="16">
        <v>40</v>
      </c>
      <c r="K4" s="16">
        <v>25</v>
      </c>
      <c r="L4" s="16">
        <v>3</v>
      </c>
      <c r="M4" s="81">
        <v>10</v>
      </c>
      <c r="N4" s="96">
        <v>10</v>
      </c>
      <c r="O4" s="64">
        <v>2530</v>
      </c>
      <c r="P4" s="65">
        <f>Table2245789101123456789101112131415161718192021222324252627282930313233343536373839404142434445464748495051525354[[#This Row],[PEMBULATAN]]*O4</f>
        <v>25300</v>
      </c>
    </row>
    <row r="5" spans="1:16" ht="24" customHeight="1" x14ac:dyDescent="0.2">
      <c r="A5" s="14"/>
      <c r="B5" s="75"/>
      <c r="C5" s="73" t="s">
        <v>5697</v>
      </c>
      <c r="D5" s="78" t="s">
        <v>127</v>
      </c>
      <c r="E5" s="13">
        <v>44560</v>
      </c>
      <c r="F5" s="76" t="s">
        <v>705</v>
      </c>
      <c r="G5" s="13">
        <v>44564</v>
      </c>
      <c r="H5" s="77" t="s">
        <v>5587</v>
      </c>
      <c r="I5" s="16">
        <v>58</v>
      </c>
      <c r="J5" s="16">
        <v>45</v>
      </c>
      <c r="K5" s="16">
        <v>10</v>
      </c>
      <c r="L5" s="16">
        <v>3</v>
      </c>
      <c r="M5" s="81">
        <v>6.5250000000000004</v>
      </c>
      <c r="N5" s="96">
        <v>6.5250000000000004</v>
      </c>
      <c r="O5" s="64">
        <v>2530</v>
      </c>
      <c r="P5" s="65">
        <f>Table2245789101123456789101112131415161718192021222324252627282930313233343536373839404142434445464748495051525354[[#This Row],[PEMBULATAN]]*O5</f>
        <v>16508.25</v>
      </c>
    </row>
    <row r="6" spans="1:16" ht="24" customHeight="1" x14ac:dyDescent="0.2">
      <c r="A6" s="14"/>
      <c r="B6" s="75"/>
      <c r="C6" s="73" t="s">
        <v>5698</v>
      </c>
      <c r="D6" s="78" t="s">
        <v>127</v>
      </c>
      <c r="E6" s="13">
        <v>44560</v>
      </c>
      <c r="F6" s="76" t="s">
        <v>705</v>
      </c>
      <c r="G6" s="13">
        <v>44564</v>
      </c>
      <c r="H6" s="77" t="s">
        <v>5587</v>
      </c>
      <c r="I6" s="16">
        <v>77</v>
      </c>
      <c r="J6" s="16">
        <v>10</v>
      </c>
      <c r="K6" s="16">
        <v>17</v>
      </c>
      <c r="L6" s="16">
        <v>1</v>
      </c>
      <c r="M6" s="81">
        <v>3.2725</v>
      </c>
      <c r="N6" s="96">
        <v>3.2725</v>
      </c>
      <c r="O6" s="64">
        <v>2530</v>
      </c>
      <c r="P6" s="65">
        <f>Table2245789101123456789101112131415161718192021222324252627282930313233343536373839404142434445464748495051525354[[#This Row],[PEMBULATAN]]*O6</f>
        <v>8279.4249999999993</v>
      </c>
    </row>
    <row r="7" spans="1:16" ht="24" customHeight="1" x14ac:dyDescent="0.2">
      <c r="A7" s="14"/>
      <c r="B7" s="75"/>
      <c r="C7" s="73" t="s">
        <v>5699</v>
      </c>
      <c r="D7" s="78" t="s">
        <v>127</v>
      </c>
      <c r="E7" s="13">
        <v>44560</v>
      </c>
      <c r="F7" s="76" t="s">
        <v>705</v>
      </c>
      <c r="G7" s="13">
        <v>44564</v>
      </c>
      <c r="H7" s="77" t="s">
        <v>5587</v>
      </c>
      <c r="I7" s="16">
        <v>110</v>
      </c>
      <c r="J7" s="16">
        <v>12</v>
      </c>
      <c r="K7" s="16">
        <v>12</v>
      </c>
      <c r="L7" s="16">
        <v>2</v>
      </c>
      <c r="M7" s="81">
        <v>3.96</v>
      </c>
      <c r="N7" s="96">
        <v>3.96</v>
      </c>
      <c r="O7" s="64">
        <v>2530</v>
      </c>
      <c r="P7" s="65">
        <f>Table2245789101123456789101112131415161718192021222324252627282930313233343536373839404142434445464748495051525354[[#This Row],[PEMBULATAN]]*O7</f>
        <v>10018.799999999999</v>
      </c>
    </row>
    <row r="8" spans="1:16" ht="24" customHeight="1" x14ac:dyDescent="0.2">
      <c r="A8" s="14"/>
      <c r="B8" s="75"/>
      <c r="C8" s="73" t="s">
        <v>5700</v>
      </c>
      <c r="D8" s="78" t="s">
        <v>127</v>
      </c>
      <c r="E8" s="13">
        <v>44560</v>
      </c>
      <c r="F8" s="76" t="s">
        <v>705</v>
      </c>
      <c r="G8" s="13">
        <v>44564</v>
      </c>
      <c r="H8" s="77" t="s">
        <v>5587</v>
      </c>
      <c r="I8" s="16">
        <v>50</v>
      </c>
      <c r="J8" s="16">
        <v>38</v>
      </c>
      <c r="K8" s="16">
        <v>26</v>
      </c>
      <c r="L8" s="16">
        <v>8</v>
      </c>
      <c r="M8" s="81">
        <v>12.35</v>
      </c>
      <c r="N8" s="96">
        <v>13</v>
      </c>
      <c r="O8" s="64">
        <v>2530</v>
      </c>
      <c r="P8" s="65">
        <f>Table2245789101123456789101112131415161718192021222324252627282930313233343536373839404142434445464748495051525354[[#This Row],[PEMBULATAN]]*O8</f>
        <v>32890</v>
      </c>
    </row>
    <row r="9" spans="1:16" ht="24" customHeight="1" x14ac:dyDescent="0.2">
      <c r="A9" s="14"/>
      <c r="B9" s="75"/>
      <c r="C9" s="73" t="s">
        <v>5701</v>
      </c>
      <c r="D9" s="78" t="s">
        <v>127</v>
      </c>
      <c r="E9" s="13">
        <v>44560</v>
      </c>
      <c r="F9" s="76" t="s">
        <v>705</v>
      </c>
      <c r="G9" s="13">
        <v>44564</v>
      </c>
      <c r="H9" s="77" t="s">
        <v>5587</v>
      </c>
      <c r="I9" s="16">
        <v>80</v>
      </c>
      <c r="J9" s="16">
        <v>72</v>
      </c>
      <c r="K9" s="16">
        <v>30</v>
      </c>
      <c r="L9" s="16">
        <v>15</v>
      </c>
      <c r="M9" s="81">
        <v>43.2</v>
      </c>
      <c r="N9" s="96">
        <v>43.2</v>
      </c>
      <c r="O9" s="64">
        <v>2530</v>
      </c>
      <c r="P9" s="65">
        <f>Table2245789101123456789101112131415161718192021222324252627282930313233343536373839404142434445464748495051525354[[#This Row],[PEMBULATAN]]*O9</f>
        <v>109296</v>
      </c>
    </row>
    <row r="10" spans="1:16" ht="24" customHeight="1" x14ac:dyDescent="0.2">
      <c r="A10" s="14"/>
      <c r="B10" s="75"/>
      <c r="C10" s="73" t="s">
        <v>5702</v>
      </c>
      <c r="D10" s="78" t="s">
        <v>127</v>
      </c>
      <c r="E10" s="13">
        <v>44560</v>
      </c>
      <c r="F10" s="76" t="s">
        <v>705</v>
      </c>
      <c r="G10" s="13">
        <v>44564</v>
      </c>
      <c r="H10" s="77" t="s">
        <v>5587</v>
      </c>
      <c r="I10" s="16">
        <v>70</v>
      </c>
      <c r="J10" s="16">
        <v>52</v>
      </c>
      <c r="K10" s="16">
        <v>25</v>
      </c>
      <c r="L10" s="16">
        <v>10</v>
      </c>
      <c r="M10" s="81">
        <v>22.75</v>
      </c>
      <c r="N10" s="96">
        <v>22.75</v>
      </c>
      <c r="O10" s="64">
        <v>2530</v>
      </c>
      <c r="P10" s="65">
        <f>Table2245789101123456789101112131415161718192021222324252627282930313233343536373839404142434445464748495051525354[[#This Row],[PEMBULATAN]]*O10</f>
        <v>57557.5</v>
      </c>
    </row>
    <row r="11" spans="1:16" ht="24" customHeight="1" x14ac:dyDescent="0.2">
      <c r="A11" s="14"/>
      <c r="B11" s="75"/>
      <c r="C11" s="73" t="s">
        <v>5703</v>
      </c>
      <c r="D11" s="78" t="s">
        <v>127</v>
      </c>
      <c r="E11" s="13">
        <v>44560</v>
      </c>
      <c r="F11" s="76" t="s">
        <v>705</v>
      </c>
      <c r="G11" s="13">
        <v>44564</v>
      </c>
      <c r="H11" s="77" t="s">
        <v>5587</v>
      </c>
      <c r="I11" s="16">
        <v>67</v>
      </c>
      <c r="J11" s="16">
        <v>60</v>
      </c>
      <c r="K11" s="16">
        <v>20</v>
      </c>
      <c r="L11" s="16">
        <v>14</v>
      </c>
      <c r="M11" s="81">
        <v>20.100000000000001</v>
      </c>
      <c r="N11" s="96">
        <v>20.100000000000001</v>
      </c>
      <c r="O11" s="64">
        <v>2530</v>
      </c>
      <c r="P11" s="65">
        <f>Table2245789101123456789101112131415161718192021222324252627282930313233343536373839404142434445464748495051525354[[#This Row],[PEMBULATAN]]*O11</f>
        <v>50853</v>
      </c>
    </row>
    <row r="12" spans="1:16" ht="24" customHeight="1" x14ac:dyDescent="0.2">
      <c r="A12" s="14"/>
      <c r="B12" s="75"/>
      <c r="C12" s="73" t="s">
        <v>5704</v>
      </c>
      <c r="D12" s="78" t="s">
        <v>127</v>
      </c>
      <c r="E12" s="13">
        <v>44560</v>
      </c>
      <c r="F12" s="76" t="s">
        <v>705</v>
      </c>
      <c r="G12" s="13">
        <v>44564</v>
      </c>
      <c r="H12" s="77" t="s">
        <v>5587</v>
      </c>
      <c r="I12" s="16">
        <v>82</v>
      </c>
      <c r="J12" s="16">
        <v>56</v>
      </c>
      <c r="K12" s="16">
        <v>20</v>
      </c>
      <c r="L12" s="16">
        <v>10</v>
      </c>
      <c r="M12" s="81">
        <v>22.96</v>
      </c>
      <c r="N12" s="96">
        <v>22.96</v>
      </c>
      <c r="O12" s="64">
        <v>2530</v>
      </c>
      <c r="P12" s="65">
        <f>Table2245789101123456789101112131415161718192021222324252627282930313233343536373839404142434445464748495051525354[[#This Row],[PEMBULATAN]]*O12</f>
        <v>58088.800000000003</v>
      </c>
    </row>
    <row r="13" spans="1:16" ht="24" customHeight="1" x14ac:dyDescent="0.2">
      <c r="A13" s="14"/>
      <c r="B13" s="75"/>
      <c r="C13" s="73" t="s">
        <v>5705</v>
      </c>
      <c r="D13" s="78" t="s">
        <v>127</v>
      </c>
      <c r="E13" s="13">
        <v>44560</v>
      </c>
      <c r="F13" s="76" t="s">
        <v>705</v>
      </c>
      <c r="G13" s="13">
        <v>44564</v>
      </c>
      <c r="H13" s="77" t="s">
        <v>5587</v>
      </c>
      <c r="I13" s="16">
        <v>102</v>
      </c>
      <c r="J13" s="16">
        <v>54</v>
      </c>
      <c r="K13" s="16">
        <v>22</v>
      </c>
      <c r="L13" s="16">
        <v>17</v>
      </c>
      <c r="M13" s="81">
        <v>30.294</v>
      </c>
      <c r="N13" s="96">
        <v>30.294</v>
      </c>
      <c r="O13" s="64">
        <v>2530</v>
      </c>
      <c r="P13" s="65">
        <f>Table2245789101123456789101112131415161718192021222324252627282930313233343536373839404142434445464748495051525354[[#This Row],[PEMBULATAN]]*O13</f>
        <v>76643.820000000007</v>
      </c>
    </row>
    <row r="14" spans="1:16" ht="24" customHeight="1" x14ac:dyDescent="0.2">
      <c r="A14" s="14"/>
      <c r="B14" s="75"/>
      <c r="C14" s="73" t="s">
        <v>5706</v>
      </c>
      <c r="D14" s="78" t="s">
        <v>127</v>
      </c>
      <c r="E14" s="13">
        <v>44560</v>
      </c>
      <c r="F14" s="76" t="s">
        <v>705</v>
      </c>
      <c r="G14" s="13">
        <v>44564</v>
      </c>
      <c r="H14" s="77" t="s">
        <v>5587</v>
      </c>
      <c r="I14" s="16">
        <v>96</v>
      </c>
      <c r="J14" s="16">
        <v>55</v>
      </c>
      <c r="K14" s="16">
        <v>22</v>
      </c>
      <c r="L14" s="16">
        <v>17</v>
      </c>
      <c r="M14" s="81">
        <v>29.04</v>
      </c>
      <c r="N14" s="96">
        <v>29.04</v>
      </c>
      <c r="O14" s="64">
        <v>2530</v>
      </c>
      <c r="P14" s="65">
        <f>Table2245789101123456789101112131415161718192021222324252627282930313233343536373839404142434445464748495051525354[[#This Row],[PEMBULATAN]]*O14</f>
        <v>73471.199999999997</v>
      </c>
    </row>
    <row r="15" spans="1:16" ht="24" customHeight="1" x14ac:dyDescent="0.2">
      <c r="A15" s="14"/>
      <c r="B15" s="75"/>
      <c r="C15" s="73" t="s">
        <v>5707</v>
      </c>
      <c r="D15" s="78" t="s">
        <v>127</v>
      </c>
      <c r="E15" s="13">
        <v>44560</v>
      </c>
      <c r="F15" s="76" t="s">
        <v>705</v>
      </c>
      <c r="G15" s="13">
        <v>44564</v>
      </c>
      <c r="H15" s="77" t="s">
        <v>5587</v>
      </c>
      <c r="I15" s="16">
        <v>96</v>
      </c>
      <c r="J15" s="16">
        <v>50</v>
      </c>
      <c r="K15" s="16">
        <v>20</v>
      </c>
      <c r="L15" s="16">
        <v>25</v>
      </c>
      <c r="M15" s="81">
        <v>24</v>
      </c>
      <c r="N15" s="96">
        <v>25</v>
      </c>
      <c r="O15" s="64">
        <v>2530</v>
      </c>
      <c r="P15" s="65">
        <f>Table2245789101123456789101112131415161718192021222324252627282930313233343536373839404142434445464748495051525354[[#This Row],[PEMBULATAN]]*O15</f>
        <v>63250</v>
      </c>
    </row>
    <row r="16" spans="1:16" ht="24" customHeight="1" x14ac:dyDescent="0.2">
      <c r="A16" s="14"/>
      <c r="B16" s="75"/>
      <c r="C16" s="73" t="s">
        <v>5708</v>
      </c>
      <c r="D16" s="78" t="s">
        <v>127</v>
      </c>
      <c r="E16" s="13">
        <v>44560</v>
      </c>
      <c r="F16" s="76" t="s">
        <v>705</v>
      </c>
      <c r="G16" s="13">
        <v>44564</v>
      </c>
      <c r="H16" s="77" t="s">
        <v>5587</v>
      </c>
      <c r="I16" s="16">
        <v>84</v>
      </c>
      <c r="J16" s="16">
        <v>65</v>
      </c>
      <c r="K16" s="16">
        <v>29</v>
      </c>
      <c r="L16" s="16">
        <v>15</v>
      </c>
      <c r="M16" s="81">
        <v>39.585000000000001</v>
      </c>
      <c r="N16" s="96">
        <v>39.585000000000001</v>
      </c>
      <c r="O16" s="64">
        <v>2530</v>
      </c>
      <c r="P16" s="65">
        <f>Table2245789101123456789101112131415161718192021222324252627282930313233343536373839404142434445464748495051525354[[#This Row],[PEMBULATAN]]*O16</f>
        <v>100150.05</v>
      </c>
    </row>
    <row r="17" spans="1:16" ht="24" customHeight="1" x14ac:dyDescent="0.2">
      <c r="A17" s="14"/>
      <c r="B17" s="75"/>
      <c r="C17" s="73" t="s">
        <v>5709</v>
      </c>
      <c r="D17" s="78" t="s">
        <v>127</v>
      </c>
      <c r="E17" s="13">
        <v>44560</v>
      </c>
      <c r="F17" s="76" t="s">
        <v>705</v>
      </c>
      <c r="G17" s="13">
        <v>44564</v>
      </c>
      <c r="H17" s="77" t="s">
        <v>5587</v>
      </c>
      <c r="I17" s="16">
        <v>77</v>
      </c>
      <c r="J17" s="16">
        <v>54</v>
      </c>
      <c r="K17" s="16">
        <v>18</v>
      </c>
      <c r="L17" s="16">
        <v>13</v>
      </c>
      <c r="M17" s="81">
        <v>18.710999999999999</v>
      </c>
      <c r="N17" s="96">
        <v>18.710999999999999</v>
      </c>
      <c r="O17" s="64">
        <v>2530</v>
      </c>
      <c r="P17" s="65">
        <f>Table2245789101123456789101112131415161718192021222324252627282930313233343536373839404142434445464748495051525354[[#This Row],[PEMBULATAN]]*O17</f>
        <v>47338.829999999994</v>
      </c>
    </row>
    <row r="18" spans="1:16" ht="24" customHeight="1" x14ac:dyDescent="0.2">
      <c r="A18" s="14"/>
      <c r="B18" s="75"/>
      <c r="C18" s="73" t="s">
        <v>5710</v>
      </c>
      <c r="D18" s="78" t="s">
        <v>127</v>
      </c>
      <c r="E18" s="13">
        <v>44560</v>
      </c>
      <c r="F18" s="76" t="s">
        <v>705</v>
      </c>
      <c r="G18" s="13">
        <v>44564</v>
      </c>
      <c r="H18" s="77" t="s">
        <v>5587</v>
      </c>
      <c r="I18" s="16">
        <v>82</v>
      </c>
      <c r="J18" s="16">
        <v>48</v>
      </c>
      <c r="K18" s="16">
        <v>33</v>
      </c>
      <c r="L18" s="16">
        <v>17</v>
      </c>
      <c r="M18" s="81">
        <v>32.472000000000001</v>
      </c>
      <c r="N18" s="96">
        <v>33</v>
      </c>
      <c r="O18" s="64">
        <v>2530</v>
      </c>
      <c r="P18" s="65">
        <f>Table2245789101123456789101112131415161718192021222324252627282930313233343536373839404142434445464748495051525354[[#This Row],[PEMBULATAN]]*O18</f>
        <v>83490</v>
      </c>
    </row>
    <row r="19" spans="1:16" ht="24" customHeight="1" x14ac:dyDescent="0.2">
      <c r="A19" s="14"/>
      <c r="B19" s="75"/>
      <c r="C19" s="73" t="s">
        <v>5711</v>
      </c>
      <c r="D19" s="78" t="s">
        <v>127</v>
      </c>
      <c r="E19" s="13">
        <v>44560</v>
      </c>
      <c r="F19" s="76" t="s">
        <v>705</v>
      </c>
      <c r="G19" s="13">
        <v>44564</v>
      </c>
      <c r="H19" s="77" t="s">
        <v>5587</v>
      </c>
      <c r="I19" s="16">
        <v>86</v>
      </c>
      <c r="J19" s="16">
        <v>46</v>
      </c>
      <c r="K19" s="16">
        <v>23</v>
      </c>
      <c r="L19" s="16">
        <v>10</v>
      </c>
      <c r="M19" s="81">
        <v>22.747</v>
      </c>
      <c r="N19" s="96">
        <v>22.747</v>
      </c>
      <c r="O19" s="64">
        <v>2530</v>
      </c>
      <c r="P19" s="65">
        <f>Table2245789101123456789101112131415161718192021222324252627282930313233343536373839404142434445464748495051525354[[#This Row],[PEMBULATAN]]*O19</f>
        <v>57549.909999999996</v>
      </c>
    </row>
    <row r="20" spans="1:16" ht="24" customHeight="1" x14ac:dyDescent="0.2">
      <c r="A20" s="14"/>
      <c r="B20" s="75"/>
      <c r="C20" s="73" t="s">
        <v>5712</v>
      </c>
      <c r="D20" s="78" t="s">
        <v>127</v>
      </c>
      <c r="E20" s="13">
        <v>44560</v>
      </c>
      <c r="F20" s="76" t="s">
        <v>705</v>
      </c>
      <c r="G20" s="13">
        <v>44564</v>
      </c>
      <c r="H20" s="77" t="s">
        <v>5587</v>
      </c>
      <c r="I20" s="16">
        <v>32</v>
      </c>
      <c r="J20" s="16">
        <v>30</v>
      </c>
      <c r="K20" s="16">
        <v>18</v>
      </c>
      <c r="L20" s="16">
        <v>1</v>
      </c>
      <c r="M20" s="81">
        <v>4.32</v>
      </c>
      <c r="N20" s="96">
        <v>5</v>
      </c>
      <c r="O20" s="64">
        <v>2530</v>
      </c>
      <c r="P20" s="65">
        <f>Table2245789101123456789101112131415161718192021222324252627282930313233343536373839404142434445464748495051525354[[#This Row],[PEMBULATAN]]*O20</f>
        <v>12650</v>
      </c>
    </row>
    <row r="21" spans="1:16" ht="24" customHeight="1" x14ac:dyDescent="0.2">
      <c r="A21" s="14"/>
      <c r="B21" s="75"/>
      <c r="C21" s="73" t="s">
        <v>5713</v>
      </c>
      <c r="D21" s="78" t="s">
        <v>127</v>
      </c>
      <c r="E21" s="13">
        <v>44560</v>
      </c>
      <c r="F21" s="76" t="s">
        <v>705</v>
      </c>
      <c r="G21" s="13">
        <v>44564</v>
      </c>
      <c r="H21" s="77" t="s">
        <v>5587</v>
      </c>
      <c r="I21" s="16">
        <v>74</v>
      </c>
      <c r="J21" s="16">
        <v>50</v>
      </c>
      <c r="K21" s="16">
        <v>12</v>
      </c>
      <c r="L21" s="16">
        <v>9</v>
      </c>
      <c r="M21" s="81">
        <v>11.1</v>
      </c>
      <c r="N21" s="96">
        <v>11.1</v>
      </c>
      <c r="O21" s="64">
        <v>2530</v>
      </c>
      <c r="P21" s="65">
        <f>Table2245789101123456789101112131415161718192021222324252627282930313233343536373839404142434445464748495051525354[[#This Row],[PEMBULATAN]]*O21</f>
        <v>28083</v>
      </c>
    </row>
    <row r="22" spans="1:16" ht="24" customHeight="1" x14ac:dyDescent="0.2">
      <c r="A22" s="14"/>
      <c r="B22" s="75"/>
      <c r="C22" s="73" t="s">
        <v>5714</v>
      </c>
      <c r="D22" s="78" t="s">
        <v>127</v>
      </c>
      <c r="E22" s="13">
        <v>44560</v>
      </c>
      <c r="F22" s="76" t="s">
        <v>705</v>
      </c>
      <c r="G22" s="13">
        <v>44564</v>
      </c>
      <c r="H22" s="77" t="s">
        <v>5587</v>
      </c>
      <c r="I22" s="16">
        <v>88</v>
      </c>
      <c r="J22" s="16">
        <v>67</v>
      </c>
      <c r="K22" s="16">
        <v>19</v>
      </c>
      <c r="L22" s="16">
        <v>13</v>
      </c>
      <c r="M22" s="81">
        <v>28.006</v>
      </c>
      <c r="N22" s="96">
        <v>28.006</v>
      </c>
      <c r="O22" s="64">
        <v>2530</v>
      </c>
      <c r="P22" s="65">
        <f>Table2245789101123456789101112131415161718192021222324252627282930313233343536373839404142434445464748495051525354[[#This Row],[PEMBULATAN]]*O22</f>
        <v>70855.180000000008</v>
      </c>
    </row>
    <row r="23" spans="1:16" ht="24" customHeight="1" x14ac:dyDescent="0.2">
      <c r="A23" s="14"/>
      <c r="B23" s="75"/>
      <c r="C23" s="73" t="s">
        <v>5715</v>
      </c>
      <c r="D23" s="78" t="s">
        <v>127</v>
      </c>
      <c r="E23" s="13">
        <v>44560</v>
      </c>
      <c r="F23" s="76" t="s">
        <v>705</v>
      </c>
      <c r="G23" s="13">
        <v>44564</v>
      </c>
      <c r="H23" s="77" t="s">
        <v>5587</v>
      </c>
      <c r="I23" s="16">
        <v>98</v>
      </c>
      <c r="J23" s="16">
        <v>68</v>
      </c>
      <c r="K23" s="16">
        <v>32</v>
      </c>
      <c r="L23" s="16">
        <v>25</v>
      </c>
      <c r="M23" s="81">
        <v>53.311999999999998</v>
      </c>
      <c r="N23" s="96">
        <v>54</v>
      </c>
      <c r="O23" s="64">
        <v>2530</v>
      </c>
      <c r="P23" s="65">
        <f>Table2245789101123456789101112131415161718192021222324252627282930313233343536373839404142434445464748495051525354[[#This Row],[PEMBULATAN]]*O23</f>
        <v>136620</v>
      </c>
    </row>
    <row r="24" spans="1:16" ht="24" customHeight="1" x14ac:dyDescent="0.2">
      <c r="A24" s="14"/>
      <c r="B24" s="75"/>
      <c r="C24" s="73" t="s">
        <v>5716</v>
      </c>
      <c r="D24" s="78" t="s">
        <v>127</v>
      </c>
      <c r="E24" s="13">
        <v>44560</v>
      </c>
      <c r="F24" s="76" t="s">
        <v>705</v>
      </c>
      <c r="G24" s="13">
        <v>44564</v>
      </c>
      <c r="H24" s="77" t="s">
        <v>5587</v>
      </c>
      <c r="I24" s="16">
        <v>69</v>
      </c>
      <c r="J24" s="16">
        <v>48</v>
      </c>
      <c r="K24" s="16">
        <v>23</v>
      </c>
      <c r="L24" s="16">
        <v>10</v>
      </c>
      <c r="M24" s="81">
        <v>19.044</v>
      </c>
      <c r="N24" s="96">
        <v>19.044</v>
      </c>
      <c r="O24" s="64">
        <v>2530</v>
      </c>
      <c r="P24" s="65">
        <f>Table2245789101123456789101112131415161718192021222324252627282930313233343536373839404142434445464748495051525354[[#This Row],[PEMBULATAN]]*O24</f>
        <v>48181.32</v>
      </c>
    </row>
    <row r="25" spans="1:16" ht="24" customHeight="1" x14ac:dyDescent="0.2">
      <c r="A25" s="14"/>
      <c r="B25" s="75"/>
      <c r="C25" s="73" t="s">
        <v>5717</v>
      </c>
      <c r="D25" s="78" t="s">
        <v>127</v>
      </c>
      <c r="E25" s="13">
        <v>44560</v>
      </c>
      <c r="F25" s="76" t="s">
        <v>705</v>
      </c>
      <c r="G25" s="13">
        <v>44564</v>
      </c>
      <c r="H25" s="77" t="s">
        <v>5587</v>
      </c>
      <c r="I25" s="16">
        <v>55</v>
      </c>
      <c r="J25" s="16">
        <v>46</v>
      </c>
      <c r="K25" s="16">
        <v>22</v>
      </c>
      <c r="L25" s="16">
        <v>9</v>
      </c>
      <c r="M25" s="81">
        <v>13.914999999999999</v>
      </c>
      <c r="N25" s="96">
        <v>13.914999999999999</v>
      </c>
      <c r="O25" s="64">
        <v>2530</v>
      </c>
      <c r="P25" s="65">
        <f>Table2245789101123456789101112131415161718192021222324252627282930313233343536373839404142434445464748495051525354[[#This Row],[PEMBULATAN]]*O25</f>
        <v>35204.949999999997</v>
      </c>
    </row>
    <row r="26" spans="1:16" ht="24" customHeight="1" x14ac:dyDescent="0.2">
      <c r="A26" s="14"/>
      <c r="B26" s="75"/>
      <c r="C26" s="73" t="s">
        <v>5718</v>
      </c>
      <c r="D26" s="78" t="s">
        <v>127</v>
      </c>
      <c r="E26" s="13">
        <v>44560</v>
      </c>
      <c r="F26" s="76" t="s">
        <v>705</v>
      </c>
      <c r="G26" s="13">
        <v>44564</v>
      </c>
      <c r="H26" s="77" t="s">
        <v>5587</v>
      </c>
      <c r="I26" s="16">
        <v>77</v>
      </c>
      <c r="J26" s="16">
        <v>53</v>
      </c>
      <c r="K26" s="16">
        <v>21</v>
      </c>
      <c r="L26" s="16">
        <v>17</v>
      </c>
      <c r="M26" s="81">
        <v>21.425249999999998</v>
      </c>
      <c r="N26" s="96">
        <v>22</v>
      </c>
      <c r="O26" s="64">
        <v>2530</v>
      </c>
      <c r="P26" s="65">
        <f>Table2245789101123456789101112131415161718192021222324252627282930313233343536373839404142434445464748495051525354[[#This Row],[PEMBULATAN]]*O26</f>
        <v>55660</v>
      </c>
    </row>
    <row r="27" spans="1:16" ht="24" customHeight="1" x14ac:dyDescent="0.2">
      <c r="A27" s="14"/>
      <c r="B27" s="75"/>
      <c r="C27" s="73" t="s">
        <v>5719</v>
      </c>
      <c r="D27" s="78" t="s">
        <v>127</v>
      </c>
      <c r="E27" s="13">
        <v>44560</v>
      </c>
      <c r="F27" s="76" t="s">
        <v>705</v>
      </c>
      <c r="G27" s="13">
        <v>44564</v>
      </c>
      <c r="H27" s="77" t="s">
        <v>5587</v>
      </c>
      <c r="I27" s="16">
        <v>45</v>
      </c>
      <c r="J27" s="16">
        <v>45</v>
      </c>
      <c r="K27" s="16">
        <v>16</v>
      </c>
      <c r="L27" s="16">
        <v>2</v>
      </c>
      <c r="M27" s="81">
        <v>8.1</v>
      </c>
      <c r="N27" s="96">
        <v>8.1</v>
      </c>
      <c r="O27" s="64">
        <v>2530</v>
      </c>
      <c r="P27" s="65">
        <f>Table2245789101123456789101112131415161718192021222324252627282930313233343536373839404142434445464748495051525354[[#This Row],[PEMBULATAN]]*O27</f>
        <v>20493</v>
      </c>
    </row>
    <row r="28" spans="1:16" ht="24" customHeight="1" x14ac:dyDescent="0.2">
      <c r="A28" s="14"/>
      <c r="B28" s="75"/>
      <c r="C28" s="73" t="s">
        <v>5720</v>
      </c>
      <c r="D28" s="78" t="s">
        <v>127</v>
      </c>
      <c r="E28" s="13">
        <v>44560</v>
      </c>
      <c r="F28" s="76" t="s">
        <v>705</v>
      </c>
      <c r="G28" s="13">
        <v>44564</v>
      </c>
      <c r="H28" s="77" t="s">
        <v>5587</v>
      </c>
      <c r="I28" s="16">
        <v>74</v>
      </c>
      <c r="J28" s="16">
        <v>68</v>
      </c>
      <c r="K28" s="16">
        <v>10</v>
      </c>
      <c r="L28" s="16">
        <v>8</v>
      </c>
      <c r="M28" s="81">
        <v>12.58</v>
      </c>
      <c r="N28" s="96">
        <v>12.58</v>
      </c>
      <c r="O28" s="64">
        <v>2530</v>
      </c>
      <c r="P28" s="65">
        <f>Table2245789101123456789101112131415161718192021222324252627282930313233343536373839404142434445464748495051525354[[#This Row],[PEMBULATAN]]*O28</f>
        <v>31827.4</v>
      </c>
    </row>
    <row r="29" spans="1:16" ht="24" customHeight="1" x14ac:dyDescent="0.2">
      <c r="A29" s="14"/>
      <c r="B29" s="75"/>
      <c r="C29" s="73" t="s">
        <v>5721</v>
      </c>
      <c r="D29" s="78" t="s">
        <v>127</v>
      </c>
      <c r="E29" s="13">
        <v>44560</v>
      </c>
      <c r="F29" s="76" t="s">
        <v>705</v>
      </c>
      <c r="G29" s="13">
        <v>44564</v>
      </c>
      <c r="H29" s="77" t="s">
        <v>5587</v>
      </c>
      <c r="I29" s="16">
        <v>80</v>
      </c>
      <c r="J29" s="16">
        <v>63</v>
      </c>
      <c r="K29" s="16">
        <v>5</v>
      </c>
      <c r="L29" s="16">
        <v>3</v>
      </c>
      <c r="M29" s="81">
        <v>6.3</v>
      </c>
      <c r="N29" s="96">
        <v>7</v>
      </c>
      <c r="O29" s="64">
        <v>2530</v>
      </c>
      <c r="P29" s="65">
        <f>Table2245789101123456789101112131415161718192021222324252627282930313233343536373839404142434445464748495051525354[[#This Row],[PEMBULATAN]]*O29</f>
        <v>17710</v>
      </c>
    </row>
    <row r="30" spans="1:16" ht="24" customHeight="1" x14ac:dyDescent="0.2">
      <c r="A30" s="14"/>
      <c r="B30" s="75"/>
      <c r="C30" s="73" t="s">
        <v>5722</v>
      </c>
      <c r="D30" s="78" t="s">
        <v>127</v>
      </c>
      <c r="E30" s="13">
        <v>44560</v>
      </c>
      <c r="F30" s="76" t="s">
        <v>705</v>
      </c>
      <c r="G30" s="13">
        <v>44564</v>
      </c>
      <c r="H30" s="77" t="s">
        <v>5587</v>
      </c>
      <c r="I30" s="16">
        <v>89</v>
      </c>
      <c r="J30" s="16">
        <v>57</v>
      </c>
      <c r="K30" s="16">
        <v>26</v>
      </c>
      <c r="L30" s="16">
        <v>15</v>
      </c>
      <c r="M30" s="81">
        <v>32.974499999999999</v>
      </c>
      <c r="N30" s="96">
        <v>32.974499999999999</v>
      </c>
      <c r="O30" s="64">
        <v>2530</v>
      </c>
      <c r="P30" s="65">
        <f>Table2245789101123456789101112131415161718192021222324252627282930313233343536373839404142434445464748495051525354[[#This Row],[PEMBULATAN]]*O30</f>
        <v>83425.485000000001</v>
      </c>
    </row>
    <row r="31" spans="1:16" ht="24" customHeight="1" x14ac:dyDescent="0.2">
      <c r="A31" s="14"/>
      <c r="B31" s="75"/>
      <c r="C31" s="73" t="s">
        <v>5723</v>
      </c>
      <c r="D31" s="78" t="s">
        <v>127</v>
      </c>
      <c r="E31" s="13">
        <v>44560</v>
      </c>
      <c r="F31" s="76" t="s">
        <v>705</v>
      </c>
      <c r="G31" s="13">
        <v>44564</v>
      </c>
      <c r="H31" s="77" t="s">
        <v>5587</v>
      </c>
      <c r="I31" s="16">
        <v>110</v>
      </c>
      <c r="J31" s="16">
        <v>56</v>
      </c>
      <c r="K31" s="16">
        <v>42</v>
      </c>
      <c r="L31" s="16">
        <v>32</v>
      </c>
      <c r="M31" s="81">
        <v>64.680000000000007</v>
      </c>
      <c r="N31" s="96">
        <v>64.680000000000007</v>
      </c>
      <c r="O31" s="64">
        <v>2530</v>
      </c>
      <c r="P31" s="65">
        <f>Table2245789101123456789101112131415161718192021222324252627282930313233343536373839404142434445464748495051525354[[#This Row],[PEMBULATAN]]*O31</f>
        <v>163640.40000000002</v>
      </c>
    </row>
    <row r="32" spans="1:16" ht="24" customHeight="1" x14ac:dyDescent="0.2">
      <c r="A32" s="14"/>
      <c r="B32" s="75"/>
      <c r="C32" s="73" t="s">
        <v>5724</v>
      </c>
      <c r="D32" s="78" t="s">
        <v>127</v>
      </c>
      <c r="E32" s="13">
        <v>44560</v>
      </c>
      <c r="F32" s="76" t="s">
        <v>705</v>
      </c>
      <c r="G32" s="13">
        <v>44564</v>
      </c>
      <c r="H32" s="77" t="s">
        <v>5587</v>
      </c>
      <c r="I32" s="16">
        <v>65</v>
      </c>
      <c r="J32" s="16">
        <v>60</v>
      </c>
      <c r="K32" s="16">
        <v>12</v>
      </c>
      <c r="L32" s="16">
        <v>18</v>
      </c>
      <c r="M32" s="81">
        <v>11.7</v>
      </c>
      <c r="N32" s="96">
        <v>18</v>
      </c>
      <c r="O32" s="64">
        <v>2530</v>
      </c>
      <c r="P32" s="65">
        <f>Table2245789101123456789101112131415161718192021222324252627282930313233343536373839404142434445464748495051525354[[#This Row],[PEMBULATAN]]*O32</f>
        <v>45540</v>
      </c>
    </row>
    <row r="33" spans="1:16" ht="24" customHeight="1" x14ac:dyDescent="0.2">
      <c r="A33" s="14"/>
      <c r="B33" s="75"/>
      <c r="C33" s="73" t="s">
        <v>5725</v>
      </c>
      <c r="D33" s="78" t="s">
        <v>127</v>
      </c>
      <c r="E33" s="13">
        <v>44560</v>
      </c>
      <c r="F33" s="76" t="s">
        <v>705</v>
      </c>
      <c r="G33" s="13">
        <v>44564</v>
      </c>
      <c r="H33" s="77" t="s">
        <v>5587</v>
      </c>
      <c r="I33" s="16">
        <v>60</v>
      </c>
      <c r="J33" s="16">
        <v>52</v>
      </c>
      <c r="K33" s="16">
        <v>21</v>
      </c>
      <c r="L33" s="16">
        <v>13</v>
      </c>
      <c r="M33" s="81">
        <v>16.38</v>
      </c>
      <c r="N33" s="96">
        <v>17</v>
      </c>
      <c r="O33" s="64">
        <v>2530</v>
      </c>
      <c r="P33" s="65">
        <f>Table2245789101123456789101112131415161718192021222324252627282930313233343536373839404142434445464748495051525354[[#This Row],[PEMBULATAN]]*O33</f>
        <v>43010</v>
      </c>
    </row>
    <row r="34" spans="1:16" ht="24" customHeight="1" x14ac:dyDescent="0.2">
      <c r="A34" s="14"/>
      <c r="B34" s="75"/>
      <c r="C34" s="73" t="s">
        <v>5726</v>
      </c>
      <c r="D34" s="78" t="s">
        <v>127</v>
      </c>
      <c r="E34" s="13">
        <v>44560</v>
      </c>
      <c r="F34" s="76" t="s">
        <v>705</v>
      </c>
      <c r="G34" s="13">
        <v>44564</v>
      </c>
      <c r="H34" s="77" t="s">
        <v>5587</v>
      </c>
      <c r="I34" s="16">
        <v>41</v>
      </c>
      <c r="J34" s="16">
        <v>47</v>
      </c>
      <c r="K34" s="16">
        <v>20</v>
      </c>
      <c r="L34" s="16">
        <v>6</v>
      </c>
      <c r="M34" s="81">
        <v>9.6349999999999998</v>
      </c>
      <c r="N34" s="96">
        <v>9.6349999999999998</v>
      </c>
      <c r="O34" s="64">
        <v>2530</v>
      </c>
      <c r="P34" s="65">
        <f>Table2245789101123456789101112131415161718192021222324252627282930313233343536373839404142434445464748495051525354[[#This Row],[PEMBULATAN]]*O34</f>
        <v>24376.55</v>
      </c>
    </row>
    <row r="35" spans="1:16" ht="24" customHeight="1" x14ac:dyDescent="0.2">
      <c r="A35" s="14"/>
      <c r="B35" s="75"/>
      <c r="C35" s="73" t="s">
        <v>5727</v>
      </c>
      <c r="D35" s="78" t="s">
        <v>127</v>
      </c>
      <c r="E35" s="13">
        <v>44560</v>
      </c>
      <c r="F35" s="76" t="s">
        <v>705</v>
      </c>
      <c r="G35" s="13">
        <v>44564</v>
      </c>
      <c r="H35" s="77" t="s">
        <v>5587</v>
      </c>
      <c r="I35" s="16">
        <v>80</v>
      </c>
      <c r="J35" s="16">
        <v>53</v>
      </c>
      <c r="K35" s="16">
        <v>17</v>
      </c>
      <c r="L35" s="16">
        <v>11</v>
      </c>
      <c r="M35" s="81">
        <v>18.02</v>
      </c>
      <c r="N35" s="96">
        <v>18.02</v>
      </c>
      <c r="O35" s="64">
        <v>2530</v>
      </c>
      <c r="P35" s="65">
        <f>Table2245789101123456789101112131415161718192021222324252627282930313233343536373839404142434445464748495051525354[[#This Row],[PEMBULATAN]]*O35</f>
        <v>45590.6</v>
      </c>
    </row>
    <row r="36" spans="1:16" ht="24" customHeight="1" x14ac:dyDescent="0.2">
      <c r="A36" s="14"/>
      <c r="B36" s="75"/>
      <c r="C36" s="73" t="s">
        <v>5728</v>
      </c>
      <c r="D36" s="78" t="s">
        <v>127</v>
      </c>
      <c r="E36" s="13">
        <v>44560</v>
      </c>
      <c r="F36" s="76" t="s">
        <v>705</v>
      </c>
      <c r="G36" s="13">
        <v>44564</v>
      </c>
      <c r="H36" s="77" t="s">
        <v>5587</v>
      </c>
      <c r="I36" s="16">
        <v>93</v>
      </c>
      <c r="J36" s="16">
        <v>45</v>
      </c>
      <c r="K36" s="16">
        <v>26</v>
      </c>
      <c r="L36" s="16">
        <v>29</v>
      </c>
      <c r="M36" s="81">
        <v>27.202500000000001</v>
      </c>
      <c r="N36" s="96">
        <v>29</v>
      </c>
      <c r="O36" s="64">
        <v>2530</v>
      </c>
      <c r="P36" s="65">
        <f>Table2245789101123456789101112131415161718192021222324252627282930313233343536373839404142434445464748495051525354[[#This Row],[PEMBULATAN]]*O36</f>
        <v>73370</v>
      </c>
    </row>
    <row r="37" spans="1:16" ht="24" customHeight="1" x14ac:dyDescent="0.2">
      <c r="A37" s="14"/>
      <c r="B37" s="75"/>
      <c r="C37" s="73" t="s">
        <v>5729</v>
      </c>
      <c r="D37" s="78" t="s">
        <v>127</v>
      </c>
      <c r="E37" s="13">
        <v>44560</v>
      </c>
      <c r="F37" s="76" t="s">
        <v>705</v>
      </c>
      <c r="G37" s="13">
        <v>44564</v>
      </c>
      <c r="H37" s="77" t="s">
        <v>5587</v>
      </c>
      <c r="I37" s="16">
        <v>93</v>
      </c>
      <c r="J37" s="16">
        <v>47</v>
      </c>
      <c r="K37" s="16">
        <v>22</v>
      </c>
      <c r="L37" s="16">
        <v>19</v>
      </c>
      <c r="M37" s="81">
        <v>24.040500000000002</v>
      </c>
      <c r="N37" s="96">
        <v>24.040500000000002</v>
      </c>
      <c r="O37" s="64">
        <v>2530</v>
      </c>
      <c r="P37" s="65">
        <f>Table2245789101123456789101112131415161718192021222324252627282930313233343536373839404142434445464748495051525354[[#This Row],[PEMBULATAN]]*O37</f>
        <v>60822.465000000004</v>
      </c>
    </row>
    <row r="38" spans="1:16" ht="24" customHeight="1" x14ac:dyDescent="0.2">
      <c r="A38" s="14"/>
      <c r="B38" s="75"/>
      <c r="C38" s="73" t="s">
        <v>5730</v>
      </c>
      <c r="D38" s="78" t="s">
        <v>127</v>
      </c>
      <c r="E38" s="13">
        <v>44560</v>
      </c>
      <c r="F38" s="76" t="s">
        <v>705</v>
      </c>
      <c r="G38" s="13">
        <v>44564</v>
      </c>
      <c r="H38" s="77" t="s">
        <v>5587</v>
      </c>
      <c r="I38" s="16">
        <v>86</v>
      </c>
      <c r="J38" s="16">
        <v>56</v>
      </c>
      <c r="K38" s="16">
        <v>27</v>
      </c>
      <c r="L38" s="16">
        <v>25</v>
      </c>
      <c r="M38" s="81">
        <v>32.508000000000003</v>
      </c>
      <c r="N38" s="96">
        <v>32.508000000000003</v>
      </c>
      <c r="O38" s="64">
        <v>2530</v>
      </c>
      <c r="P38" s="65">
        <f>Table2245789101123456789101112131415161718192021222324252627282930313233343536373839404142434445464748495051525354[[#This Row],[PEMBULATAN]]*O38</f>
        <v>82245.240000000005</v>
      </c>
    </row>
    <row r="39" spans="1:16" ht="24" customHeight="1" x14ac:dyDescent="0.2">
      <c r="A39" s="14"/>
      <c r="B39" s="75"/>
      <c r="C39" s="73" t="s">
        <v>5731</v>
      </c>
      <c r="D39" s="78" t="s">
        <v>127</v>
      </c>
      <c r="E39" s="13">
        <v>44560</v>
      </c>
      <c r="F39" s="76" t="s">
        <v>705</v>
      </c>
      <c r="G39" s="13">
        <v>44564</v>
      </c>
      <c r="H39" s="77" t="s">
        <v>5587</v>
      </c>
      <c r="I39" s="16">
        <v>110</v>
      </c>
      <c r="J39" s="16">
        <v>53</v>
      </c>
      <c r="K39" s="16">
        <v>23</v>
      </c>
      <c r="L39" s="16">
        <v>33</v>
      </c>
      <c r="M39" s="81">
        <v>33.522500000000001</v>
      </c>
      <c r="N39" s="96">
        <v>33.522500000000001</v>
      </c>
      <c r="O39" s="64">
        <v>2530</v>
      </c>
      <c r="P39" s="65">
        <f>Table2245789101123456789101112131415161718192021222324252627282930313233343536373839404142434445464748495051525354[[#This Row],[PEMBULATAN]]*O39</f>
        <v>84811.925000000003</v>
      </c>
    </row>
    <row r="40" spans="1:16" ht="24" customHeight="1" x14ac:dyDescent="0.2">
      <c r="A40" s="14"/>
      <c r="B40" s="75"/>
      <c r="C40" s="73" t="s">
        <v>5732</v>
      </c>
      <c r="D40" s="78" t="s">
        <v>127</v>
      </c>
      <c r="E40" s="13">
        <v>44560</v>
      </c>
      <c r="F40" s="76" t="s">
        <v>705</v>
      </c>
      <c r="G40" s="13">
        <v>44564</v>
      </c>
      <c r="H40" s="77" t="s">
        <v>5587</v>
      </c>
      <c r="I40" s="16">
        <v>84</v>
      </c>
      <c r="J40" s="16">
        <v>57</v>
      </c>
      <c r="K40" s="16">
        <v>21</v>
      </c>
      <c r="L40" s="16">
        <v>14</v>
      </c>
      <c r="M40" s="81">
        <v>25.137</v>
      </c>
      <c r="N40" s="96">
        <v>25.137</v>
      </c>
      <c r="O40" s="64">
        <v>2530</v>
      </c>
      <c r="P40" s="65">
        <f>Table2245789101123456789101112131415161718192021222324252627282930313233343536373839404142434445464748495051525354[[#This Row],[PEMBULATAN]]*O40</f>
        <v>63596.61</v>
      </c>
    </row>
    <row r="41" spans="1:16" ht="24" customHeight="1" x14ac:dyDescent="0.2">
      <c r="A41" s="14"/>
      <c r="B41" s="75"/>
      <c r="C41" s="73" t="s">
        <v>5733</v>
      </c>
      <c r="D41" s="78" t="s">
        <v>127</v>
      </c>
      <c r="E41" s="13">
        <v>44560</v>
      </c>
      <c r="F41" s="76" t="s">
        <v>705</v>
      </c>
      <c r="G41" s="13">
        <v>44564</v>
      </c>
      <c r="H41" s="77" t="s">
        <v>5587</v>
      </c>
      <c r="I41" s="16">
        <v>89</v>
      </c>
      <c r="J41" s="16">
        <v>52</v>
      </c>
      <c r="K41" s="16">
        <v>22</v>
      </c>
      <c r="L41" s="16">
        <v>16</v>
      </c>
      <c r="M41" s="81">
        <v>25.454000000000001</v>
      </c>
      <c r="N41" s="96">
        <v>26</v>
      </c>
      <c r="O41" s="64">
        <v>2530</v>
      </c>
      <c r="P41" s="65">
        <f>Table2245789101123456789101112131415161718192021222324252627282930313233343536373839404142434445464748495051525354[[#This Row],[PEMBULATAN]]*O41</f>
        <v>65780</v>
      </c>
    </row>
    <row r="42" spans="1:16" ht="24" customHeight="1" x14ac:dyDescent="0.2">
      <c r="A42" s="14"/>
      <c r="B42" s="75"/>
      <c r="C42" s="73" t="s">
        <v>5734</v>
      </c>
      <c r="D42" s="78" t="s">
        <v>127</v>
      </c>
      <c r="E42" s="13">
        <v>44560</v>
      </c>
      <c r="F42" s="76" t="s">
        <v>705</v>
      </c>
      <c r="G42" s="13">
        <v>44564</v>
      </c>
      <c r="H42" s="77" t="s">
        <v>5587</v>
      </c>
      <c r="I42" s="16">
        <v>99</v>
      </c>
      <c r="J42" s="16">
        <v>56</v>
      </c>
      <c r="K42" s="16">
        <v>36</v>
      </c>
      <c r="L42" s="16">
        <v>19</v>
      </c>
      <c r="M42" s="81">
        <v>49.896000000000001</v>
      </c>
      <c r="N42" s="96">
        <v>49.896000000000001</v>
      </c>
      <c r="O42" s="64">
        <v>2530</v>
      </c>
      <c r="P42" s="65">
        <f>Table2245789101123456789101112131415161718192021222324252627282930313233343536373839404142434445464748495051525354[[#This Row],[PEMBULATAN]]*O42</f>
        <v>126236.88</v>
      </c>
    </row>
    <row r="43" spans="1:16" ht="24" customHeight="1" x14ac:dyDescent="0.2">
      <c r="A43" s="14"/>
      <c r="B43" s="75"/>
      <c r="C43" s="73" t="s">
        <v>5735</v>
      </c>
      <c r="D43" s="78" t="s">
        <v>127</v>
      </c>
      <c r="E43" s="13">
        <v>44560</v>
      </c>
      <c r="F43" s="76" t="s">
        <v>705</v>
      </c>
      <c r="G43" s="13">
        <v>44564</v>
      </c>
      <c r="H43" s="77" t="s">
        <v>5587</v>
      </c>
      <c r="I43" s="16">
        <v>52</v>
      </c>
      <c r="J43" s="16">
        <v>30</v>
      </c>
      <c r="K43" s="16">
        <v>21</v>
      </c>
      <c r="L43" s="16">
        <v>1</v>
      </c>
      <c r="M43" s="81">
        <v>8.19</v>
      </c>
      <c r="N43" s="96">
        <v>8.19</v>
      </c>
      <c r="O43" s="64">
        <v>2530</v>
      </c>
      <c r="P43" s="65">
        <f>Table2245789101123456789101112131415161718192021222324252627282930313233343536373839404142434445464748495051525354[[#This Row],[PEMBULATAN]]*O43</f>
        <v>20720.699999999997</v>
      </c>
    </row>
    <row r="44" spans="1:16" ht="24" customHeight="1" x14ac:dyDescent="0.2">
      <c r="A44" s="14"/>
      <c r="B44" s="75"/>
      <c r="C44" s="73" t="s">
        <v>5736</v>
      </c>
      <c r="D44" s="78" t="s">
        <v>127</v>
      </c>
      <c r="E44" s="13">
        <v>44560</v>
      </c>
      <c r="F44" s="76" t="s">
        <v>705</v>
      </c>
      <c r="G44" s="13">
        <v>44564</v>
      </c>
      <c r="H44" s="77" t="s">
        <v>5587</v>
      </c>
      <c r="I44" s="16">
        <v>87</v>
      </c>
      <c r="J44" s="16">
        <v>53</v>
      </c>
      <c r="K44" s="16">
        <v>23</v>
      </c>
      <c r="L44" s="16">
        <v>16</v>
      </c>
      <c r="M44" s="81">
        <v>26.513249999999999</v>
      </c>
      <c r="N44" s="96">
        <v>26.513249999999999</v>
      </c>
      <c r="O44" s="64">
        <v>2530</v>
      </c>
      <c r="P44" s="65">
        <f>Table2245789101123456789101112131415161718192021222324252627282930313233343536373839404142434445464748495051525354[[#This Row],[PEMBULATAN]]*O44</f>
        <v>67078.522499999992</v>
      </c>
    </row>
    <row r="45" spans="1:16" ht="24" customHeight="1" x14ac:dyDescent="0.2">
      <c r="A45" s="14"/>
      <c r="B45" s="75"/>
      <c r="C45" s="73" t="s">
        <v>5737</v>
      </c>
      <c r="D45" s="78" t="s">
        <v>127</v>
      </c>
      <c r="E45" s="13">
        <v>44560</v>
      </c>
      <c r="F45" s="76" t="s">
        <v>705</v>
      </c>
      <c r="G45" s="13">
        <v>44564</v>
      </c>
      <c r="H45" s="77" t="s">
        <v>5587</v>
      </c>
      <c r="I45" s="16">
        <v>84</v>
      </c>
      <c r="J45" s="16">
        <v>60</v>
      </c>
      <c r="K45" s="16">
        <v>21</v>
      </c>
      <c r="L45" s="16">
        <v>9</v>
      </c>
      <c r="M45" s="81">
        <v>26.46</v>
      </c>
      <c r="N45" s="96">
        <v>27</v>
      </c>
      <c r="O45" s="64">
        <v>2530</v>
      </c>
      <c r="P45" s="65">
        <f>Table2245789101123456789101112131415161718192021222324252627282930313233343536373839404142434445464748495051525354[[#This Row],[PEMBULATAN]]*O45</f>
        <v>68310</v>
      </c>
    </row>
    <row r="46" spans="1:16" ht="24" customHeight="1" x14ac:dyDescent="0.2">
      <c r="A46" s="14"/>
      <c r="B46" s="75"/>
      <c r="C46" s="73" t="s">
        <v>5738</v>
      </c>
      <c r="D46" s="78" t="s">
        <v>127</v>
      </c>
      <c r="E46" s="13">
        <v>44560</v>
      </c>
      <c r="F46" s="76" t="s">
        <v>705</v>
      </c>
      <c r="G46" s="13">
        <v>44564</v>
      </c>
      <c r="H46" s="77" t="s">
        <v>5587</v>
      </c>
      <c r="I46" s="16">
        <v>74</v>
      </c>
      <c r="J46" s="16">
        <v>53</v>
      </c>
      <c r="K46" s="16">
        <v>22</v>
      </c>
      <c r="L46" s="16">
        <v>17</v>
      </c>
      <c r="M46" s="81">
        <v>21.571000000000002</v>
      </c>
      <c r="N46" s="96">
        <v>21.571000000000002</v>
      </c>
      <c r="O46" s="64">
        <v>2530</v>
      </c>
      <c r="P46" s="65">
        <f>Table2245789101123456789101112131415161718192021222324252627282930313233343536373839404142434445464748495051525354[[#This Row],[PEMBULATAN]]*O46</f>
        <v>54574.630000000005</v>
      </c>
    </row>
    <row r="47" spans="1:16" ht="24" customHeight="1" x14ac:dyDescent="0.2">
      <c r="A47" s="14"/>
      <c r="B47" s="75"/>
      <c r="C47" s="73" t="s">
        <v>5739</v>
      </c>
      <c r="D47" s="78" t="s">
        <v>127</v>
      </c>
      <c r="E47" s="13">
        <v>44560</v>
      </c>
      <c r="F47" s="76" t="s">
        <v>705</v>
      </c>
      <c r="G47" s="13">
        <v>44564</v>
      </c>
      <c r="H47" s="77" t="s">
        <v>5587</v>
      </c>
      <c r="I47" s="16">
        <v>55</v>
      </c>
      <c r="J47" s="16">
        <v>60</v>
      </c>
      <c r="K47" s="16">
        <v>12</v>
      </c>
      <c r="L47" s="16">
        <v>6</v>
      </c>
      <c r="M47" s="81">
        <v>9.9</v>
      </c>
      <c r="N47" s="96">
        <v>9.9</v>
      </c>
      <c r="O47" s="64">
        <v>2530</v>
      </c>
      <c r="P47" s="65">
        <f>Table2245789101123456789101112131415161718192021222324252627282930313233343536373839404142434445464748495051525354[[#This Row],[PEMBULATAN]]*O47</f>
        <v>25047</v>
      </c>
    </row>
    <row r="48" spans="1:16" ht="24" customHeight="1" x14ac:dyDescent="0.2">
      <c r="A48" s="14"/>
      <c r="B48" s="75"/>
      <c r="C48" s="73" t="s">
        <v>5740</v>
      </c>
      <c r="D48" s="78" t="s">
        <v>127</v>
      </c>
      <c r="E48" s="13">
        <v>44560</v>
      </c>
      <c r="F48" s="76" t="s">
        <v>705</v>
      </c>
      <c r="G48" s="13">
        <v>44564</v>
      </c>
      <c r="H48" s="77" t="s">
        <v>5587</v>
      </c>
      <c r="I48" s="16">
        <v>76</v>
      </c>
      <c r="J48" s="16">
        <v>53</v>
      </c>
      <c r="K48" s="16">
        <v>21</v>
      </c>
      <c r="L48" s="16">
        <v>11</v>
      </c>
      <c r="M48" s="81">
        <v>21.146999999999998</v>
      </c>
      <c r="N48" s="96">
        <v>21.146999999999998</v>
      </c>
      <c r="O48" s="64">
        <v>2530</v>
      </c>
      <c r="P48" s="65">
        <f>Table2245789101123456789101112131415161718192021222324252627282930313233343536373839404142434445464748495051525354[[#This Row],[PEMBULATAN]]*O48</f>
        <v>53501.909999999996</v>
      </c>
    </row>
    <row r="49" spans="1:16" ht="24" customHeight="1" x14ac:dyDescent="0.2">
      <c r="A49" s="14"/>
      <c r="B49" s="75"/>
      <c r="C49" s="73" t="s">
        <v>5741</v>
      </c>
      <c r="D49" s="78" t="s">
        <v>127</v>
      </c>
      <c r="E49" s="13">
        <v>44560</v>
      </c>
      <c r="F49" s="76" t="s">
        <v>705</v>
      </c>
      <c r="G49" s="13">
        <v>44564</v>
      </c>
      <c r="H49" s="77" t="s">
        <v>5587</v>
      </c>
      <c r="I49" s="16">
        <v>72</v>
      </c>
      <c r="J49" s="16">
        <v>51</v>
      </c>
      <c r="K49" s="16">
        <v>22</v>
      </c>
      <c r="L49" s="16">
        <v>14</v>
      </c>
      <c r="M49" s="81">
        <v>20.196000000000002</v>
      </c>
      <c r="N49" s="96">
        <v>20.196000000000002</v>
      </c>
      <c r="O49" s="64">
        <v>2530</v>
      </c>
      <c r="P49" s="65">
        <f>Table2245789101123456789101112131415161718192021222324252627282930313233343536373839404142434445464748495051525354[[#This Row],[PEMBULATAN]]*O49</f>
        <v>51095.880000000005</v>
      </c>
    </row>
    <row r="50" spans="1:16" ht="24" customHeight="1" x14ac:dyDescent="0.2">
      <c r="A50" s="14"/>
      <c r="B50" s="75"/>
      <c r="C50" s="73" t="s">
        <v>5742</v>
      </c>
      <c r="D50" s="78" t="s">
        <v>127</v>
      </c>
      <c r="E50" s="13">
        <v>44560</v>
      </c>
      <c r="F50" s="76" t="s">
        <v>705</v>
      </c>
      <c r="G50" s="13">
        <v>44564</v>
      </c>
      <c r="H50" s="77" t="s">
        <v>5587</v>
      </c>
      <c r="I50" s="16">
        <v>67</v>
      </c>
      <c r="J50" s="16">
        <v>58</v>
      </c>
      <c r="K50" s="16">
        <v>23</v>
      </c>
      <c r="L50" s="16">
        <v>14</v>
      </c>
      <c r="M50" s="81">
        <v>22.3445</v>
      </c>
      <c r="N50" s="96">
        <v>23</v>
      </c>
      <c r="O50" s="64">
        <v>2530</v>
      </c>
      <c r="P50" s="65">
        <f>Table2245789101123456789101112131415161718192021222324252627282930313233343536373839404142434445464748495051525354[[#This Row],[PEMBULATAN]]*O50</f>
        <v>58190</v>
      </c>
    </row>
    <row r="51" spans="1:16" ht="24" customHeight="1" x14ac:dyDescent="0.2">
      <c r="A51" s="14"/>
      <c r="B51" s="75"/>
      <c r="C51" s="73" t="s">
        <v>5743</v>
      </c>
      <c r="D51" s="78" t="s">
        <v>127</v>
      </c>
      <c r="E51" s="13">
        <v>44560</v>
      </c>
      <c r="F51" s="76" t="s">
        <v>705</v>
      </c>
      <c r="G51" s="13">
        <v>44564</v>
      </c>
      <c r="H51" s="77" t="s">
        <v>5587</v>
      </c>
      <c r="I51" s="16">
        <v>65</v>
      </c>
      <c r="J51" s="16">
        <v>45</v>
      </c>
      <c r="K51" s="16">
        <v>13</v>
      </c>
      <c r="L51" s="16">
        <v>5</v>
      </c>
      <c r="M51" s="81">
        <v>9.5062499999999996</v>
      </c>
      <c r="N51" s="96">
        <v>9.5062499999999996</v>
      </c>
      <c r="O51" s="64">
        <v>2530</v>
      </c>
      <c r="P51" s="65">
        <f>Table2245789101123456789101112131415161718192021222324252627282930313233343536373839404142434445464748495051525354[[#This Row],[PEMBULATAN]]*O51</f>
        <v>24050.8125</v>
      </c>
    </row>
    <row r="52" spans="1:16" ht="24" customHeight="1" x14ac:dyDescent="0.2">
      <c r="A52" s="14"/>
      <c r="B52" s="75"/>
      <c r="C52" s="73" t="s">
        <v>5744</v>
      </c>
      <c r="D52" s="78" t="s">
        <v>127</v>
      </c>
      <c r="E52" s="13">
        <v>44560</v>
      </c>
      <c r="F52" s="76" t="s">
        <v>705</v>
      </c>
      <c r="G52" s="13">
        <v>44564</v>
      </c>
      <c r="H52" s="77" t="s">
        <v>5587</v>
      </c>
      <c r="I52" s="16">
        <v>75</v>
      </c>
      <c r="J52" s="16">
        <v>50</v>
      </c>
      <c r="K52" s="16">
        <v>23</v>
      </c>
      <c r="L52" s="16">
        <v>13</v>
      </c>
      <c r="M52" s="81">
        <v>21.5625</v>
      </c>
      <c r="N52" s="96">
        <v>21.5625</v>
      </c>
      <c r="O52" s="64">
        <v>2530</v>
      </c>
      <c r="P52" s="65">
        <f>Table2245789101123456789101112131415161718192021222324252627282930313233343536373839404142434445464748495051525354[[#This Row],[PEMBULATAN]]*O52</f>
        <v>54553.125</v>
      </c>
    </row>
    <row r="53" spans="1:16" ht="24" customHeight="1" x14ac:dyDescent="0.2">
      <c r="A53" s="14"/>
      <c r="B53" s="75"/>
      <c r="C53" s="73" t="s">
        <v>5745</v>
      </c>
      <c r="D53" s="78" t="s">
        <v>127</v>
      </c>
      <c r="E53" s="13">
        <v>44560</v>
      </c>
      <c r="F53" s="76" t="s">
        <v>705</v>
      </c>
      <c r="G53" s="13">
        <v>44564</v>
      </c>
      <c r="H53" s="77" t="s">
        <v>5587</v>
      </c>
      <c r="I53" s="16">
        <v>95</v>
      </c>
      <c r="J53" s="16">
        <v>58</v>
      </c>
      <c r="K53" s="16">
        <v>25</v>
      </c>
      <c r="L53" s="16">
        <v>20</v>
      </c>
      <c r="M53" s="81">
        <v>34.4375</v>
      </c>
      <c r="N53" s="96">
        <v>35</v>
      </c>
      <c r="O53" s="64">
        <v>2530</v>
      </c>
      <c r="P53" s="65">
        <f>Table2245789101123456789101112131415161718192021222324252627282930313233343536373839404142434445464748495051525354[[#This Row],[PEMBULATAN]]*O53</f>
        <v>88550</v>
      </c>
    </row>
    <row r="54" spans="1:16" ht="24" customHeight="1" x14ac:dyDescent="0.2">
      <c r="A54" s="14"/>
      <c r="B54" s="75"/>
      <c r="C54" s="73" t="s">
        <v>5746</v>
      </c>
      <c r="D54" s="78" t="s">
        <v>127</v>
      </c>
      <c r="E54" s="13">
        <v>44560</v>
      </c>
      <c r="F54" s="76" t="s">
        <v>705</v>
      </c>
      <c r="G54" s="13">
        <v>44564</v>
      </c>
      <c r="H54" s="77" t="s">
        <v>5587</v>
      </c>
      <c r="I54" s="16">
        <v>92</v>
      </c>
      <c r="J54" s="16">
        <v>53</v>
      </c>
      <c r="K54" s="16">
        <v>24</v>
      </c>
      <c r="L54" s="16">
        <v>31</v>
      </c>
      <c r="M54" s="81">
        <v>29.256</v>
      </c>
      <c r="N54" s="96">
        <v>31</v>
      </c>
      <c r="O54" s="64">
        <v>2530</v>
      </c>
      <c r="P54" s="65">
        <f>Table2245789101123456789101112131415161718192021222324252627282930313233343536373839404142434445464748495051525354[[#This Row],[PEMBULATAN]]*O54</f>
        <v>78430</v>
      </c>
    </row>
    <row r="55" spans="1:16" ht="24" customHeight="1" x14ac:dyDescent="0.2">
      <c r="A55" s="14"/>
      <c r="B55" s="75"/>
      <c r="C55" s="73" t="s">
        <v>5747</v>
      </c>
      <c r="D55" s="78" t="s">
        <v>127</v>
      </c>
      <c r="E55" s="13">
        <v>44560</v>
      </c>
      <c r="F55" s="76" t="s">
        <v>705</v>
      </c>
      <c r="G55" s="13">
        <v>44564</v>
      </c>
      <c r="H55" s="77" t="s">
        <v>5587</v>
      </c>
      <c r="I55" s="16">
        <v>73</v>
      </c>
      <c r="J55" s="16">
        <v>50</v>
      </c>
      <c r="K55" s="16">
        <v>18</v>
      </c>
      <c r="L55" s="16">
        <v>10</v>
      </c>
      <c r="M55" s="81">
        <v>16.425000000000001</v>
      </c>
      <c r="N55" s="96">
        <v>17</v>
      </c>
      <c r="O55" s="64">
        <v>2530</v>
      </c>
      <c r="P55" s="65">
        <f>Table2245789101123456789101112131415161718192021222324252627282930313233343536373839404142434445464748495051525354[[#This Row],[PEMBULATAN]]*O55</f>
        <v>43010</v>
      </c>
    </row>
    <row r="56" spans="1:16" ht="24" customHeight="1" x14ac:dyDescent="0.2">
      <c r="A56" s="14"/>
      <c r="B56" s="75"/>
      <c r="C56" s="73" t="s">
        <v>5748</v>
      </c>
      <c r="D56" s="78" t="s">
        <v>127</v>
      </c>
      <c r="E56" s="13">
        <v>44560</v>
      </c>
      <c r="F56" s="76" t="s">
        <v>705</v>
      </c>
      <c r="G56" s="13">
        <v>44564</v>
      </c>
      <c r="H56" s="77" t="s">
        <v>5587</v>
      </c>
      <c r="I56" s="16">
        <v>68</v>
      </c>
      <c r="J56" s="16">
        <v>60</v>
      </c>
      <c r="K56" s="16">
        <v>17</v>
      </c>
      <c r="L56" s="16">
        <v>12</v>
      </c>
      <c r="M56" s="81">
        <v>17.34</v>
      </c>
      <c r="N56" s="96">
        <v>18</v>
      </c>
      <c r="O56" s="64">
        <v>2530</v>
      </c>
      <c r="P56" s="65">
        <f>Table2245789101123456789101112131415161718192021222324252627282930313233343536373839404142434445464748495051525354[[#This Row],[PEMBULATAN]]*O56</f>
        <v>45540</v>
      </c>
    </row>
    <row r="57" spans="1:16" ht="24" customHeight="1" x14ac:dyDescent="0.2">
      <c r="A57" s="14"/>
      <c r="B57" s="75"/>
      <c r="C57" s="73" t="s">
        <v>5749</v>
      </c>
      <c r="D57" s="78" t="s">
        <v>127</v>
      </c>
      <c r="E57" s="13">
        <v>44560</v>
      </c>
      <c r="F57" s="76" t="s">
        <v>705</v>
      </c>
      <c r="G57" s="13">
        <v>44564</v>
      </c>
      <c r="H57" s="77" t="s">
        <v>5587</v>
      </c>
      <c r="I57" s="16">
        <v>88</v>
      </c>
      <c r="J57" s="16">
        <v>58</v>
      </c>
      <c r="K57" s="16">
        <v>33</v>
      </c>
      <c r="L57" s="16">
        <v>10</v>
      </c>
      <c r="M57" s="81">
        <v>42.107999999999997</v>
      </c>
      <c r="N57" s="96">
        <v>42.107999999999997</v>
      </c>
      <c r="O57" s="64">
        <v>2530</v>
      </c>
      <c r="P57" s="65">
        <f>Table2245789101123456789101112131415161718192021222324252627282930313233343536373839404142434445464748495051525354[[#This Row],[PEMBULATAN]]*O57</f>
        <v>106533.23999999999</v>
      </c>
    </row>
    <row r="58" spans="1:16" ht="24" customHeight="1" x14ac:dyDescent="0.2">
      <c r="A58" s="14"/>
      <c r="B58" s="75"/>
      <c r="C58" s="73" t="s">
        <v>5750</v>
      </c>
      <c r="D58" s="78" t="s">
        <v>127</v>
      </c>
      <c r="E58" s="13">
        <v>44560</v>
      </c>
      <c r="F58" s="76" t="s">
        <v>705</v>
      </c>
      <c r="G58" s="13">
        <v>44564</v>
      </c>
      <c r="H58" s="77" t="s">
        <v>5587</v>
      </c>
      <c r="I58" s="16">
        <v>64</v>
      </c>
      <c r="J58" s="16">
        <v>54</v>
      </c>
      <c r="K58" s="16">
        <v>12</v>
      </c>
      <c r="L58" s="16">
        <v>10</v>
      </c>
      <c r="M58" s="81">
        <v>10.368</v>
      </c>
      <c r="N58" s="96">
        <v>11</v>
      </c>
      <c r="O58" s="64">
        <v>2530</v>
      </c>
      <c r="P58" s="65">
        <f>Table2245789101123456789101112131415161718192021222324252627282930313233343536373839404142434445464748495051525354[[#This Row],[PEMBULATAN]]*O58</f>
        <v>27830</v>
      </c>
    </row>
    <row r="59" spans="1:16" ht="24" customHeight="1" x14ac:dyDescent="0.2">
      <c r="A59" s="14"/>
      <c r="B59" s="75"/>
      <c r="C59" s="73" t="s">
        <v>5751</v>
      </c>
      <c r="D59" s="78" t="s">
        <v>127</v>
      </c>
      <c r="E59" s="13">
        <v>44560</v>
      </c>
      <c r="F59" s="76" t="s">
        <v>705</v>
      </c>
      <c r="G59" s="13">
        <v>44564</v>
      </c>
      <c r="H59" s="77" t="s">
        <v>5587</v>
      </c>
      <c r="I59" s="16">
        <v>57</v>
      </c>
      <c r="J59" s="16">
        <v>54</v>
      </c>
      <c r="K59" s="16">
        <v>13</v>
      </c>
      <c r="L59" s="16">
        <v>8</v>
      </c>
      <c r="M59" s="81">
        <v>10.003500000000001</v>
      </c>
      <c r="N59" s="96">
        <v>10.003500000000001</v>
      </c>
      <c r="O59" s="64">
        <v>2530</v>
      </c>
      <c r="P59" s="65">
        <f>Table2245789101123456789101112131415161718192021222324252627282930313233343536373839404142434445464748495051525354[[#This Row],[PEMBULATAN]]*O59</f>
        <v>25308.855000000003</v>
      </c>
    </row>
    <row r="60" spans="1:16" ht="24" customHeight="1" x14ac:dyDescent="0.2">
      <c r="A60" s="14"/>
      <c r="B60" s="75"/>
      <c r="C60" s="73" t="s">
        <v>5752</v>
      </c>
      <c r="D60" s="78" t="s">
        <v>127</v>
      </c>
      <c r="E60" s="13">
        <v>44560</v>
      </c>
      <c r="F60" s="76" t="s">
        <v>705</v>
      </c>
      <c r="G60" s="13">
        <v>44564</v>
      </c>
      <c r="H60" s="77" t="s">
        <v>5587</v>
      </c>
      <c r="I60" s="16">
        <v>80</v>
      </c>
      <c r="J60" s="16">
        <v>58</v>
      </c>
      <c r="K60" s="16">
        <v>23</v>
      </c>
      <c r="L60" s="16">
        <v>11</v>
      </c>
      <c r="M60" s="81">
        <v>26.68</v>
      </c>
      <c r="N60" s="96">
        <v>26.68</v>
      </c>
      <c r="O60" s="64">
        <v>2530</v>
      </c>
      <c r="P60" s="65">
        <f>Table2245789101123456789101112131415161718192021222324252627282930313233343536373839404142434445464748495051525354[[#This Row],[PEMBULATAN]]*O60</f>
        <v>67500.399999999994</v>
      </c>
    </row>
    <row r="61" spans="1:16" ht="24" customHeight="1" x14ac:dyDescent="0.2">
      <c r="A61" s="14"/>
      <c r="B61" s="75"/>
      <c r="C61" s="73" t="s">
        <v>5753</v>
      </c>
      <c r="D61" s="78" t="s">
        <v>127</v>
      </c>
      <c r="E61" s="13">
        <v>44560</v>
      </c>
      <c r="F61" s="76" t="s">
        <v>705</v>
      </c>
      <c r="G61" s="13">
        <v>44564</v>
      </c>
      <c r="H61" s="77" t="s">
        <v>5587</v>
      </c>
      <c r="I61" s="16">
        <v>63</v>
      </c>
      <c r="J61" s="16">
        <v>50</v>
      </c>
      <c r="K61" s="16">
        <v>12</v>
      </c>
      <c r="L61" s="16">
        <v>8</v>
      </c>
      <c r="M61" s="81">
        <v>9.4499999999999993</v>
      </c>
      <c r="N61" s="96">
        <v>10</v>
      </c>
      <c r="O61" s="64">
        <v>2530</v>
      </c>
      <c r="P61" s="65">
        <f>Table2245789101123456789101112131415161718192021222324252627282930313233343536373839404142434445464748495051525354[[#This Row],[PEMBULATAN]]*O61</f>
        <v>25300</v>
      </c>
    </row>
    <row r="62" spans="1:16" ht="24" customHeight="1" x14ac:dyDescent="0.2">
      <c r="A62" s="14"/>
      <c r="B62" s="75"/>
      <c r="C62" s="73" t="s">
        <v>5754</v>
      </c>
      <c r="D62" s="78" t="s">
        <v>127</v>
      </c>
      <c r="E62" s="13">
        <v>44560</v>
      </c>
      <c r="F62" s="76" t="s">
        <v>705</v>
      </c>
      <c r="G62" s="13">
        <v>44564</v>
      </c>
      <c r="H62" s="77" t="s">
        <v>5587</v>
      </c>
      <c r="I62" s="16">
        <v>64</v>
      </c>
      <c r="J62" s="16">
        <v>5</v>
      </c>
      <c r="K62" s="16">
        <v>14</v>
      </c>
      <c r="L62" s="16">
        <v>6</v>
      </c>
      <c r="M62" s="81">
        <v>1.1200000000000001</v>
      </c>
      <c r="N62" s="96">
        <v>6</v>
      </c>
      <c r="O62" s="64">
        <v>2530</v>
      </c>
      <c r="P62" s="65">
        <f>Table2245789101123456789101112131415161718192021222324252627282930313233343536373839404142434445464748495051525354[[#This Row],[PEMBULATAN]]*O62</f>
        <v>15180</v>
      </c>
    </row>
    <row r="63" spans="1:16" ht="24" customHeight="1" x14ac:dyDescent="0.2">
      <c r="A63" s="14"/>
      <c r="B63" s="75"/>
      <c r="C63" s="73" t="s">
        <v>5755</v>
      </c>
      <c r="D63" s="78" t="s">
        <v>127</v>
      </c>
      <c r="E63" s="13">
        <v>44560</v>
      </c>
      <c r="F63" s="76" t="s">
        <v>705</v>
      </c>
      <c r="G63" s="13">
        <v>44564</v>
      </c>
      <c r="H63" s="77" t="s">
        <v>5587</v>
      </c>
      <c r="I63" s="16">
        <v>90</v>
      </c>
      <c r="J63" s="16">
        <v>50</v>
      </c>
      <c r="K63" s="16">
        <v>32</v>
      </c>
      <c r="L63" s="16">
        <v>20</v>
      </c>
      <c r="M63" s="81">
        <v>36</v>
      </c>
      <c r="N63" s="96">
        <v>36</v>
      </c>
      <c r="O63" s="64">
        <v>2530</v>
      </c>
      <c r="P63" s="65">
        <f>Table2245789101123456789101112131415161718192021222324252627282930313233343536373839404142434445464748495051525354[[#This Row],[PEMBULATAN]]*O63</f>
        <v>91080</v>
      </c>
    </row>
    <row r="64" spans="1:16" ht="24" customHeight="1" x14ac:dyDescent="0.2">
      <c r="A64" s="14"/>
      <c r="B64" s="75"/>
      <c r="C64" s="73" t="s">
        <v>5756</v>
      </c>
      <c r="D64" s="78" t="s">
        <v>127</v>
      </c>
      <c r="E64" s="13">
        <v>44560</v>
      </c>
      <c r="F64" s="76" t="s">
        <v>705</v>
      </c>
      <c r="G64" s="13">
        <v>44564</v>
      </c>
      <c r="H64" s="77" t="s">
        <v>5587</v>
      </c>
      <c r="I64" s="16">
        <v>95</v>
      </c>
      <c r="J64" s="16">
        <v>50</v>
      </c>
      <c r="K64" s="16">
        <v>17</v>
      </c>
      <c r="L64" s="16">
        <v>11</v>
      </c>
      <c r="M64" s="81">
        <v>20.1875</v>
      </c>
      <c r="N64" s="96">
        <v>20.1875</v>
      </c>
      <c r="O64" s="64">
        <v>2530</v>
      </c>
      <c r="P64" s="65">
        <f>Table2245789101123456789101112131415161718192021222324252627282930313233343536373839404142434445464748495051525354[[#This Row],[PEMBULATAN]]*O64</f>
        <v>51074.375</v>
      </c>
    </row>
    <row r="65" spans="1:16" ht="24" customHeight="1" x14ac:dyDescent="0.2">
      <c r="A65" s="14"/>
      <c r="B65" s="75"/>
      <c r="C65" s="73" t="s">
        <v>5757</v>
      </c>
      <c r="D65" s="78" t="s">
        <v>127</v>
      </c>
      <c r="E65" s="13">
        <v>44560</v>
      </c>
      <c r="F65" s="76" t="s">
        <v>705</v>
      </c>
      <c r="G65" s="13">
        <v>44564</v>
      </c>
      <c r="H65" s="77" t="s">
        <v>5587</v>
      </c>
      <c r="I65" s="16">
        <v>97</v>
      </c>
      <c r="J65" s="16">
        <v>46</v>
      </c>
      <c r="K65" s="16">
        <v>35</v>
      </c>
      <c r="L65" s="16">
        <v>16</v>
      </c>
      <c r="M65" s="81">
        <v>39.042499999999997</v>
      </c>
      <c r="N65" s="96">
        <v>39.042499999999997</v>
      </c>
      <c r="O65" s="64">
        <v>2530</v>
      </c>
      <c r="P65" s="65">
        <f>Table2245789101123456789101112131415161718192021222324252627282930313233343536373839404142434445464748495051525354[[#This Row],[PEMBULATAN]]*O65</f>
        <v>98777.524999999994</v>
      </c>
    </row>
    <row r="66" spans="1:16" ht="24" customHeight="1" x14ac:dyDescent="0.2">
      <c r="A66" s="14"/>
      <c r="B66" s="75"/>
      <c r="C66" s="73" t="s">
        <v>5758</v>
      </c>
      <c r="D66" s="78" t="s">
        <v>127</v>
      </c>
      <c r="E66" s="13">
        <v>44560</v>
      </c>
      <c r="F66" s="76" t="s">
        <v>705</v>
      </c>
      <c r="G66" s="13">
        <v>44564</v>
      </c>
      <c r="H66" s="77" t="s">
        <v>5587</v>
      </c>
      <c r="I66" s="16">
        <v>68</v>
      </c>
      <c r="J66" s="16">
        <v>62</v>
      </c>
      <c r="K66" s="16">
        <v>16</v>
      </c>
      <c r="L66" s="16">
        <v>16</v>
      </c>
      <c r="M66" s="81">
        <v>16.864000000000001</v>
      </c>
      <c r="N66" s="96">
        <v>16.864000000000001</v>
      </c>
      <c r="O66" s="64">
        <v>2530</v>
      </c>
      <c r="P66" s="65">
        <f>Table2245789101123456789101112131415161718192021222324252627282930313233343536373839404142434445464748495051525354[[#This Row],[PEMBULATAN]]*O66</f>
        <v>42665.920000000006</v>
      </c>
    </row>
    <row r="67" spans="1:16" ht="24" customHeight="1" x14ac:dyDescent="0.2">
      <c r="A67" s="14"/>
      <c r="B67" s="75"/>
      <c r="C67" s="73" t="s">
        <v>5759</v>
      </c>
      <c r="D67" s="78" t="s">
        <v>127</v>
      </c>
      <c r="E67" s="13">
        <v>44560</v>
      </c>
      <c r="F67" s="76" t="s">
        <v>705</v>
      </c>
      <c r="G67" s="13">
        <v>44564</v>
      </c>
      <c r="H67" s="77" t="s">
        <v>5587</v>
      </c>
      <c r="I67" s="16">
        <v>80</v>
      </c>
      <c r="J67" s="16">
        <v>47</v>
      </c>
      <c r="K67" s="16">
        <v>32</v>
      </c>
      <c r="L67" s="16">
        <v>23</v>
      </c>
      <c r="M67" s="81">
        <v>30.08</v>
      </c>
      <c r="N67" s="96">
        <v>30.08</v>
      </c>
      <c r="O67" s="64">
        <v>2530</v>
      </c>
      <c r="P67" s="65">
        <f>Table2245789101123456789101112131415161718192021222324252627282930313233343536373839404142434445464748495051525354[[#This Row],[PEMBULATAN]]*O67</f>
        <v>76102.399999999994</v>
      </c>
    </row>
    <row r="68" spans="1:16" ht="24" customHeight="1" x14ac:dyDescent="0.2">
      <c r="A68" s="14"/>
      <c r="B68" s="75"/>
      <c r="C68" s="73" t="s">
        <v>5760</v>
      </c>
      <c r="D68" s="78" t="s">
        <v>127</v>
      </c>
      <c r="E68" s="13">
        <v>44560</v>
      </c>
      <c r="F68" s="76" t="s">
        <v>705</v>
      </c>
      <c r="G68" s="13">
        <v>44564</v>
      </c>
      <c r="H68" s="77" t="s">
        <v>5587</v>
      </c>
      <c r="I68" s="16">
        <v>62</v>
      </c>
      <c r="J68" s="16">
        <v>67</v>
      </c>
      <c r="K68" s="16">
        <v>19</v>
      </c>
      <c r="L68" s="16">
        <v>12</v>
      </c>
      <c r="M68" s="81">
        <v>19.7315</v>
      </c>
      <c r="N68" s="96">
        <v>19.7315</v>
      </c>
      <c r="O68" s="64">
        <v>2530</v>
      </c>
      <c r="P68" s="65">
        <f>Table2245789101123456789101112131415161718192021222324252627282930313233343536373839404142434445464748495051525354[[#This Row],[PEMBULATAN]]*O68</f>
        <v>49920.695</v>
      </c>
    </row>
    <row r="69" spans="1:16" ht="24" customHeight="1" x14ac:dyDescent="0.2">
      <c r="A69" s="14"/>
      <c r="B69" s="75"/>
      <c r="C69" s="73" t="s">
        <v>5761</v>
      </c>
      <c r="D69" s="78" t="s">
        <v>127</v>
      </c>
      <c r="E69" s="13">
        <v>44560</v>
      </c>
      <c r="F69" s="76" t="s">
        <v>705</v>
      </c>
      <c r="G69" s="13">
        <v>44564</v>
      </c>
      <c r="H69" s="77" t="s">
        <v>5587</v>
      </c>
      <c r="I69" s="16">
        <v>78</v>
      </c>
      <c r="J69" s="16">
        <v>40</v>
      </c>
      <c r="K69" s="16">
        <v>30</v>
      </c>
      <c r="L69" s="16">
        <v>24</v>
      </c>
      <c r="M69" s="81">
        <v>23.4</v>
      </c>
      <c r="N69" s="96">
        <v>25</v>
      </c>
      <c r="O69" s="64">
        <v>2530</v>
      </c>
      <c r="P69" s="65">
        <f>Table2245789101123456789101112131415161718192021222324252627282930313233343536373839404142434445464748495051525354[[#This Row],[PEMBULATAN]]*O69</f>
        <v>63250</v>
      </c>
    </row>
    <row r="70" spans="1:16" ht="24" customHeight="1" x14ac:dyDescent="0.2">
      <c r="A70" s="14"/>
      <c r="B70" s="75"/>
      <c r="C70" s="73" t="s">
        <v>5762</v>
      </c>
      <c r="D70" s="78" t="s">
        <v>127</v>
      </c>
      <c r="E70" s="13">
        <v>44560</v>
      </c>
      <c r="F70" s="76" t="s">
        <v>705</v>
      </c>
      <c r="G70" s="13">
        <v>44564</v>
      </c>
      <c r="H70" s="77" t="s">
        <v>5587</v>
      </c>
      <c r="I70" s="16">
        <v>48</v>
      </c>
      <c r="J70" s="16">
        <v>33</v>
      </c>
      <c r="K70" s="16">
        <v>18</v>
      </c>
      <c r="L70" s="16">
        <v>3</v>
      </c>
      <c r="M70" s="81">
        <v>7.1280000000000001</v>
      </c>
      <c r="N70" s="96">
        <v>7.1280000000000001</v>
      </c>
      <c r="O70" s="64">
        <v>2530</v>
      </c>
      <c r="P70" s="65">
        <f>Table2245789101123456789101112131415161718192021222324252627282930313233343536373839404142434445464748495051525354[[#This Row],[PEMBULATAN]]*O70</f>
        <v>18033.84</v>
      </c>
    </row>
    <row r="71" spans="1:16" ht="24" customHeight="1" x14ac:dyDescent="0.2">
      <c r="A71" s="14"/>
      <c r="B71" s="75"/>
      <c r="C71" s="73" t="s">
        <v>5763</v>
      </c>
      <c r="D71" s="78" t="s">
        <v>127</v>
      </c>
      <c r="E71" s="13">
        <v>44560</v>
      </c>
      <c r="F71" s="76" t="s">
        <v>705</v>
      </c>
      <c r="G71" s="13">
        <v>44564</v>
      </c>
      <c r="H71" s="77" t="s">
        <v>5587</v>
      </c>
      <c r="I71" s="16">
        <v>88</v>
      </c>
      <c r="J71" s="16">
        <v>52</v>
      </c>
      <c r="K71" s="16">
        <v>18</v>
      </c>
      <c r="L71" s="16">
        <v>10</v>
      </c>
      <c r="M71" s="81">
        <v>20.591999999999999</v>
      </c>
      <c r="N71" s="96">
        <v>20.591999999999999</v>
      </c>
      <c r="O71" s="64">
        <v>2530</v>
      </c>
      <c r="P71" s="65">
        <f>Table2245789101123456789101112131415161718192021222324252627282930313233343536373839404142434445464748495051525354[[#This Row],[PEMBULATAN]]*O71</f>
        <v>52097.759999999995</v>
      </c>
    </row>
    <row r="72" spans="1:16" ht="24" customHeight="1" x14ac:dyDescent="0.2">
      <c r="A72" s="14"/>
      <c r="B72" s="75"/>
      <c r="C72" s="73" t="s">
        <v>5764</v>
      </c>
      <c r="D72" s="78" t="s">
        <v>127</v>
      </c>
      <c r="E72" s="13">
        <v>44560</v>
      </c>
      <c r="F72" s="76" t="s">
        <v>705</v>
      </c>
      <c r="G72" s="13">
        <v>44564</v>
      </c>
      <c r="H72" s="77" t="s">
        <v>5587</v>
      </c>
      <c r="I72" s="16">
        <v>78</v>
      </c>
      <c r="J72" s="16">
        <v>54</v>
      </c>
      <c r="K72" s="16">
        <v>21</v>
      </c>
      <c r="L72" s="16">
        <v>16</v>
      </c>
      <c r="M72" s="81">
        <v>22.113</v>
      </c>
      <c r="N72" s="96">
        <v>22.113</v>
      </c>
      <c r="O72" s="64">
        <v>2530</v>
      </c>
      <c r="P72" s="65">
        <f>Table2245789101123456789101112131415161718192021222324252627282930313233343536373839404142434445464748495051525354[[#This Row],[PEMBULATAN]]*O72</f>
        <v>55945.89</v>
      </c>
    </row>
    <row r="73" spans="1:16" ht="24" customHeight="1" x14ac:dyDescent="0.2">
      <c r="A73" s="14"/>
      <c r="B73" s="75"/>
      <c r="C73" s="73" t="s">
        <v>5765</v>
      </c>
      <c r="D73" s="78" t="s">
        <v>127</v>
      </c>
      <c r="E73" s="13">
        <v>44560</v>
      </c>
      <c r="F73" s="76" t="s">
        <v>705</v>
      </c>
      <c r="G73" s="13">
        <v>44564</v>
      </c>
      <c r="H73" s="77" t="s">
        <v>5587</v>
      </c>
      <c r="I73" s="16">
        <v>68</v>
      </c>
      <c r="J73" s="16">
        <v>55</v>
      </c>
      <c r="K73" s="16">
        <v>15</v>
      </c>
      <c r="L73" s="16">
        <v>10</v>
      </c>
      <c r="M73" s="81">
        <v>14.025</v>
      </c>
      <c r="N73" s="96">
        <v>14.025</v>
      </c>
      <c r="O73" s="64">
        <v>2530</v>
      </c>
      <c r="P73" s="65">
        <f>Table2245789101123456789101112131415161718192021222324252627282930313233343536373839404142434445464748495051525354[[#This Row],[PEMBULATAN]]*O73</f>
        <v>35483.25</v>
      </c>
    </row>
    <row r="74" spans="1:16" ht="24" customHeight="1" x14ac:dyDescent="0.2">
      <c r="A74" s="14"/>
      <c r="B74" s="75"/>
      <c r="C74" s="73" t="s">
        <v>5766</v>
      </c>
      <c r="D74" s="78" t="s">
        <v>127</v>
      </c>
      <c r="E74" s="13">
        <v>44560</v>
      </c>
      <c r="F74" s="76" t="s">
        <v>705</v>
      </c>
      <c r="G74" s="13">
        <v>44564</v>
      </c>
      <c r="H74" s="77" t="s">
        <v>5587</v>
      </c>
      <c r="I74" s="16">
        <v>90</v>
      </c>
      <c r="J74" s="16">
        <v>45</v>
      </c>
      <c r="K74" s="16">
        <v>22</v>
      </c>
      <c r="L74" s="16">
        <v>6</v>
      </c>
      <c r="M74" s="81">
        <v>22.274999999999999</v>
      </c>
      <c r="N74" s="96">
        <v>22.274999999999999</v>
      </c>
      <c r="O74" s="64">
        <v>2530</v>
      </c>
      <c r="P74" s="65">
        <f>Table2245789101123456789101112131415161718192021222324252627282930313233343536373839404142434445464748495051525354[[#This Row],[PEMBULATAN]]*O74</f>
        <v>56355.75</v>
      </c>
    </row>
    <row r="75" spans="1:16" ht="24" customHeight="1" x14ac:dyDescent="0.2">
      <c r="A75" s="14"/>
      <c r="B75" s="75"/>
      <c r="C75" s="73" t="s">
        <v>5767</v>
      </c>
      <c r="D75" s="78" t="s">
        <v>127</v>
      </c>
      <c r="E75" s="13">
        <v>44560</v>
      </c>
      <c r="F75" s="76" t="s">
        <v>705</v>
      </c>
      <c r="G75" s="13">
        <v>44564</v>
      </c>
      <c r="H75" s="77" t="s">
        <v>5587</v>
      </c>
      <c r="I75" s="16">
        <v>93</v>
      </c>
      <c r="J75" s="16">
        <v>60</v>
      </c>
      <c r="K75" s="16">
        <v>25</v>
      </c>
      <c r="L75" s="16">
        <v>33</v>
      </c>
      <c r="M75" s="81">
        <v>34.875</v>
      </c>
      <c r="N75" s="96">
        <v>34.875</v>
      </c>
      <c r="O75" s="64">
        <v>2530</v>
      </c>
      <c r="P75" s="65">
        <f>Table2245789101123456789101112131415161718192021222324252627282930313233343536373839404142434445464748495051525354[[#This Row],[PEMBULATAN]]*O75</f>
        <v>88233.75</v>
      </c>
    </row>
    <row r="76" spans="1:16" ht="24" customHeight="1" x14ac:dyDescent="0.2">
      <c r="A76" s="14"/>
      <c r="B76" s="75"/>
      <c r="C76" s="73" t="s">
        <v>5768</v>
      </c>
      <c r="D76" s="78" t="s">
        <v>127</v>
      </c>
      <c r="E76" s="13">
        <v>44560</v>
      </c>
      <c r="F76" s="76" t="s">
        <v>705</v>
      </c>
      <c r="G76" s="13">
        <v>44564</v>
      </c>
      <c r="H76" s="77" t="s">
        <v>5587</v>
      </c>
      <c r="I76" s="16">
        <v>75</v>
      </c>
      <c r="J76" s="16">
        <v>45</v>
      </c>
      <c r="K76" s="16">
        <v>16</v>
      </c>
      <c r="L76" s="16">
        <v>9</v>
      </c>
      <c r="M76" s="81">
        <v>13.5</v>
      </c>
      <c r="N76" s="96">
        <v>14</v>
      </c>
      <c r="O76" s="64">
        <v>2530</v>
      </c>
      <c r="P76" s="65">
        <f>Table2245789101123456789101112131415161718192021222324252627282930313233343536373839404142434445464748495051525354[[#This Row],[PEMBULATAN]]*O76</f>
        <v>35420</v>
      </c>
    </row>
    <row r="77" spans="1:16" ht="24" customHeight="1" x14ac:dyDescent="0.2">
      <c r="A77" s="14"/>
      <c r="B77" s="75"/>
      <c r="C77" s="73" t="s">
        <v>5769</v>
      </c>
      <c r="D77" s="78" t="s">
        <v>127</v>
      </c>
      <c r="E77" s="13">
        <v>44560</v>
      </c>
      <c r="F77" s="76" t="s">
        <v>705</v>
      </c>
      <c r="G77" s="13">
        <v>44564</v>
      </c>
      <c r="H77" s="77" t="s">
        <v>5587</v>
      </c>
      <c r="I77" s="16">
        <v>60</v>
      </c>
      <c r="J77" s="16">
        <v>50</v>
      </c>
      <c r="K77" s="16">
        <v>15</v>
      </c>
      <c r="L77" s="16">
        <v>5</v>
      </c>
      <c r="M77" s="81">
        <v>11.25</v>
      </c>
      <c r="N77" s="96">
        <v>11.25</v>
      </c>
      <c r="O77" s="64">
        <v>2530</v>
      </c>
      <c r="P77" s="65">
        <f>Table2245789101123456789101112131415161718192021222324252627282930313233343536373839404142434445464748495051525354[[#This Row],[PEMBULATAN]]*O77</f>
        <v>28462.5</v>
      </c>
    </row>
    <row r="78" spans="1:16" ht="24" customHeight="1" x14ac:dyDescent="0.2">
      <c r="A78" s="14"/>
      <c r="B78" s="75"/>
      <c r="C78" s="73" t="s">
        <v>5770</v>
      </c>
      <c r="D78" s="78" t="s">
        <v>127</v>
      </c>
      <c r="E78" s="13">
        <v>44560</v>
      </c>
      <c r="F78" s="76" t="s">
        <v>705</v>
      </c>
      <c r="G78" s="13">
        <v>44564</v>
      </c>
      <c r="H78" s="77" t="s">
        <v>5587</v>
      </c>
      <c r="I78" s="16">
        <v>62</v>
      </c>
      <c r="J78" s="16">
        <v>50</v>
      </c>
      <c r="K78" s="16">
        <v>18</v>
      </c>
      <c r="L78" s="16">
        <v>11</v>
      </c>
      <c r="M78" s="81">
        <v>13.95</v>
      </c>
      <c r="N78" s="96">
        <v>13.95</v>
      </c>
      <c r="O78" s="64">
        <v>2530</v>
      </c>
      <c r="P78" s="65">
        <f>Table2245789101123456789101112131415161718192021222324252627282930313233343536373839404142434445464748495051525354[[#This Row],[PEMBULATAN]]*O78</f>
        <v>35293.5</v>
      </c>
    </row>
    <row r="79" spans="1:16" ht="24" customHeight="1" x14ac:dyDescent="0.2">
      <c r="A79" s="14"/>
      <c r="B79" s="75"/>
      <c r="C79" s="73" t="s">
        <v>5771</v>
      </c>
      <c r="D79" s="78" t="s">
        <v>127</v>
      </c>
      <c r="E79" s="13">
        <v>44560</v>
      </c>
      <c r="F79" s="76" t="s">
        <v>705</v>
      </c>
      <c r="G79" s="13">
        <v>44564</v>
      </c>
      <c r="H79" s="77" t="s">
        <v>5587</v>
      </c>
      <c r="I79" s="16">
        <v>55</v>
      </c>
      <c r="J79" s="16">
        <v>55</v>
      </c>
      <c r="K79" s="16">
        <v>50</v>
      </c>
      <c r="L79" s="16">
        <v>25</v>
      </c>
      <c r="M79" s="81">
        <v>37.8125</v>
      </c>
      <c r="N79" s="96">
        <v>37.8125</v>
      </c>
      <c r="O79" s="64">
        <v>2530</v>
      </c>
      <c r="P79" s="65">
        <f>Table2245789101123456789101112131415161718192021222324252627282930313233343536373839404142434445464748495051525354[[#This Row],[PEMBULATAN]]*O79</f>
        <v>95665.625</v>
      </c>
    </row>
    <row r="80" spans="1:16" ht="24" customHeight="1" x14ac:dyDescent="0.2">
      <c r="A80" s="14"/>
      <c r="B80" s="75"/>
      <c r="C80" s="73" t="s">
        <v>5772</v>
      </c>
      <c r="D80" s="78" t="s">
        <v>127</v>
      </c>
      <c r="E80" s="13">
        <v>44560</v>
      </c>
      <c r="F80" s="76" t="s">
        <v>705</v>
      </c>
      <c r="G80" s="13">
        <v>44564</v>
      </c>
      <c r="H80" s="77" t="s">
        <v>5587</v>
      </c>
      <c r="I80" s="16">
        <v>53</v>
      </c>
      <c r="J80" s="16">
        <v>42</v>
      </c>
      <c r="K80" s="16">
        <v>15</v>
      </c>
      <c r="L80" s="16">
        <v>6</v>
      </c>
      <c r="M80" s="81">
        <v>8.3475000000000001</v>
      </c>
      <c r="N80" s="96">
        <v>9</v>
      </c>
      <c r="O80" s="64">
        <v>2530</v>
      </c>
      <c r="P80" s="65">
        <f>Table2245789101123456789101112131415161718192021222324252627282930313233343536373839404142434445464748495051525354[[#This Row],[PEMBULATAN]]*O80</f>
        <v>22770</v>
      </c>
    </row>
    <row r="81" spans="1:16" ht="24" customHeight="1" x14ac:dyDescent="0.2">
      <c r="A81" s="14"/>
      <c r="B81" s="75"/>
      <c r="C81" s="73" t="s">
        <v>5773</v>
      </c>
      <c r="D81" s="78" t="s">
        <v>127</v>
      </c>
      <c r="E81" s="13">
        <v>44560</v>
      </c>
      <c r="F81" s="76" t="s">
        <v>705</v>
      </c>
      <c r="G81" s="13">
        <v>44564</v>
      </c>
      <c r="H81" s="77" t="s">
        <v>5587</v>
      </c>
      <c r="I81" s="16">
        <v>68</v>
      </c>
      <c r="J81" s="16">
        <v>30</v>
      </c>
      <c r="K81" s="16">
        <v>19</v>
      </c>
      <c r="L81" s="16">
        <v>10</v>
      </c>
      <c r="M81" s="81">
        <v>9.69</v>
      </c>
      <c r="N81" s="96">
        <v>10</v>
      </c>
      <c r="O81" s="64">
        <v>2530</v>
      </c>
      <c r="P81" s="65">
        <f>Table2245789101123456789101112131415161718192021222324252627282930313233343536373839404142434445464748495051525354[[#This Row],[PEMBULATAN]]*O81</f>
        <v>25300</v>
      </c>
    </row>
    <row r="82" spans="1:16" ht="24" customHeight="1" x14ac:dyDescent="0.2">
      <c r="A82" s="14"/>
      <c r="B82" s="75"/>
      <c r="C82" s="73" t="s">
        <v>5774</v>
      </c>
      <c r="D82" s="78" t="s">
        <v>127</v>
      </c>
      <c r="E82" s="13">
        <v>44560</v>
      </c>
      <c r="F82" s="76" t="s">
        <v>705</v>
      </c>
      <c r="G82" s="13">
        <v>44564</v>
      </c>
      <c r="H82" s="77" t="s">
        <v>5587</v>
      </c>
      <c r="I82" s="16">
        <v>81</v>
      </c>
      <c r="J82" s="16">
        <v>54</v>
      </c>
      <c r="K82" s="16">
        <v>23</v>
      </c>
      <c r="L82" s="16">
        <v>16</v>
      </c>
      <c r="M82" s="81">
        <v>25.150500000000001</v>
      </c>
      <c r="N82" s="96">
        <v>25.150500000000001</v>
      </c>
      <c r="O82" s="64">
        <v>2530</v>
      </c>
      <c r="P82" s="65">
        <f>Table2245789101123456789101112131415161718192021222324252627282930313233343536373839404142434445464748495051525354[[#This Row],[PEMBULATAN]]*O82</f>
        <v>63630.764999999999</v>
      </c>
    </row>
    <row r="83" spans="1:16" ht="24" customHeight="1" x14ac:dyDescent="0.2">
      <c r="A83" s="14"/>
      <c r="B83" s="75"/>
      <c r="C83" s="73" t="s">
        <v>5775</v>
      </c>
      <c r="D83" s="78" t="s">
        <v>127</v>
      </c>
      <c r="E83" s="13">
        <v>44560</v>
      </c>
      <c r="F83" s="76" t="s">
        <v>705</v>
      </c>
      <c r="G83" s="13">
        <v>44564</v>
      </c>
      <c r="H83" s="77" t="s">
        <v>5587</v>
      </c>
      <c r="I83" s="16">
        <v>120</v>
      </c>
      <c r="J83" s="16">
        <v>7</v>
      </c>
      <c r="K83" s="16">
        <v>7</v>
      </c>
      <c r="L83" s="16">
        <v>1</v>
      </c>
      <c r="M83" s="81">
        <v>1.47</v>
      </c>
      <c r="N83" s="96">
        <v>2</v>
      </c>
      <c r="O83" s="64">
        <v>2530</v>
      </c>
      <c r="P83" s="65">
        <f>Table2245789101123456789101112131415161718192021222324252627282930313233343536373839404142434445464748495051525354[[#This Row],[PEMBULATAN]]*O83</f>
        <v>5060</v>
      </c>
    </row>
    <row r="84" spans="1:16" ht="24" customHeight="1" x14ac:dyDescent="0.2">
      <c r="A84" s="14"/>
      <c r="B84" s="75"/>
      <c r="C84" s="73" t="s">
        <v>5776</v>
      </c>
      <c r="D84" s="78" t="s">
        <v>127</v>
      </c>
      <c r="E84" s="13">
        <v>44560</v>
      </c>
      <c r="F84" s="76" t="s">
        <v>705</v>
      </c>
      <c r="G84" s="13">
        <v>44564</v>
      </c>
      <c r="H84" s="77" t="s">
        <v>5587</v>
      </c>
      <c r="I84" s="16">
        <v>60</v>
      </c>
      <c r="J84" s="16">
        <v>33</v>
      </c>
      <c r="K84" s="16">
        <v>31</v>
      </c>
      <c r="L84" s="16">
        <v>7</v>
      </c>
      <c r="M84" s="81">
        <v>15.345000000000001</v>
      </c>
      <c r="N84" s="96">
        <v>16</v>
      </c>
      <c r="O84" s="64">
        <v>2530</v>
      </c>
      <c r="P84" s="65">
        <f>Table2245789101123456789101112131415161718192021222324252627282930313233343536373839404142434445464748495051525354[[#This Row],[PEMBULATAN]]*O84</f>
        <v>40480</v>
      </c>
    </row>
    <row r="85" spans="1:16" ht="24" customHeight="1" x14ac:dyDescent="0.2">
      <c r="A85" s="14"/>
      <c r="B85" s="75"/>
      <c r="C85" s="73" t="s">
        <v>5777</v>
      </c>
      <c r="D85" s="78" t="s">
        <v>127</v>
      </c>
      <c r="E85" s="13">
        <v>44560</v>
      </c>
      <c r="F85" s="76" t="s">
        <v>705</v>
      </c>
      <c r="G85" s="13">
        <v>44564</v>
      </c>
      <c r="H85" s="77" t="s">
        <v>5587</v>
      </c>
      <c r="I85" s="16">
        <v>77</v>
      </c>
      <c r="J85" s="16">
        <v>40</v>
      </c>
      <c r="K85" s="16">
        <v>12</v>
      </c>
      <c r="L85" s="16">
        <v>12</v>
      </c>
      <c r="M85" s="81">
        <v>9.24</v>
      </c>
      <c r="N85" s="96">
        <v>12</v>
      </c>
      <c r="O85" s="64">
        <v>2530</v>
      </c>
      <c r="P85" s="65">
        <f>Table2245789101123456789101112131415161718192021222324252627282930313233343536373839404142434445464748495051525354[[#This Row],[PEMBULATAN]]*O85</f>
        <v>30360</v>
      </c>
    </row>
    <row r="86" spans="1:16" ht="24" customHeight="1" x14ac:dyDescent="0.2">
      <c r="A86" s="14"/>
      <c r="B86" s="75"/>
      <c r="C86" s="73" t="s">
        <v>5778</v>
      </c>
      <c r="D86" s="78" t="s">
        <v>127</v>
      </c>
      <c r="E86" s="13">
        <v>44560</v>
      </c>
      <c r="F86" s="76" t="s">
        <v>705</v>
      </c>
      <c r="G86" s="13">
        <v>44564</v>
      </c>
      <c r="H86" s="77" t="s">
        <v>5587</v>
      </c>
      <c r="I86" s="16">
        <v>75</v>
      </c>
      <c r="J86" s="16">
        <v>55</v>
      </c>
      <c r="K86" s="16">
        <v>12</v>
      </c>
      <c r="L86" s="16">
        <v>8</v>
      </c>
      <c r="M86" s="81">
        <v>12.375</v>
      </c>
      <c r="N86" s="96">
        <v>13</v>
      </c>
      <c r="O86" s="64">
        <v>2530</v>
      </c>
      <c r="P86" s="65">
        <f>Table2245789101123456789101112131415161718192021222324252627282930313233343536373839404142434445464748495051525354[[#This Row],[PEMBULATAN]]*O86</f>
        <v>32890</v>
      </c>
    </row>
    <row r="87" spans="1:16" ht="24" customHeight="1" x14ac:dyDescent="0.2">
      <c r="A87" s="14"/>
      <c r="B87" s="75"/>
      <c r="C87" s="73" t="s">
        <v>5779</v>
      </c>
      <c r="D87" s="78" t="s">
        <v>127</v>
      </c>
      <c r="E87" s="13">
        <v>44560</v>
      </c>
      <c r="F87" s="76" t="s">
        <v>705</v>
      </c>
      <c r="G87" s="13">
        <v>44564</v>
      </c>
      <c r="H87" s="77" t="s">
        <v>5587</v>
      </c>
      <c r="I87" s="16">
        <v>92</v>
      </c>
      <c r="J87" s="16">
        <v>46</v>
      </c>
      <c r="K87" s="16">
        <v>22</v>
      </c>
      <c r="L87" s="16">
        <v>13</v>
      </c>
      <c r="M87" s="81">
        <v>23.276</v>
      </c>
      <c r="N87" s="96">
        <v>23.276</v>
      </c>
      <c r="O87" s="64">
        <v>2530</v>
      </c>
      <c r="P87" s="65">
        <f>Table2245789101123456789101112131415161718192021222324252627282930313233343536373839404142434445464748495051525354[[#This Row],[PEMBULATAN]]*O87</f>
        <v>58888.28</v>
      </c>
    </row>
    <row r="88" spans="1:16" ht="24" customHeight="1" x14ac:dyDescent="0.2">
      <c r="A88" s="14"/>
      <c r="B88" s="75"/>
      <c r="C88" s="73" t="s">
        <v>5780</v>
      </c>
      <c r="D88" s="78" t="s">
        <v>127</v>
      </c>
      <c r="E88" s="13">
        <v>44560</v>
      </c>
      <c r="F88" s="76" t="s">
        <v>705</v>
      </c>
      <c r="G88" s="13">
        <v>44564</v>
      </c>
      <c r="H88" s="77" t="s">
        <v>5587</v>
      </c>
      <c r="I88" s="16">
        <v>71</v>
      </c>
      <c r="J88" s="16">
        <v>62</v>
      </c>
      <c r="K88" s="16">
        <v>15</v>
      </c>
      <c r="L88" s="16">
        <v>11</v>
      </c>
      <c r="M88" s="81">
        <v>16.5075</v>
      </c>
      <c r="N88" s="96">
        <v>16.5075</v>
      </c>
      <c r="O88" s="64">
        <v>2530</v>
      </c>
      <c r="P88" s="65">
        <f>Table2245789101123456789101112131415161718192021222324252627282930313233343536373839404142434445464748495051525354[[#This Row],[PEMBULATAN]]*O88</f>
        <v>41763.974999999999</v>
      </c>
    </row>
    <row r="89" spans="1:16" ht="24" customHeight="1" x14ac:dyDescent="0.2">
      <c r="A89" s="14"/>
      <c r="B89" s="75"/>
      <c r="C89" s="73" t="s">
        <v>5781</v>
      </c>
      <c r="D89" s="78" t="s">
        <v>127</v>
      </c>
      <c r="E89" s="13">
        <v>44560</v>
      </c>
      <c r="F89" s="76" t="s">
        <v>705</v>
      </c>
      <c r="G89" s="13">
        <v>44564</v>
      </c>
      <c r="H89" s="77" t="s">
        <v>5587</v>
      </c>
      <c r="I89" s="16">
        <v>57</v>
      </c>
      <c r="J89" s="16">
        <v>44</v>
      </c>
      <c r="K89" s="16">
        <v>12</v>
      </c>
      <c r="L89" s="16">
        <v>4</v>
      </c>
      <c r="M89" s="81">
        <v>7.524</v>
      </c>
      <c r="N89" s="96">
        <v>7.524</v>
      </c>
      <c r="O89" s="64">
        <v>2530</v>
      </c>
      <c r="P89" s="65">
        <f>Table2245789101123456789101112131415161718192021222324252627282930313233343536373839404142434445464748495051525354[[#This Row],[PEMBULATAN]]*O89</f>
        <v>19035.72</v>
      </c>
    </row>
    <row r="90" spans="1:16" ht="24" customHeight="1" x14ac:dyDescent="0.2">
      <c r="A90" s="14"/>
      <c r="B90" s="75"/>
      <c r="C90" s="73" t="s">
        <v>5782</v>
      </c>
      <c r="D90" s="78" t="s">
        <v>127</v>
      </c>
      <c r="E90" s="13">
        <v>44560</v>
      </c>
      <c r="F90" s="76" t="s">
        <v>705</v>
      </c>
      <c r="G90" s="13">
        <v>44564</v>
      </c>
      <c r="H90" s="77" t="s">
        <v>5587</v>
      </c>
      <c r="I90" s="16">
        <v>95</v>
      </c>
      <c r="J90" s="16">
        <v>65</v>
      </c>
      <c r="K90" s="16">
        <v>16</v>
      </c>
      <c r="L90" s="16">
        <v>11</v>
      </c>
      <c r="M90" s="81">
        <v>24.7</v>
      </c>
      <c r="N90" s="96">
        <v>24.7</v>
      </c>
      <c r="O90" s="64">
        <v>2530</v>
      </c>
      <c r="P90" s="65">
        <f>Table2245789101123456789101112131415161718192021222324252627282930313233343536373839404142434445464748495051525354[[#This Row],[PEMBULATAN]]*O90</f>
        <v>62491</v>
      </c>
    </row>
    <row r="91" spans="1:16" ht="24" customHeight="1" x14ac:dyDescent="0.2">
      <c r="A91" s="14"/>
      <c r="B91" s="75"/>
      <c r="C91" s="73" t="s">
        <v>5783</v>
      </c>
      <c r="D91" s="78" t="s">
        <v>127</v>
      </c>
      <c r="E91" s="13">
        <v>44560</v>
      </c>
      <c r="F91" s="76" t="s">
        <v>705</v>
      </c>
      <c r="G91" s="13">
        <v>44564</v>
      </c>
      <c r="H91" s="77" t="s">
        <v>5587</v>
      </c>
      <c r="I91" s="16">
        <v>96</v>
      </c>
      <c r="J91" s="16">
        <v>59</v>
      </c>
      <c r="K91" s="16">
        <v>29</v>
      </c>
      <c r="L91" s="16">
        <v>24</v>
      </c>
      <c r="M91" s="81">
        <v>41.064</v>
      </c>
      <c r="N91" s="96">
        <v>41.064</v>
      </c>
      <c r="O91" s="64">
        <v>2530</v>
      </c>
      <c r="P91" s="65">
        <f>Table2245789101123456789101112131415161718192021222324252627282930313233343536373839404142434445464748495051525354[[#This Row],[PEMBULATAN]]*O91</f>
        <v>103891.92</v>
      </c>
    </row>
    <row r="92" spans="1:16" ht="24" customHeight="1" x14ac:dyDescent="0.2">
      <c r="A92" s="14"/>
      <c r="B92" s="75"/>
      <c r="C92" s="73" t="s">
        <v>5784</v>
      </c>
      <c r="D92" s="78" t="s">
        <v>127</v>
      </c>
      <c r="E92" s="13">
        <v>44560</v>
      </c>
      <c r="F92" s="76" t="s">
        <v>705</v>
      </c>
      <c r="G92" s="13">
        <v>44564</v>
      </c>
      <c r="H92" s="77" t="s">
        <v>5587</v>
      </c>
      <c r="I92" s="16">
        <v>95</v>
      </c>
      <c r="J92" s="16">
        <v>50</v>
      </c>
      <c r="K92" s="16">
        <v>14</v>
      </c>
      <c r="L92" s="16">
        <v>37</v>
      </c>
      <c r="M92" s="81">
        <v>16.625</v>
      </c>
      <c r="N92" s="96">
        <v>37</v>
      </c>
      <c r="O92" s="64">
        <v>2530</v>
      </c>
      <c r="P92" s="65">
        <f>Table2245789101123456789101112131415161718192021222324252627282930313233343536373839404142434445464748495051525354[[#This Row],[PEMBULATAN]]*O92</f>
        <v>93610</v>
      </c>
    </row>
    <row r="93" spans="1:16" ht="24" customHeight="1" x14ac:dyDescent="0.2">
      <c r="A93" s="14"/>
      <c r="B93" s="75"/>
      <c r="C93" s="73" t="s">
        <v>5785</v>
      </c>
      <c r="D93" s="78" t="s">
        <v>127</v>
      </c>
      <c r="E93" s="13">
        <v>44560</v>
      </c>
      <c r="F93" s="76" t="s">
        <v>705</v>
      </c>
      <c r="G93" s="13">
        <v>44564</v>
      </c>
      <c r="H93" s="77" t="s">
        <v>5587</v>
      </c>
      <c r="I93" s="16">
        <v>50</v>
      </c>
      <c r="J93" s="16">
        <v>25</v>
      </c>
      <c r="K93" s="16">
        <v>15</v>
      </c>
      <c r="L93" s="16">
        <v>1</v>
      </c>
      <c r="M93" s="81">
        <v>4.6875</v>
      </c>
      <c r="N93" s="96">
        <v>4.6875</v>
      </c>
      <c r="O93" s="64">
        <v>2530</v>
      </c>
      <c r="P93" s="65">
        <f>Table2245789101123456789101112131415161718192021222324252627282930313233343536373839404142434445464748495051525354[[#This Row],[PEMBULATAN]]*O93</f>
        <v>11859.375</v>
      </c>
    </row>
    <row r="94" spans="1:16" ht="24" customHeight="1" x14ac:dyDescent="0.2">
      <c r="A94" s="14"/>
      <c r="B94" s="75"/>
      <c r="C94" s="73" t="s">
        <v>5786</v>
      </c>
      <c r="D94" s="78" t="s">
        <v>127</v>
      </c>
      <c r="E94" s="13">
        <v>44560</v>
      </c>
      <c r="F94" s="76" t="s">
        <v>705</v>
      </c>
      <c r="G94" s="13">
        <v>44564</v>
      </c>
      <c r="H94" s="77" t="s">
        <v>5587</v>
      </c>
      <c r="I94" s="16">
        <v>36</v>
      </c>
      <c r="J94" s="16">
        <v>27</v>
      </c>
      <c r="K94" s="16">
        <v>11</v>
      </c>
      <c r="L94" s="16">
        <v>1</v>
      </c>
      <c r="M94" s="81">
        <v>2.673</v>
      </c>
      <c r="N94" s="96">
        <v>2.673</v>
      </c>
      <c r="O94" s="64">
        <v>2530</v>
      </c>
      <c r="P94" s="65">
        <f>Table2245789101123456789101112131415161718192021222324252627282930313233343536373839404142434445464748495051525354[[#This Row],[PEMBULATAN]]*O94</f>
        <v>6762.6900000000005</v>
      </c>
    </row>
    <row r="95" spans="1:16" ht="24" customHeight="1" x14ac:dyDescent="0.2">
      <c r="A95" s="14"/>
      <c r="B95" s="75"/>
      <c r="C95" s="73" t="s">
        <v>5787</v>
      </c>
      <c r="D95" s="78" t="s">
        <v>127</v>
      </c>
      <c r="E95" s="13">
        <v>44560</v>
      </c>
      <c r="F95" s="76" t="s">
        <v>705</v>
      </c>
      <c r="G95" s="13">
        <v>44564</v>
      </c>
      <c r="H95" s="77" t="s">
        <v>5587</v>
      </c>
      <c r="I95" s="16">
        <v>15</v>
      </c>
      <c r="J95" s="16">
        <v>10</v>
      </c>
      <c r="K95" s="16">
        <v>8</v>
      </c>
      <c r="L95" s="16">
        <v>3</v>
      </c>
      <c r="M95" s="81">
        <v>0.3</v>
      </c>
      <c r="N95" s="96">
        <v>4</v>
      </c>
      <c r="O95" s="64">
        <v>2530</v>
      </c>
      <c r="P95" s="65">
        <f>Table2245789101123456789101112131415161718192021222324252627282930313233343536373839404142434445464748495051525354[[#This Row],[PEMBULATAN]]*O95</f>
        <v>10120</v>
      </c>
    </row>
    <row r="96" spans="1:16" ht="24" customHeight="1" x14ac:dyDescent="0.2">
      <c r="A96" s="14"/>
      <c r="B96" s="75"/>
      <c r="C96" s="73" t="s">
        <v>5788</v>
      </c>
      <c r="D96" s="78" t="s">
        <v>127</v>
      </c>
      <c r="E96" s="13">
        <v>44560</v>
      </c>
      <c r="F96" s="76" t="s">
        <v>705</v>
      </c>
      <c r="G96" s="13">
        <v>44564</v>
      </c>
      <c r="H96" s="77" t="s">
        <v>5587</v>
      </c>
      <c r="I96" s="16">
        <v>80</v>
      </c>
      <c r="J96" s="16">
        <v>43</v>
      </c>
      <c r="K96" s="16">
        <v>23</v>
      </c>
      <c r="L96" s="16">
        <v>14</v>
      </c>
      <c r="M96" s="81">
        <v>19.78</v>
      </c>
      <c r="N96" s="96">
        <v>19.78</v>
      </c>
      <c r="O96" s="64">
        <v>2530</v>
      </c>
      <c r="P96" s="65">
        <f>Table2245789101123456789101112131415161718192021222324252627282930313233343536373839404142434445464748495051525354[[#This Row],[PEMBULATAN]]*O96</f>
        <v>50043.4</v>
      </c>
    </row>
    <row r="97" spans="1:16" ht="24" customHeight="1" x14ac:dyDescent="0.2">
      <c r="A97" s="14"/>
      <c r="B97" s="75"/>
      <c r="C97" s="73" t="s">
        <v>5789</v>
      </c>
      <c r="D97" s="78" t="s">
        <v>127</v>
      </c>
      <c r="E97" s="13">
        <v>44560</v>
      </c>
      <c r="F97" s="76" t="s">
        <v>705</v>
      </c>
      <c r="G97" s="13">
        <v>44564</v>
      </c>
      <c r="H97" s="77" t="s">
        <v>5587</v>
      </c>
      <c r="I97" s="16">
        <v>87</v>
      </c>
      <c r="J97" s="16">
        <v>50</v>
      </c>
      <c r="K97" s="16">
        <v>20</v>
      </c>
      <c r="L97" s="16">
        <v>14</v>
      </c>
      <c r="M97" s="81">
        <v>21.75</v>
      </c>
      <c r="N97" s="96">
        <v>21.75</v>
      </c>
      <c r="O97" s="64">
        <v>2530</v>
      </c>
      <c r="P97" s="65">
        <f>Table2245789101123456789101112131415161718192021222324252627282930313233343536373839404142434445464748495051525354[[#This Row],[PEMBULATAN]]*O97</f>
        <v>55027.5</v>
      </c>
    </row>
    <row r="98" spans="1:16" ht="24" customHeight="1" x14ac:dyDescent="0.2">
      <c r="A98" s="14"/>
      <c r="B98" s="75"/>
      <c r="C98" s="73" t="s">
        <v>5790</v>
      </c>
      <c r="D98" s="78" t="s">
        <v>127</v>
      </c>
      <c r="E98" s="13">
        <v>44560</v>
      </c>
      <c r="F98" s="76" t="s">
        <v>705</v>
      </c>
      <c r="G98" s="13">
        <v>44564</v>
      </c>
      <c r="H98" s="77" t="s">
        <v>5587</v>
      </c>
      <c r="I98" s="16">
        <v>83</v>
      </c>
      <c r="J98" s="16">
        <v>53</v>
      </c>
      <c r="K98" s="16">
        <v>23</v>
      </c>
      <c r="L98" s="16">
        <v>19</v>
      </c>
      <c r="M98" s="81">
        <v>25.294250000000002</v>
      </c>
      <c r="N98" s="96">
        <v>25.294250000000002</v>
      </c>
      <c r="O98" s="64">
        <v>2530</v>
      </c>
      <c r="P98" s="65">
        <f>Table2245789101123456789101112131415161718192021222324252627282930313233343536373839404142434445464748495051525354[[#This Row],[PEMBULATAN]]*O98</f>
        <v>63994.452500000007</v>
      </c>
    </row>
    <row r="99" spans="1:16" ht="24" customHeight="1" x14ac:dyDescent="0.2">
      <c r="A99" s="14"/>
      <c r="B99" s="75"/>
      <c r="C99" s="73" t="s">
        <v>5791</v>
      </c>
      <c r="D99" s="78" t="s">
        <v>127</v>
      </c>
      <c r="E99" s="13">
        <v>44560</v>
      </c>
      <c r="F99" s="76" t="s">
        <v>705</v>
      </c>
      <c r="G99" s="13">
        <v>44564</v>
      </c>
      <c r="H99" s="77" t="s">
        <v>5587</v>
      </c>
      <c r="I99" s="16">
        <v>82</v>
      </c>
      <c r="J99" s="16">
        <v>63</v>
      </c>
      <c r="K99" s="16">
        <v>25</v>
      </c>
      <c r="L99" s="16">
        <v>13</v>
      </c>
      <c r="M99" s="81">
        <v>32.287500000000001</v>
      </c>
      <c r="N99" s="96">
        <v>32.287500000000001</v>
      </c>
      <c r="O99" s="64">
        <v>2530</v>
      </c>
      <c r="P99" s="65">
        <f>Table2245789101123456789101112131415161718192021222324252627282930313233343536373839404142434445464748495051525354[[#This Row],[PEMBULATAN]]*O99</f>
        <v>81687.375</v>
      </c>
    </row>
    <row r="100" spans="1:16" ht="24" customHeight="1" x14ac:dyDescent="0.2">
      <c r="A100" s="14"/>
      <c r="B100" s="75"/>
      <c r="C100" s="73" t="s">
        <v>5792</v>
      </c>
      <c r="D100" s="78" t="s">
        <v>127</v>
      </c>
      <c r="E100" s="13">
        <v>44560</v>
      </c>
      <c r="F100" s="76" t="s">
        <v>705</v>
      </c>
      <c r="G100" s="13">
        <v>44564</v>
      </c>
      <c r="H100" s="77" t="s">
        <v>5587</v>
      </c>
      <c r="I100" s="16">
        <v>67</v>
      </c>
      <c r="J100" s="16">
        <v>60</v>
      </c>
      <c r="K100" s="16">
        <v>22</v>
      </c>
      <c r="L100" s="16">
        <v>6</v>
      </c>
      <c r="M100" s="81">
        <v>22.11</v>
      </c>
      <c r="N100" s="96">
        <v>22.11</v>
      </c>
      <c r="O100" s="64">
        <v>2530</v>
      </c>
      <c r="P100" s="65">
        <f>Table2245789101123456789101112131415161718192021222324252627282930313233343536373839404142434445464748495051525354[[#This Row],[PEMBULATAN]]*O100</f>
        <v>55938.299999999996</v>
      </c>
    </row>
    <row r="101" spans="1:16" ht="24" customHeight="1" x14ac:dyDescent="0.2">
      <c r="A101" s="14"/>
      <c r="B101" s="75"/>
      <c r="C101" s="73" t="s">
        <v>5793</v>
      </c>
      <c r="D101" s="78" t="s">
        <v>127</v>
      </c>
      <c r="E101" s="13">
        <v>44560</v>
      </c>
      <c r="F101" s="76" t="s">
        <v>705</v>
      </c>
      <c r="G101" s="13">
        <v>44564</v>
      </c>
      <c r="H101" s="77" t="s">
        <v>5587</v>
      </c>
      <c r="I101" s="16">
        <v>98</v>
      </c>
      <c r="J101" s="16">
        <v>67</v>
      </c>
      <c r="K101" s="16">
        <v>30</v>
      </c>
      <c r="L101" s="16">
        <v>9</v>
      </c>
      <c r="M101" s="81">
        <v>49.244999999999997</v>
      </c>
      <c r="N101" s="96">
        <v>49.244999999999997</v>
      </c>
      <c r="O101" s="64">
        <v>2530</v>
      </c>
      <c r="P101" s="65">
        <f>Table2245789101123456789101112131415161718192021222324252627282930313233343536373839404142434445464748495051525354[[#This Row],[PEMBULATAN]]*O101</f>
        <v>124589.84999999999</v>
      </c>
    </row>
    <row r="102" spans="1:16" ht="24" customHeight="1" x14ac:dyDescent="0.2">
      <c r="A102" s="14"/>
      <c r="B102" s="75"/>
      <c r="C102" s="73" t="s">
        <v>5794</v>
      </c>
      <c r="D102" s="78" t="s">
        <v>127</v>
      </c>
      <c r="E102" s="13">
        <v>44560</v>
      </c>
      <c r="F102" s="76" t="s">
        <v>705</v>
      </c>
      <c r="G102" s="13">
        <v>44564</v>
      </c>
      <c r="H102" s="77" t="s">
        <v>5587</v>
      </c>
      <c r="I102" s="16">
        <v>66</v>
      </c>
      <c r="J102" s="16">
        <v>45</v>
      </c>
      <c r="K102" s="16">
        <v>14</v>
      </c>
      <c r="L102" s="16">
        <v>6</v>
      </c>
      <c r="M102" s="81">
        <v>10.395</v>
      </c>
      <c r="N102" s="96">
        <v>11</v>
      </c>
      <c r="O102" s="64">
        <v>2530</v>
      </c>
      <c r="P102" s="65">
        <f>Table2245789101123456789101112131415161718192021222324252627282930313233343536373839404142434445464748495051525354[[#This Row],[PEMBULATAN]]*O102</f>
        <v>27830</v>
      </c>
    </row>
    <row r="103" spans="1:16" ht="24" customHeight="1" x14ac:dyDescent="0.2">
      <c r="A103" s="14"/>
      <c r="B103" s="75"/>
      <c r="C103" s="73" t="s">
        <v>5795</v>
      </c>
      <c r="D103" s="78" t="s">
        <v>127</v>
      </c>
      <c r="E103" s="13">
        <v>44560</v>
      </c>
      <c r="F103" s="76" t="s">
        <v>705</v>
      </c>
      <c r="G103" s="13">
        <v>44564</v>
      </c>
      <c r="H103" s="77" t="s">
        <v>5587</v>
      </c>
      <c r="I103" s="16">
        <v>90</v>
      </c>
      <c r="J103" s="16">
        <v>45</v>
      </c>
      <c r="K103" s="16">
        <v>10</v>
      </c>
      <c r="L103" s="16">
        <v>1</v>
      </c>
      <c r="M103" s="81">
        <v>10.125</v>
      </c>
      <c r="N103" s="96">
        <v>10.125</v>
      </c>
      <c r="O103" s="64">
        <v>2530</v>
      </c>
      <c r="P103" s="65">
        <f>Table2245789101123456789101112131415161718192021222324252627282930313233343536373839404142434445464748495051525354[[#This Row],[PEMBULATAN]]*O103</f>
        <v>25616.25</v>
      </c>
    </row>
    <row r="104" spans="1:16" ht="24" customHeight="1" x14ac:dyDescent="0.2">
      <c r="A104" s="14"/>
      <c r="B104" s="75"/>
      <c r="C104" s="73" t="s">
        <v>5796</v>
      </c>
      <c r="D104" s="78" t="s">
        <v>127</v>
      </c>
      <c r="E104" s="13">
        <v>44560</v>
      </c>
      <c r="F104" s="76" t="s">
        <v>705</v>
      </c>
      <c r="G104" s="13">
        <v>44564</v>
      </c>
      <c r="H104" s="77" t="s">
        <v>5587</v>
      </c>
      <c r="I104" s="16">
        <v>90</v>
      </c>
      <c r="J104" s="16">
        <v>45</v>
      </c>
      <c r="K104" s="16">
        <v>10</v>
      </c>
      <c r="L104" s="16">
        <v>1</v>
      </c>
      <c r="M104" s="81">
        <v>10.125</v>
      </c>
      <c r="N104" s="96">
        <v>10.125</v>
      </c>
      <c r="O104" s="64">
        <v>2530</v>
      </c>
      <c r="P104" s="65">
        <f>Table2245789101123456789101112131415161718192021222324252627282930313233343536373839404142434445464748495051525354[[#This Row],[PEMBULATAN]]*O104</f>
        <v>25616.25</v>
      </c>
    </row>
    <row r="105" spans="1:16" ht="24" customHeight="1" x14ac:dyDescent="0.2">
      <c r="A105" s="14"/>
      <c r="B105" s="75"/>
      <c r="C105" s="73" t="s">
        <v>5797</v>
      </c>
      <c r="D105" s="78" t="s">
        <v>127</v>
      </c>
      <c r="E105" s="13">
        <v>44560</v>
      </c>
      <c r="F105" s="76" t="s">
        <v>705</v>
      </c>
      <c r="G105" s="13">
        <v>44564</v>
      </c>
      <c r="H105" s="77" t="s">
        <v>5587</v>
      </c>
      <c r="I105" s="16">
        <v>94</v>
      </c>
      <c r="J105" s="16">
        <v>88</v>
      </c>
      <c r="K105" s="16">
        <v>28</v>
      </c>
      <c r="L105" s="16">
        <v>20</v>
      </c>
      <c r="M105" s="81">
        <v>57.904000000000003</v>
      </c>
      <c r="N105" s="96">
        <v>57.904000000000003</v>
      </c>
      <c r="O105" s="64">
        <v>2530</v>
      </c>
      <c r="P105" s="65">
        <f>Table2245789101123456789101112131415161718192021222324252627282930313233343536373839404142434445464748495051525354[[#This Row],[PEMBULATAN]]*O105</f>
        <v>146497.12</v>
      </c>
    </row>
    <row r="106" spans="1:16" ht="24" customHeight="1" x14ac:dyDescent="0.2">
      <c r="A106" s="14"/>
      <c r="B106" s="75"/>
      <c r="C106" s="73" t="s">
        <v>5798</v>
      </c>
      <c r="D106" s="78" t="s">
        <v>127</v>
      </c>
      <c r="E106" s="13">
        <v>44560</v>
      </c>
      <c r="F106" s="76" t="s">
        <v>705</v>
      </c>
      <c r="G106" s="13">
        <v>44564</v>
      </c>
      <c r="H106" s="77" t="s">
        <v>5587</v>
      </c>
      <c r="I106" s="16">
        <v>64</v>
      </c>
      <c r="J106" s="16">
        <v>52</v>
      </c>
      <c r="K106" s="16">
        <v>77</v>
      </c>
      <c r="L106" s="16">
        <v>20</v>
      </c>
      <c r="M106" s="81">
        <v>64.063999999999993</v>
      </c>
      <c r="N106" s="96">
        <v>64.063999999999993</v>
      </c>
      <c r="O106" s="64">
        <v>2530</v>
      </c>
      <c r="P106" s="65">
        <f>Table2245789101123456789101112131415161718192021222324252627282930313233343536373839404142434445464748495051525354[[#This Row],[PEMBULATAN]]*O106</f>
        <v>162081.91999999998</v>
      </c>
    </row>
    <row r="107" spans="1:16" ht="24" customHeight="1" x14ac:dyDescent="0.2">
      <c r="A107" s="14"/>
      <c r="B107" s="75"/>
      <c r="C107" s="73" t="s">
        <v>5799</v>
      </c>
      <c r="D107" s="78" t="s">
        <v>127</v>
      </c>
      <c r="E107" s="13">
        <v>44560</v>
      </c>
      <c r="F107" s="76" t="s">
        <v>705</v>
      </c>
      <c r="G107" s="13">
        <v>44564</v>
      </c>
      <c r="H107" s="77" t="s">
        <v>5587</v>
      </c>
      <c r="I107" s="16">
        <v>45</v>
      </c>
      <c r="J107" s="16">
        <v>35</v>
      </c>
      <c r="K107" s="16">
        <v>26</v>
      </c>
      <c r="L107" s="16">
        <v>4</v>
      </c>
      <c r="M107" s="81">
        <v>10.237500000000001</v>
      </c>
      <c r="N107" s="96">
        <v>10.237500000000001</v>
      </c>
      <c r="O107" s="64">
        <v>2530</v>
      </c>
      <c r="P107" s="65">
        <f>Table2245789101123456789101112131415161718192021222324252627282930313233343536373839404142434445464748495051525354[[#This Row],[PEMBULATAN]]*O107</f>
        <v>25900.875</v>
      </c>
    </row>
    <row r="108" spans="1:16" ht="24" customHeight="1" x14ac:dyDescent="0.2">
      <c r="A108" s="14"/>
      <c r="B108" s="75"/>
      <c r="C108" s="73" t="s">
        <v>5800</v>
      </c>
      <c r="D108" s="78" t="s">
        <v>127</v>
      </c>
      <c r="E108" s="13">
        <v>44560</v>
      </c>
      <c r="F108" s="76" t="s">
        <v>705</v>
      </c>
      <c r="G108" s="13">
        <v>44564</v>
      </c>
      <c r="H108" s="77" t="s">
        <v>5587</v>
      </c>
      <c r="I108" s="16">
        <v>38</v>
      </c>
      <c r="J108" s="16">
        <v>30</v>
      </c>
      <c r="K108" s="16">
        <v>112</v>
      </c>
      <c r="L108" s="16">
        <v>3</v>
      </c>
      <c r="M108" s="81">
        <v>31.92</v>
      </c>
      <c r="N108" s="96">
        <v>31.92</v>
      </c>
      <c r="O108" s="64">
        <v>2530</v>
      </c>
      <c r="P108" s="65">
        <f>Table2245789101123456789101112131415161718192021222324252627282930313233343536373839404142434445464748495051525354[[#This Row],[PEMBULATAN]]*O108</f>
        <v>80757.600000000006</v>
      </c>
    </row>
    <row r="109" spans="1:16" ht="24" customHeight="1" x14ac:dyDescent="0.2">
      <c r="A109" s="14"/>
      <c r="B109" s="75"/>
      <c r="C109" s="73" t="s">
        <v>5801</v>
      </c>
      <c r="D109" s="78" t="s">
        <v>127</v>
      </c>
      <c r="E109" s="13">
        <v>44560</v>
      </c>
      <c r="F109" s="76" t="s">
        <v>705</v>
      </c>
      <c r="G109" s="13">
        <v>44564</v>
      </c>
      <c r="H109" s="77" t="s">
        <v>5587</v>
      </c>
      <c r="I109" s="16">
        <v>34</v>
      </c>
      <c r="J109" s="16">
        <v>34</v>
      </c>
      <c r="K109" s="16">
        <v>5</v>
      </c>
      <c r="L109" s="16">
        <v>1</v>
      </c>
      <c r="M109" s="81">
        <v>1.4450000000000001</v>
      </c>
      <c r="N109" s="96">
        <v>2</v>
      </c>
      <c r="O109" s="64">
        <v>2530</v>
      </c>
      <c r="P109" s="65">
        <f>Table2245789101123456789101112131415161718192021222324252627282930313233343536373839404142434445464748495051525354[[#This Row],[PEMBULATAN]]*O109</f>
        <v>5060</v>
      </c>
    </row>
    <row r="110" spans="1:16" ht="24" customHeight="1" x14ac:dyDescent="0.2">
      <c r="A110" s="14"/>
      <c r="B110" s="75"/>
      <c r="C110" s="73" t="s">
        <v>5802</v>
      </c>
      <c r="D110" s="78" t="s">
        <v>127</v>
      </c>
      <c r="E110" s="13">
        <v>44560</v>
      </c>
      <c r="F110" s="76" t="s">
        <v>705</v>
      </c>
      <c r="G110" s="13">
        <v>44564</v>
      </c>
      <c r="H110" s="77" t="s">
        <v>5587</v>
      </c>
      <c r="I110" s="16">
        <v>100</v>
      </c>
      <c r="J110" s="16">
        <v>12</v>
      </c>
      <c r="K110" s="16">
        <v>12</v>
      </c>
      <c r="L110" s="16">
        <v>1</v>
      </c>
      <c r="M110" s="81">
        <v>3.6</v>
      </c>
      <c r="N110" s="96">
        <v>3.6</v>
      </c>
      <c r="O110" s="64">
        <v>2530</v>
      </c>
      <c r="P110" s="65">
        <f>Table2245789101123456789101112131415161718192021222324252627282930313233343536373839404142434445464748495051525354[[#This Row],[PEMBULATAN]]*O110</f>
        <v>9108</v>
      </c>
    </row>
    <row r="111" spans="1:16" ht="24" customHeight="1" x14ac:dyDescent="0.2">
      <c r="A111" s="14"/>
      <c r="B111" s="75"/>
      <c r="C111" s="73" t="s">
        <v>5803</v>
      </c>
      <c r="D111" s="78" t="s">
        <v>127</v>
      </c>
      <c r="E111" s="13">
        <v>44560</v>
      </c>
      <c r="F111" s="76" t="s">
        <v>705</v>
      </c>
      <c r="G111" s="13">
        <v>44564</v>
      </c>
      <c r="H111" s="77" t="s">
        <v>5587</v>
      </c>
      <c r="I111" s="16">
        <v>75</v>
      </c>
      <c r="J111" s="16">
        <v>15</v>
      </c>
      <c r="K111" s="16">
        <v>10</v>
      </c>
      <c r="L111" s="16">
        <v>1</v>
      </c>
      <c r="M111" s="81">
        <v>2.8125</v>
      </c>
      <c r="N111" s="96">
        <v>2.8125</v>
      </c>
      <c r="O111" s="64">
        <v>2530</v>
      </c>
      <c r="P111" s="65">
        <f>Table2245789101123456789101112131415161718192021222324252627282930313233343536373839404142434445464748495051525354[[#This Row],[PEMBULATAN]]*O111</f>
        <v>7115.625</v>
      </c>
    </row>
    <row r="112" spans="1:16" ht="24" customHeight="1" x14ac:dyDescent="0.2">
      <c r="A112" s="14"/>
      <c r="B112" s="75"/>
      <c r="C112" s="73" t="s">
        <v>5804</v>
      </c>
      <c r="D112" s="78" t="s">
        <v>127</v>
      </c>
      <c r="E112" s="13">
        <v>44560</v>
      </c>
      <c r="F112" s="76" t="s">
        <v>705</v>
      </c>
      <c r="G112" s="13">
        <v>44564</v>
      </c>
      <c r="H112" s="77" t="s">
        <v>5587</v>
      </c>
      <c r="I112" s="16">
        <v>32</v>
      </c>
      <c r="J112" s="16">
        <v>28</v>
      </c>
      <c r="K112" s="16">
        <v>20</v>
      </c>
      <c r="L112" s="16">
        <v>5</v>
      </c>
      <c r="M112" s="81">
        <v>4.4800000000000004</v>
      </c>
      <c r="N112" s="96">
        <v>6</v>
      </c>
      <c r="O112" s="64">
        <v>2530</v>
      </c>
      <c r="P112" s="65">
        <f>Table2245789101123456789101112131415161718192021222324252627282930313233343536373839404142434445464748495051525354[[#This Row],[PEMBULATAN]]*O112</f>
        <v>15180</v>
      </c>
    </row>
    <row r="113" spans="1:16" ht="24" customHeight="1" x14ac:dyDescent="0.2">
      <c r="A113" s="14"/>
      <c r="B113" s="75"/>
      <c r="C113" s="73" t="s">
        <v>5805</v>
      </c>
      <c r="D113" s="78" t="s">
        <v>127</v>
      </c>
      <c r="E113" s="13">
        <v>44560</v>
      </c>
      <c r="F113" s="76" t="s">
        <v>705</v>
      </c>
      <c r="G113" s="13">
        <v>44564</v>
      </c>
      <c r="H113" s="77" t="s">
        <v>5587</v>
      </c>
      <c r="I113" s="16">
        <v>94</v>
      </c>
      <c r="J113" s="16">
        <v>5</v>
      </c>
      <c r="K113" s="16">
        <v>5</v>
      </c>
      <c r="L113" s="16">
        <v>1</v>
      </c>
      <c r="M113" s="81">
        <v>0.58750000000000002</v>
      </c>
      <c r="N113" s="96">
        <v>1</v>
      </c>
      <c r="O113" s="64">
        <v>2530</v>
      </c>
      <c r="P113" s="65">
        <f>Table2245789101123456789101112131415161718192021222324252627282930313233343536373839404142434445464748495051525354[[#This Row],[PEMBULATAN]]*O113</f>
        <v>2530</v>
      </c>
    </row>
    <row r="114" spans="1:16" ht="24" customHeight="1" x14ac:dyDescent="0.2">
      <c r="A114" s="14"/>
      <c r="B114" s="75"/>
      <c r="C114" s="73" t="s">
        <v>5806</v>
      </c>
      <c r="D114" s="78" t="s">
        <v>127</v>
      </c>
      <c r="E114" s="13">
        <v>44560</v>
      </c>
      <c r="F114" s="76" t="s">
        <v>705</v>
      </c>
      <c r="G114" s="13">
        <v>44564</v>
      </c>
      <c r="H114" s="77" t="s">
        <v>5587</v>
      </c>
      <c r="I114" s="16">
        <v>67</v>
      </c>
      <c r="J114" s="16">
        <v>50</v>
      </c>
      <c r="K114" s="16">
        <v>7</v>
      </c>
      <c r="L114" s="16">
        <v>2</v>
      </c>
      <c r="M114" s="81">
        <v>5.8624999999999998</v>
      </c>
      <c r="N114" s="96">
        <v>5.8624999999999998</v>
      </c>
      <c r="O114" s="64">
        <v>2530</v>
      </c>
      <c r="P114" s="65">
        <f>Table2245789101123456789101112131415161718192021222324252627282930313233343536373839404142434445464748495051525354[[#This Row],[PEMBULATAN]]*O114</f>
        <v>14832.125</v>
      </c>
    </row>
    <row r="115" spans="1:16" ht="24" customHeight="1" x14ac:dyDescent="0.2">
      <c r="A115" s="14"/>
      <c r="B115" s="75"/>
      <c r="C115" s="73" t="s">
        <v>5807</v>
      </c>
      <c r="D115" s="78" t="s">
        <v>127</v>
      </c>
      <c r="E115" s="13">
        <v>44560</v>
      </c>
      <c r="F115" s="76" t="s">
        <v>705</v>
      </c>
      <c r="G115" s="13">
        <v>44564</v>
      </c>
      <c r="H115" s="77" t="s">
        <v>5587</v>
      </c>
      <c r="I115" s="16">
        <v>60</v>
      </c>
      <c r="J115" s="16">
        <v>35</v>
      </c>
      <c r="K115" s="16">
        <v>30</v>
      </c>
      <c r="L115" s="16">
        <v>12</v>
      </c>
      <c r="M115" s="81">
        <v>15.75</v>
      </c>
      <c r="N115" s="96">
        <v>15.75</v>
      </c>
      <c r="O115" s="64">
        <v>2530</v>
      </c>
      <c r="P115" s="65">
        <f>Table2245789101123456789101112131415161718192021222324252627282930313233343536373839404142434445464748495051525354[[#This Row],[PEMBULATAN]]*O115</f>
        <v>39847.5</v>
      </c>
    </row>
    <row r="116" spans="1:16" ht="24" customHeight="1" x14ac:dyDescent="0.2">
      <c r="A116" s="14"/>
      <c r="B116" s="75"/>
      <c r="C116" s="73" t="s">
        <v>5808</v>
      </c>
      <c r="D116" s="78" t="s">
        <v>127</v>
      </c>
      <c r="E116" s="13">
        <v>44560</v>
      </c>
      <c r="F116" s="76" t="s">
        <v>705</v>
      </c>
      <c r="G116" s="13">
        <v>44564</v>
      </c>
      <c r="H116" s="77" t="s">
        <v>5587</v>
      </c>
      <c r="I116" s="16">
        <v>76</v>
      </c>
      <c r="J116" s="16">
        <v>45</v>
      </c>
      <c r="K116" s="16">
        <v>16</v>
      </c>
      <c r="L116" s="16">
        <v>7</v>
      </c>
      <c r="M116" s="81">
        <v>13.68</v>
      </c>
      <c r="N116" s="96">
        <v>13.68</v>
      </c>
      <c r="O116" s="64">
        <v>2530</v>
      </c>
      <c r="P116" s="65">
        <f>Table2245789101123456789101112131415161718192021222324252627282930313233343536373839404142434445464748495051525354[[#This Row],[PEMBULATAN]]*O116</f>
        <v>34610.400000000001</v>
      </c>
    </row>
    <row r="117" spans="1:16" ht="24" customHeight="1" x14ac:dyDescent="0.2">
      <c r="A117" s="14"/>
      <c r="B117" s="75"/>
      <c r="C117" s="73" t="s">
        <v>5809</v>
      </c>
      <c r="D117" s="78" t="s">
        <v>127</v>
      </c>
      <c r="E117" s="13">
        <v>44560</v>
      </c>
      <c r="F117" s="76" t="s">
        <v>705</v>
      </c>
      <c r="G117" s="13">
        <v>44564</v>
      </c>
      <c r="H117" s="77" t="s">
        <v>5587</v>
      </c>
      <c r="I117" s="16">
        <v>55</v>
      </c>
      <c r="J117" s="16">
        <v>50</v>
      </c>
      <c r="K117" s="16">
        <v>26</v>
      </c>
      <c r="L117" s="16">
        <v>9</v>
      </c>
      <c r="M117" s="81">
        <v>17.875</v>
      </c>
      <c r="N117" s="96">
        <v>17.875</v>
      </c>
      <c r="O117" s="64">
        <v>2530</v>
      </c>
      <c r="P117" s="65">
        <f>Table2245789101123456789101112131415161718192021222324252627282930313233343536373839404142434445464748495051525354[[#This Row],[PEMBULATAN]]*O117</f>
        <v>45223.75</v>
      </c>
    </row>
    <row r="118" spans="1:16" ht="24" customHeight="1" x14ac:dyDescent="0.2">
      <c r="A118" s="14"/>
      <c r="B118" s="75"/>
      <c r="C118" s="73" t="s">
        <v>5810</v>
      </c>
      <c r="D118" s="78" t="s">
        <v>127</v>
      </c>
      <c r="E118" s="13">
        <v>44560</v>
      </c>
      <c r="F118" s="76" t="s">
        <v>705</v>
      </c>
      <c r="G118" s="13">
        <v>44564</v>
      </c>
      <c r="H118" s="77" t="s">
        <v>5587</v>
      </c>
      <c r="I118" s="16">
        <v>160</v>
      </c>
      <c r="J118" s="16">
        <v>18</v>
      </c>
      <c r="K118" s="16">
        <v>10</v>
      </c>
      <c r="L118" s="16">
        <v>6</v>
      </c>
      <c r="M118" s="81">
        <v>7.2</v>
      </c>
      <c r="N118" s="96">
        <v>7.2</v>
      </c>
      <c r="O118" s="64">
        <v>2530</v>
      </c>
      <c r="P118" s="65">
        <f>Table2245789101123456789101112131415161718192021222324252627282930313233343536373839404142434445464748495051525354[[#This Row],[PEMBULATAN]]*O118</f>
        <v>18216</v>
      </c>
    </row>
    <row r="119" spans="1:16" ht="24" customHeight="1" x14ac:dyDescent="0.2">
      <c r="A119" s="14"/>
      <c r="B119" s="75"/>
      <c r="C119" s="73" t="s">
        <v>5811</v>
      </c>
      <c r="D119" s="78" t="s">
        <v>127</v>
      </c>
      <c r="E119" s="13">
        <v>44560</v>
      </c>
      <c r="F119" s="76" t="s">
        <v>705</v>
      </c>
      <c r="G119" s="13">
        <v>44564</v>
      </c>
      <c r="H119" s="77" t="s">
        <v>5587</v>
      </c>
      <c r="I119" s="16">
        <v>106</v>
      </c>
      <c r="J119" s="16">
        <v>8</v>
      </c>
      <c r="K119" s="16">
        <v>8</v>
      </c>
      <c r="L119" s="16">
        <v>1</v>
      </c>
      <c r="M119" s="81">
        <v>1.696</v>
      </c>
      <c r="N119" s="96">
        <v>1.696</v>
      </c>
      <c r="O119" s="64">
        <v>2530</v>
      </c>
      <c r="P119" s="65">
        <f>Table2245789101123456789101112131415161718192021222324252627282930313233343536373839404142434445464748495051525354[[#This Row],[PEMBULATAN]]*O119</f>
        <v>4290.88</v>
      </c>
    </row>
    <row r="120" spans="1:16" ht="24" customHeight="1" x14ac:dyDescent="0.2">
      <c r="A120" s="14"/>
      <c r="B120" s="75"/>
      <c r="C120" s="73" t="s">
        <v>5812</v>
      </c>
      <c r="D120" s="78" t="s">
        <v>127</v>
      </c>
      <c r="E120" s="13">
        <v>44560</v>
      </c>
      <c r="F120" s="76" t="s">
        <v>705</v>
      </c>
      <c r="G120" s="13">
        <v>44564</v>
      </c>
      <c r="H120" s="77" t="s">
        <v>5587</v>
      </c>
      <c r="I120" s="16">
        <v>34</v>
      </c>
      <c r="J120" s="16">
        <v>25</v>
      </c>
      <c r="K120" s="16">
        <v>20</v>
      </c>
      <c r="L120" s="16">
        <v>5</v>
      </c>
      <c r="M120" s="81">
        <v>4.25</v>
      </c>
      <c r="N120" s="96">
        <v>5</v>
      </c>
      <c r="O120" s="64">
        <v>2530</v>
      </c>
      <c r="P120" s="65">
        <f>Table2245789101123456789101112131415161718192021222324252627282930313233343536373839404142434445464748495051525354[[#This Row],[PEMBULATAN]]*O120</f>
        <v>12650</v>
      </c>
    </row>
    <row r="121" spans="1:16" ht="24" customHeight="1" x14ac:dyDescent="0.2">
      <c r="A121" s="14"/>
      <c r="B121" s="75"/>
      <c r="C121" s="73" t="s">
        <v>5813</v>
      </c>
      <c r="D121" s="78" t="s">
        <v>127</v>
      </c>
      <c r="E121" s="13">
        <v>44560</v>
      </c>
      <c r="F121" s="76" t="s">
        <v>705</v>
      </c>
      <c r="G121" s="13">
        <v>44564</v>
      </c>
      <c r="H121" s="77" t="s">
        <v>5587</v>
      </c>
      <c r="I121" s="16">
        <v>45</v>
      </c>
      <c r="J121" s="16">
        <v>30</v>
      </c>
      <c r="K121" s="16">
        <v>18</v>
      </c>
      <c r="L121" s="16">
        <v>3</v>
      </c>
      <c r="M121" s="81">
        <v>6.0750000000000002</v>
      </c>
      <c r="N121" s="96">
        <v>6.0750000000000002</v>
      </c>
      <c r="O121" s="64">
        <v>2530</v>
      </c>
      <c r="P121" s="65">
        <f>Table2245789101123456789101112131415161718192021222324252627282930313233343536373839404142434445464748495051525354[[#This Row],[PEMBULATAN]]*O121</f>
        <v>15369.75</v>
      </c>
    </row>
    <row r="122" spans="1:16" ht="24" customHeight="1" x14ac:dyDescent="0.2">
      <c r="A122" s="14"/>
      <c r="B122" s="75"/>
      <c r="C122" s="73" t="s">
        <v>5814</v>
      </c>
      <c r="D122" s="78" t="s">
        <v>127</v>
      </c>
      <c r="E122" s="13">
        <v>44560</v>
      </c>
      <c r="F122" s="76" t="s">
        <v>705</v>
      </c>
      <c r="G122" s="13">
        <v>44564</v>
      </c>
      <c r="H122" s="77" t="s">
        <v>5587</v>
      </c>
      <c r="I122" s="16">
        <v>128</v>
      </c>
      <c r="J122" s="16">
        <v>45</v>
      </c>
      <c r="K122" s="16">
        <v>18</v>
      </c>
      <c r="L122" s="16">
        <v>15</v>
      </c>
      <c r="M122" s="81">
        <v>25.92</v>
      </c>
      <c r="N122" s="96">
        <v>25.92</v>
      </c>
      <c r="O122" s="64">
        <v>2530</v>
      </c>
      <c r="P122" s="65">
        <f>Table2245789101123456789101112131415161718192021222324252627282930313233343536373839404142434445464748495051525354[[#This Row],[PEMBULATAN]]*O122</f>
        <v>65577.600000000006</v>
      </c>
    </row>
    <row r="123" spans="1:16" ht="24" customHeight="1" x14ac:dyDescent="0.2">
      <c r="A123" s="14"/>
      <c r="B123" s="75"/>
      <c r="C123" s="73" t="s">
        <v>5815</v>
      </c>
      <c r="D123" s="78" t="s">
        <v>127</v>
      </c>
      <c r="E123" s="13">
        <v>44560</v>
      </c>
      <c r="F123" s="76" t="s">
        <v>705</v>
      </c>
      <c r="G123" s="13">
        <v>44564</v>
      </c>
      <c r="H123" s="77" t="s">
        <v>5587</v>
      </c>
      <c r="I123" s="16">
        <v>129</v>
      </c>
      <c r="J123" s="16">
        <v>36</v>
      </c>
      <c r="K123" s="16">
        <v>30</v>
      </c>
      <c r="L123" s="16">
        <v>30</v>
      </c>
      <c r="M123" s="81">
        <v>34.83</v>
      </c>
      <c r="N123" s="96">
        <v>34.83</v>
      </c>
      <c r="O123" s="64">
        <v>2530</v>
      </c>
      <c r="P123" s="65">
        <f>Table2245789101123456789101112131415161718192021222324252627282930313233343536373839404142434445464748495051525354[[#This Row],[PEMBULATAN]]*O123</f>
        <v>88119.9</v>
      </c>
    </row>
    <row r="124" spans="1:16" ht="24" customHeight="1" x14ac:dyDescent="0.2">
      <c r="A124" s="14"/>
      <c r="B124" s="75"/>
      <c r="C124" s="73" t="s">
        <v>5816</v>
      </c>
      <c r="D124" s="78" t="s">
        <v>127</v>
      </c>
      <c r="E124" s="13">
        <v>44560</v>
      </c>
      <c r="F124" s="76" t="s">
        <v>705</v>
      </c>
      <c r="G124" s="13">
        <v>44564</v>
      </c>
      <c r="H124" s="77" t="s">
        <v>5587</v>
      </c>
      <c r="I124" s="16">
        <v>55</v>
      </c>
      <c r="J124" s="16">
        <v>45</v>
      </c>
      <c r="K124" s="16">
        <v>27</v>
      </c>
      <c r="L124" s="16">
        <v>1</v>
      </c>
      <c r="M124" s="81">
        <v>16.706250000000001</v>
      </c>
      <c r="N124" s="96">
        <v>16.706250000000001</v>
      </c>
      <c r="O124" s="64">
        <v>2530</v>
      </c>
      <c r="P124" s="65">
        <f>Table2245789101123456789101112131415161718192021222324252627282930313233343536373839404142434445464748495051525354[[#This Row],[PEMBULATAN]]*O124</f>
        <v>42266.8125</v>
      </c>
    </row>
    <row r="125" spans="1:16" ht="24" customHeight="1" x14ac:dyDescent="0.2">
      <c r="A125" s="14"/>
      <c r="B125" s="75"/>
      <c r="C125" s="73" t="s">
        <v>5817</v>
      </c>
      <c r="D125" s="78" t="s">
        <v>127</v>
      </c>
      <c r="E125" s="13">
        <v>44560</v>
      </c>
      <c r="F125" s="76" t="s">
        <v>705</v>
      </c>
      <c r="G125" s="13">
        <v>44564</v>
      </c>
      <c r="H125" s="77" t="s">
        <v>5587</v>
      </c>
      <c r="I125" s="16">
        <v>145</v>
      </c>
      <c r="J125" s="16">
        <v>55</v>
      </c>
      <c r="K125" s="16">
        <v>27</v>
      </c>
      <c r="L125" s="16">
        <v>15</v>
      </c>
      <c r="M125" s="81">
        <v>53.831249999999997</v>
      </c>
      <c r="N125" s="96">
        <v>53.831249999999997</v>
      </c>
      <c r="O125" s="64">
        <v>2530</v>
      </c>
      <c r="P125" s="65">
        <f>Table2245789101123456789101112131415161718192021222324252627282930313233343536373839404142434445464748495051525354[[#This Row],[PEMBULATAN]]*O125</f>
        <v>136193.0625</v>
      </c>
    </row>
    <row r="126" spans="1:16" ht="24" customHeight="1" x14ac:dyDescent="0.2">
      <c r="A126" s="14"/>
      <c r="B126" s="75"/>
      <c r="C126" s="73" t="s">
        <v>5818</v>
      </c>
      <c r="D126" s="78" t="s">
        <v>127</v>
      </c>
      <c r="E126" s="13">
        <v>44560</v>
      </c>
      <c r="F126" s="76" t="s">
        <v>705</v>
      </c>
      <c r="G126" s="13">
        <v>44564</v>
      </c>
      <c r="H126" s="77" t="s">
        <v>5587</v>
      </c>
      <c r="I126" s="16">
        <v>100</v>
      </c>
      <c r="J126" s="16">
        <v>24</v>
      </c>
      <c r="K126" s="16">
        <v>47</v>
      </c>
      <c r="L126" s="16">
        <v>15</v>
      </c>
      <c r="M126" s="81">
        <v>28.2</v>
      </c>
      <c r="N126" s="96">
        <v>28.2</v>
      </c>
      <c r="O126" s="64">
        <v>2530</v>
      </c>
      <c r="P126" s="65">
        <f>Table2245789101123456789101112131415161718192021222324252627282930313233343536373839404142434445464748495051525354[[#This Row],[PEMBULATAN]]*O126</f>
        <v>71346</v>
      </c>
    </row>
    <row r="127" spans="1:16" ht="24" customHeight="1" x14ac:dyDescent="0.2">
      <c r="A127" s="14"/>
      <c r="B127" s="75"/>
      <c r="C127" s="73" t="s">
        <v>5819</v>
      </c>
      <c r="D127" s="78" t="s">
        <v>127</v>
      </c>
      <c r="E127" s="13">
        <v>44560</v>
      </c>
      <c r="F127" s="76" t="s">
        <v>705</v>
      </c>
      <c r="G127" s="13">
        <v>44564</v>
      </c>
      <c r="H127" s="77" t="s">
        <v>5587</v>
      </c>
      <c r="I127" s="16">
        <v>65</v>
      </c>
      <c r="J127" s="16">
        <v>65</v>
      </c>
      <c r="K127" s="16">
        <v>77</v>
      </c>
      <c r="L127" s="16">
        <v>45</v>
      </c>
      <c r="M127" s="81">
        <v>81.331249999999997</v>
      </c>
      <c r="N127" s="96">
        <v>82</v>
      </c>
      <c r="O127" s="64">
        <v>2530</v>
      </c>
      <c r="P127" s="65">
        <f>Table2245789101123456789101112131415161718192021222324252627282930313233343536373839404142434445464748495051525354[[#This Row],[PEMBULATAN]]*O127</f>
        <v>207460</v>
      </c>
    </row>
    <row r="128" spans="1:16" ht="24" customHeight="1" x14ac:dyDescent="0.2">
      <c r="A128" s="14"/>
      <c r="B128" s="75"/>
      <c r="C128" s="73" t="s">
        <v>5820</v>
      </c>
      <c r="D128" s="78" t="s">
        <v>127</v>
      </c>
      <c r="E128" s="13">
        <v>44560</v>
      </c>
      <c r="F128" s="76" t="s">
        <v>705</v>
      </c>
      <c r="G128" s="13">
        <v>44564</v>
      </c>
      <c r="H128" s="77" t="s">
        <v>5587</v>
      </c>
      <c r="I128" s="16">
        <v>88</v>
      </c>
      <c r="J128" s="16">
        <v>65</v>
      </c>
      <c r="K128" s="16">
        <v>33</v>
      </c>
      <c r="L128" s="16">
        <v>28</v>
      </c>
      <c r="M128" s="81">
        <v>47.19</v>
      </c>
      <c r="N128" s="96">
        <v>47.19</v>
      </c>
      <c r="O128" s="64">
        <v>2530</v>
      </c>
      <c r="P128" s="65">
        <f>Table2245789101123456789101112131415161718192021222324252627282930313233343536373839404142434445464748495051525354[[#This Row],[PEMBULATAN]]*O128</f>
        <v>119390.7</v>
      </c>
    </row>
    <row r="129" spans="1:16" ht="24" customHeight="1" x14ac:dyDescent="0.2">
      <c r="A129" s="14"/>
      <c r="B129" s="75"/>
      <c r="C129" s="73" t="s">
        <v>5821</v>
      </c>
      <c r="D129" s="78" t="s">
        <v>127</v>
      </c>
      <c r="E129" s="13">
        <v>44560</v>
      </c>
      <c r="F129" s="76" t="s">
        <v>705</v>
      </c>
      <c r="G129" s="13">
        <v>44564</v>
      </c>
      <c r="H129" s="77" t="s">
        <v>5587</v>
      </c>
      <c r="I129" s="16">
        <v>98</v>
      </c>
      <c r="J129" s="16">
        <v>42</v>
      </c>
      <c r="K129" s="16">
        <v>32</v>
      </c>
      <c r="L129" s="16">
        <v>32</v>
      </c>
      <c r="M129" s="81">
        <v>32.927999999999997</v>
      </c>
      <c r="N129" s="96">
        <v>32.927999999999997</v>
      </c>
      <c r="O129" s="64">
        <v>2530</v>
      </c>
      <c r="P129" s="65">
        <f>Table2245789101123456789101112131415161718192021222324252627282930313233343536373839404142434445464748495051525354[[#This Row],[PEMBULATAN]]*O129</f>
        <v>83307.839999999997</v>
      </c>
    </row>
    <row r="130" spans="1:16" ht="24" customHeight="1" x14ac:dyDescent="0.2">
      <c r="A130" s="14"/>
      <c r="B130" s="75"/>
      <c r="C130" s="73" t="s">
        <v>5822</v>
      </c>
      <c r="D130" s="78" t="s">
        <v>127</v>
      </c>
      <c r="E130" s="13">
        <v>44560</v>
      </c>
      <c r="F130" s="76" t="s">
        <v>705</v>
      </c>
      <c r="G130" s="13">
        <v>44564</v>
      </c>
      <c r="H130" s="77" t="s">
        <v>5587</v>
      </c>
      <c r="I130" s="16">
        <v>77</v>
      </c>
      <c r="J130" s="16">
        <v>22</v>
      </c>
      <c r="K130" s="16">
        <v>32</v>
      </c>
      <c r="L130" s="16">
        <v>28</v>
      </c>
      <c r="M130" s="81">
        <v>13.552</v>
      </c>
      <c r="N130" s="96">
        <v>28</v>
      </c>
      <c r="O130" s="64">
        <v>2530</v>
      </c>
      <c r="P130" s="65">
        <f>Table2245789101123456789101112131415161718192021222324252627282930313233343536373839404142434445464748495051525354[[#This Row],[PEMBULATAN]]*O130</f>
        <v>70840</v>
      </c>
    </row>
    <row r="131" spans="1:16" ht="24" customHeight="1" x14ac:dyDescent="0.2">
      <c r="A131" s="14"/>
      <c r="B131" s="75"/>
      <c r="C131" s="73" t="s">
        <v>5823</v>
      </c>
      <c r="D131" s="78" t="s">
        <v>127</v>
      </c>
      <c r="E131" s="13">
        <v>44560</v>
      </c>
      <c r="F131" s="76" t="s">
        <v>705</v>
      </c>
      <c r="G131" s="13">
        <v>44564</v>
      </c>
      <c r="H131" s="77" t="s">
        <v>5587</v>
      </c>
      <c r="I131" s="16">
        <v>72</v>
      </c>
      <c r="J131" s="16">
        <v>37</v>
      </c>
      <c r="K131" s="16">
        <v>17</v>
      </c>
      <c r="L131" s="16">
        <v>1</v>
      </c>
      <c r="M131" s="81">
        <v>11.321999999999999</v>
      </c>
      <c r="N131" s="96">
        <v>12</v>
      </c>
      <c r="O131" s="64">
        <v>2530</v>
      </c>
      <c r="P131" s="65">
        <f>Table2245789101123456789101112131415161718192021222324252627282930313233343536373839404142434445464748495051525354[[#This Row],[PEMBULATAN]]*O131</f>
        <v>30360</v>
      </c>
    </row>
    <row r="132" spans="1:16" ht="24" customHeight="1" x14ac:dyDescent="0.2">
      <c r="A132" s="14"/>
      <c r="B132" s="75"/>
      <c r="C132" s="73" t="s">
        <v>5824</v>
      </c>
      <c r="D132" s="78" t="s">
        <v>127</v>
      </c>
      <c r="E132" s="13">
        <v>44560</v>
      </c>
      <c r="F132" s="76" t="s">
        <v>705</v>
      </c>
      <c r="G132" s="13">
        <v>44564</v>
      </c>
      <c r="H132" s="77" t="s">
        <v>5587</v>
      </c>
      <c r="I132" s="16">
        <v>97</v>
      </c>
      <c r="J132" s="16">
        <v>58</v>
      </c>
      <c r="K132" s="16">
        <v>6</v>
      </c>
      <c r="L132" s="16">
        <v>6</v>
      </c>
      <c r="M132" s="81">
        <v>8.4390000000000001</v>
      </c>
      <c r="N132" s="96">
        <v>9</v>
      </c>
      <c r="O132" s="64">
        <v>2530</v>
      </c>
      <c r="P132" s="65">
        <f>Table2245789101123456789101112131415161718192021222324252627282930313233343536373839404142434445464748495051525354[[#This Row],[PEMBULATAN]]*O132</f>
        <v>22770</v>
      </c>
    </row>
    <row r="133" spans="1:16" ht="24" customHeight="1" x14ac:dyDescent="0.2">
      <c r="A133" s="14"/>
      <c r="B133" s="75"/>
      <c r="C133" s="73" t="s">
        <v>5825</v>
      </c>
      <c r="D133" s="78" t="s">
        <v>127</v>
      </c>
      <c r="E133" s="13">
        <v>44560</v>
      </c>
      <c r="F133" s="76" t="s">
        <v>705</v>
      </c>
      <c r="G133" s="13">
        <v>44564</v>
      </c>
      <c r="H133" s="77" t="s">
        <v>5587</v>
      </c>
      <c r="I133" s="16">
        <v>90</v>
      </c>
      <c r="J133" s="16">
        <v>55</v>
      </c>
      <c r="K133" s="16">
        <v>35</v>
      </c>
      <c r="L133" s="16">
        <v>10</v>
      </c>
      <c r="M133" s="81">
        <v>43.3125</v>
      </c>
      <c r="N133" s="96">
        <v>44</v>
      </c>
      <c r="O133" s="64">
        <v>2530</v>
      </c>
      <c r="P133" s="65">
        <f>Table2245789101123456789101112131415161718192021222324252627282930313233343536373839404142434445464748495051525354[[#This Row],[PEMBULATAN]]*O133</f>
        <v>111320</v>
      </c>
    </row>
    <row r="134" spans="1:16" ht="24" customHeight="1" x14ac:dyDescent="0.2">
      <c r="A134" s="14"/>
      <c r="B134" s="75"/>
      <c r="C134" s="73" t="s">
        <v>5826</v>
      </c>
      <c r="D134" s="78" t="s">
        <v>127</v>
      </c>
      <c r="E134" s="13">
        <v>44560</v>
      </c>
      <c r="F134" s="76" t="s">
        <v>705</v>
      </c>
      <c r="G134" s="13">
        <v>44564</v>
      </c>
      <c r="H134" s="77" t="s">
        <v>5587</v>
      </c>
      <c r="I134" s="16">
        <v>75</v>
      </c>
      <c r="J134" s="16">
        <v>64</v>
      </c>
      <c r="K134" s="16">
        <v>27</v>
      </c>
      <c r="L134" s="16">
        <v>6</v>
      </c>
      <c r="M134" s="81">
        <v>32.4</v>
      </c>
      <c r="N134" s="96">
        <v>33</v>
      </c>
      <c r="O134" s="64">
        <v>2530</v>
      </c>
      <c r="P134" s="65">
        <f>Table2245789101123456789101112131415161718192021222324252627282930313233343536373839404142434445464748495051525354[[#This Row],[PEMBULATAN]]*O134</f>
        <v>83490</v>
      </c>
    </row>
    <row r="135" spans="1:16" ht="24" customHeight="1" x14ac:dyDescent="0.2">
      <c r="A135" s="14"/>
      <c r="B135" s="75"/>
      <c r="C135" s="73" t="s">
        <v>5827</v>
      </c>
      <c r="D135" s="78" t="s">
        <v>127</v>
      </c>
      <c r="E135" s="13">
        <v>44560</v>
      </c>
      <c r="F135" s="76" t="s">
        <v>705</v>
      </c>
      <c r="G135" s="13">
        <v>44564</v>
      </c>
      <c r="H135" s="77" t="s">
        <v>5587</v>
      </c>
      <c r="I135" s="16">
        <v>91</v>
      </c>
      <c r="J135" s="16">
        <v>58</v>
      </c>
      <c r="K135" s="16">
        <v>22</v>
      </c>
      <c r="L135" s="16">
        <v>9</v>
      </c>
      <c r="M135" s="81">
        <v>29.029</v>
      </c>
      <c r="N135" s="96">
        <v>29.029</v>
      </c>
      <c r="O135" s="64">
        <v>2530</v>
      </c>
      <c r="P135" s="65">
        <f>Table2245789101123456789101112131415161718192021222324252627282930313233343536373839404142434445464748495051525354[[#This Row],[PEMBULATAN]]*O135</f>
        <v>73443.37</v>
      </c>
    </row>
    <row r="136" spans="1:16" ht="24" customHeight="1" x14ac:dyDescent="0.2">
      <c r="A136" s="14"/>
      <c r="B136" s="75"/>
      <c r="C136" s="73" t="s">
        <v>5828</v>
      </c>
      <c r="D136" s="78" t="s">
        <v>127</v>
      </c>
      <c r="E136" s="13">
        <v>44560</v>
      </c>
      <c r="F136" s="76" t="s">
        <v>705</v>
      </c>
      <c r="G136" s="13">
        <v>44564</v>
      </c>
      <c r="H136" s="77" t="s">
        <v>5587</v>
      </c>
      <c r="I136" s="16">
        <v>51</v>
      </c>
      <c r="J136" s="16">
        <v>52</v>
      </c>
      <c r="K136" s="16">
        <v>16</v>
      </c>
      <c r="L136" s="16">
        <v>5</v>
      </c>
      <c r="M136" s="81">
        <v>10.608000000000001</v>
      </c>
      <c r="N136" s="96">
        <v>10.608000000000001</v>
      </c>
      <c r="O136" s="64">
        <v>2530</v>
      </c>
      <c r="P136" s="65">
        <f>Table2245789101123456789101112131415161718192021222324252627282930313233343536373839404142434445464748495051525354[[#This Row],[PEMBULATAN]]*O136</f>
        <v>26838.240000000002</v>
      </c>
    </row>
    <row r="137" spans="1:16" ht="24" customHeight="1" x14ac:dyDescent="0.2">
      <c r="A137" s="14"/>
      <c r="B137" s="75"/>
      <c r="C137" s="73" t="s">
        <v>5829</v>
      </c>
      <c r="D137" s="78" t="s">
        <v>127</v>
      </c>
      <c r="E137" s="13">
        <v>44560</v>
      </c>
      <c r="F137" s="76" t="s">
        <v>705</v>
      </c>
      <c r="G137" s="13">
        <v>44564</v>
      </c>
      <c r="H137" s="77" t="s">
        <v>5587</v>
      </c>
      <c r="I137" s="16">
        <v>97</v>
      </c>
      <c r="J137" s="16">
        <v>38</v>
      </c>
      <c r="K137" s="16">
        <v>28</v>
      </c>
      <c r="L137" s="16">
        <v>4</v>
      </c>
      <c r="M137" s="81">
        <v>25.802</v>
      </c>
      <c r="N137" s="96">
        <v>25.802</v>
      </c>
      <c r="O137" s="64">
        <v>2530</v>
      </c>
      <c r="P137" s="65">
        <f>Table2245789101123456789101112131415161718192021222324252627282930313233343536373839404142434445464748495051525354[[#This Row],[PEMBULATAN]]*O137</f>
        <v>65279.06</v>
      </c>
    </row>
    <row r="138" spans="1:16" ht="24" customHeight="1" x14ac:dyDescent="0.2">
      <c r="A138" s="14"/>
      <c r="B138" s="75"/>
      <c r="C138" s="73" t="s">
        <v>5830</v>
      </c>
      <c r="D138" s="78" t="s">
        <v>127</v>
      </c>
      <c r="E138" s="13">
        <v>44560</v>
      </c>
      <c r="F138" s="76" t="s">
        <v>705</v>
      </c>
      <c r="G138" s="13">
        <v>44564</v>
      </c>
      <c r="H138" s="77" t="s">
        <v>5587</v>
      </c>
      <c r="I138" s="16">
        <v>85</v>
      </c>
      <c r="J138" s="16">
        <v>57</v>
      </c>
      <c r="K138" s="16">
        <v>22</v>
      </c>
      <c r="L138" s="16">
        <v>12</v>
      </c>
      <c r="M138" s="81">
        <v>26.647500000000001</v>
      </c>
      <c r="N138" s="96">
        <v>26.647500000000001</v>
      </c>
      <c r="O138" s="64">
        <v>2530</v>
      </c>
      <c r="P138" s="65">
        <f>Table2245789101123456789101112131415161718192021222324252627282930313233343536373839404142434445464748495051525354[[#This Row],[PEMBULATAN]]*O138</f>
        <v>67418.175000000003</v>
      </c>
    </row>
    <row r="139" spans="1:16" ht="24" customHeight="1" x14ac:dyDescent="0.2">
      <c r="A139" s="14"/>
      <c r="B139" s="75"/>
      <c r="C139" s="73" t="s">
        <v>5831</v>
      </c>
      <c r="D139" s="78" t="s">
        <v>127</v>
      </c>
      <c r="E139" s="13">
        <v>44560</v>
      </c>
      <c r="F139" s="76" t="s">
        <v>705</v>
      </c>
      <c r="G139" s="13">
        <v>44564</v>
      </c>
      <c r="H139" s="77" t="s">
        <v>5587</v>
      </c>
      <c r="I139" s="16">
        <v>44</v>
      </c>
      <c r="J139" s="16">
        <v>55</v>
      </c>
      <c r="K139" s="16">
        <v>27</v>
      </c>
      <c r="L139" s="16">
        <v>12</v>
      </c>
      <c r="M139" s="81">
        <v>16.335000000000001</v>
      </c>
      <c r="N139" s="96">
        <v>17</v>
      </c>
      <c r="O139" s="64">
        <v>2530</v>
      </c>
      <c r="P139" s="65">
        <f>Table2245789101123456789101112131415161718192021222324252627282930313233343536373839404142434445464748495051525354[[#This Row],[PEMBULATAN]]*O139</f>
        <v>43010</v>
      </c>
    </row>
    <row r="140" spans="1:16" ht="24" customHeight="1" x14ac:dyDescent="0.2">
      <c r="A140" s="14"/>
      <c r="B140" s="75"/>
      <c r="C140" s="73" t="s">
        <v>5832</v>
      </c>
      <c r="D140" s="78" t="s">
        <v>127</v>
      </c>
      <c r="E140" s="13">
        <v>44560</v>
      </c>
      <c r="F140" s="76" t="s">
        <v>705</v>
      </c>
      <c r="G140" s="13">
        <v>44564</v>
      </c>
      <c r="H140" s="77" t="s">
        <v>5587</v>
      </c>
      <c r="I140" s="16">
        <v>67</v>
      </c>
      <c r="J140" s="16">
        <v>54</v>
      </c>
      <c r="K140" s="16">
        <v>32</v>
      </c>
      <c r="L140" s="16">
        <v>3</v>
      </c>
      <c r="M140" s="81">
        <v>28.943999999999999</v>
      </c>
      <c r="N140" s="96">
        <v>28.943999999999999</v>
      </c>
      <c r="O140" s="64">
        <v>2530</v>
      </c>
      <c r="P140" s="65">
        <f>Table2245789101123456789101112131415161718192021222324252627282930313233343536373839404142434445464748495051525354[[#This Row],[PEMBULATAN]]*O140</f>
        <v>73228.319999999992</v>
      </c>
    </row>
    <row r="141" spans="1:16" ht="24" customHeight="1" x14ac:dyDescent="0.2">
      <c r="A141" s="14"/>
      <c r="B141" s="75"/>
      <c r="C141" s="73" t="s">
        <v>5833</v>
      </c>
      <c r="D141" s="78" t="s">
        <v>127</v>
      </c>
      <c r="E141" s="13">
        <v>44560</v>
      </c>
      <c r="F141" s="76" t="s">
        <v>705</v>
      </c>
      <c r="G141" s="13">
        <v>44564</v>
      </c>
      <c r="H141" s="77" t="s">
        <v>5587</v>
      </c>
      <c r="I141" s="16">
        <v>76</v>
      </c>
      <c r="J141" s="16">
        <v>38</v>
      </c>
      <c r="K141" s="16">
        <v>12</v>
      </c>
      <c r="L141" s="16">
        <v>27</v>
      </c>
      <c r="M141" s="81">
        <v>8.6639999999999997</v>
      </c>
      <c r="N141" s="96">
        <v>27</v>
      </c>
      <c r="O141" s="64">
        <v>2530</v>
      </c>
      <c r="P141" s="65">
        <f>Table2245789101123456789101112131415161718192021222324252627282930313233343536373839404142434445464748495051525354[[#This Row],[PEMBULATAN]]*O141</f>
        <v>68310</v>
      </c>
    </row>
    <row r="142" spans="1:16" ht="24" customHeight="1" x14ac:dyDescent="0.2">
      <c r="A142" s="14"/>
      <c r="B142" s="75"/>
      <c r="C142" s="73" t="s">
        <v>5834</v>
      </c>
      <c r="D142" s="78" t="s">
        <v>127</v>
      </c>
      <c r="E142" s="13">
        <v>44560</v>
      </c>
      <c r="F142" s="76" t="s">
        <v>705</v>
      </c>
      <c r="G142" s="13">
        <v>44564</v>
      </c>
      <c r="H142" s="77" t="s">
        <v>5587</v>
      </c>
      <c r="I142" s="16">
        <v>94</v>
      </c>
      <c r="J142" s="16">
        <v>27</v>
      </c>
      <c r="K142" s="16">
        <v>10</v>
      </c>
      <c r="L142" s="16">
        <v>5</v>
      </c>
      <c r="M142" s="81">
        <v>6.3449999999999998</v>
      </c>
      <c r="N142" s="96">
        <v>7</v>
      </c>
      <c r="O142" s="64">
        <v>2530</v>
      </c>
      <c r="P142" s="65">
        <f>Table2245789101123456789101112131415161718192021222324252627282930313233343536373839404142434445464748495051525354[[#This Row],[PEMBULATAN]]*O142</f>
        <v>17710</v>
      </c>
    </row>
    <row r="143" spans="1:16" ht="24" customHeight="1" x14ac:dyDescent="0.2">
      <c r="A143" s="14"/>
      <c r="B143" s="75"/>
      <c r="C143" s="73" t="s">
        <v>5835</v>
      </c>
      <c r="D143" s="78" t="s">
        <v>127</v>
      </c>
      <c r="E143" s="13">
        <v>44560</v>
      </c>
      <c r="F143" s="76" t="s">
        <v>705</v>
      </c>
      <c r="G143" s="13">
        <v>44564</v>
      </c>
      <c r="H143" s="77" t="s">
        <v>5587</v>
      </c>
      <c r="I143" s="16">
        <v>83</v>
      </c>
      <c r="J143" s="16">
        <v>50</v>
      </c>
      <c r="K143" s="16">
        <v>27</v>
      </c>
      <c r="L143" s="16">
        <v>22</v>
      </c>
      <c r="M143" s="81">
        <v>28.012499999999999</v>
      </c>
      <c r="N143" s="96">
        <v>28.012499999999999</v>
      </c>
      <c r="O143" s="64">
        <v>2530</v>
      </c>
      <c r="P143" s="65">
        <f>Table2245789101123456789101112131415161718192021222324252627282930313233343536373839404142434445464748495051525354[[#This Row],[PEMBULATAN]]*O143</f>
        <v>70871.625</v>
      </c>
    </row>
    <row r="144" spans="1:16" ht="24" customHeight="1" x14ac:dyDescent="0.2">
      <c r="A144" s="14"/>
      <c r="B144" s="75"/>
      <c r="C144" s="73" t="s">
        <v>5836</v>
      </c>
      <c r="D144" s="78" t="s">
        <v>127</v>
      </c>
      <c r="E144" s="13">
        <v>44560</v>
      </c>
      <c r="F144" s="76" t="s">
        <v>705</v>
      </c>
      <c r="G144" s="13">
        <v>44564</v>
      </c>
      <c r="H144" s="77" t="s">
        <v>5587</v>
      </c>
      <c r="I144" s="16">
        <v>57</v>
      </c>
      <c r="J144" s="16">
        <v>60</v>
      </c>
      <c r="K144" s="16">
        <v>27</v>
      </c>
      <c r="L144" s="16">
        <v>13</v>
      </c>
      <c r="M144" s="81">
        <v>23.085000000000001</v>
      </c>
      <c r="N144" s="96">
        <v>23.085000000000001</v>
      </c>
      <c r="O144" s="64">
        <v>2530</v>
      </c>
      <c r="P144" s="65">
        <f>Table2245789101123456789101112131415161718192021222324252627282930313233343536373839404142434445464748495051525354[[#This Row],[PEMBULATAN]]*O144</f>
        <v>58405.05</v>
      </c>
    </row>
    <row r="145" spans="1:16" ht="24" customHeight="1" x14ac:dyDescent="0.2">
      <c r="A145" s="14"/>
      <c r="B145" s="75"/>
      <c r="C145" s="73" t="s">
        <v>5837</v>
      </c>
      <c r="D145" s="78" t="s">
        <v>127</v>
      </c>
      <c r="E145" s="13">
        <v>44560</v>
      </c>
      <c r="F145" s="76" t="s">
        <v>705</v>
      </c>
      <c r="G145" s="13">
        <v>44564</v>
      </c>
      <c r="H145" s="77" t="s">
        <v>5587</v>
      </c>
      <c r="I145" s="16">
        <v>34</v>
      </c>
      <c r="J145" s="16">
        <v>64</v>
      </c>
      <c r="K145" s="16">
        <v>26</v>
      </c>
      <c r="L145" s="16">
        <v>8</v>
      </c>
      <c r="M145" s="81">
        <v>14.144</v>
      </c>
      <c r="N145" s="96">
        <v>14.144</v>
      </c>
      <c r="O145" s="64">
        <v>2530</v>
      </c>
      <c r="P145" s="65">
        <f>Table2245789101123456789101112131415161718192021222324252627282930313233343536373839404142434445464748495051525354[[#This Row],[PEMBULATAN]]*O145</f>
        <v>35784.32</v>
      </c>
    </row>
    <row r="146" spans="1:16" ht="24" customHeight="1" x14ac:dyDescent="0.2">
      <c r="A146" s="14"/>
      <c r="B146" s="75"/>
      <c r="C146" s="73" t="s">
        <v>5838</v>
      </c>
      <c r="D146" s="78" t="s">
        <v>127</v>
      </c>
      <c r="E146" s="13">
        <v>44560</v>
      </c>
      <c r="F146" s="76" t="s">
        <v>705</v>
      </c>
      <c r="G146" s="13">
        <v>44564</v>
      </c>
      <c r="H146" s="77" t="s">
        <v>5587</v>
      </c>
      <c r="I146" s="16">
        <v>48</v>
      </c>
      <c r="J146" s="16">
        <v>36</v>
      </c>
      <c r="K146" s="16">
        <v>11</v>
      </c>
      <c r="L146" s="16">
        <v>4</v>
      </c>
      <c r="M146" s="81">
        <v>4.7519999999999998</v>
      </c>
      <c r="N146" s="96">
        <v>4.7519999999999998</v>
      </c>
      <c r="O146" s="64">
        <v>2530</v>
      </c>
      <c r="P146" s="65">
        <f>Table2245789101123456789101112131415161718192021222324252627282930313233343536373839404142434445464748495051525354[[#This Row],[PEMBULATAN]]*O146</f>
        <v>12022.56</v>
      </c>
    </row>
    <row r="147" spans="1:16" ht="24" customHeight="1" x14ac:dyDescent="0.2">
      <c r="A147" s="14"/>
      <c r="B147" s="75"/>
      <c r="C147" s="73" t="s">
        <v>5839</v>
      </c>
      <c r="D147" s="78" t="s">
        <v>127</v>
      </c>
      <c r="E147" s="13">
        <v>44560</v>
      </c>
      <c r="F147" s="76" t="s">
        <v>705</v>
      </c>
      <c r="G147" s="13">
        <v>44564</v>
      </c>
      <c r="H147" s="77" t="s">
        <v>5587</v>
      </c>
      <c r="I147" s="16">
        <v>96</v>
      </c>
      <c r="J147" s="16">
        <v>36</v>
      </c>
      <c r="K147" s="16">
        <v>15</v>
      </c>
      <c r="L147" s="16">
        <v>8</v>
      </c>
      <c r="M147" s="81">
        <v>12.96</v>
      </c>
      <c r="N147" s="96">
        <v>12.96</v>
      </c>
      <c r="O147" s="64">
        <v>2530</v>
      </c>
      <c r="P147" s="65">
        <f>Table2245789101123456789101112131415161718192021222324252627282930313233343536373839404142434445464748495051525354[[#This Row],[PEMBULATAN]]*O147</f>
        <v>32788.800000000003</v>
      </c>
    </row>
    <row r="148" spans="1:16" ht="24" customHeight="1" x14ac:dyDescent="0.2">
      <c r="A148" s="14"/>
      <c r="B148" s="75"/>
      <c r="C148" s="73" t="s">
        <v>5840</v>
      </c>
      <c r="D148" s="78" t="s">
        <v>127</v>
      </c>
      <c r="E148" s="13">
        <v>44560</v>
      </c>
      <c r="F148" s="76" t="s">
        <v>705</v>
      </c>
      <c r="G148" s="13">
        <v>44564</v>
      </c>
      <c r="H148" s="77" t="s">
        <v>5587</v>
      </c>
      <c r="I148" s="16">
        <v>89</v>
      </c>
      <c r="J148" s="16">
        <v>56</v>
      </c>
      <c r="K148" s="16">
        <v>37</v>
      </c>
      <c r="L148" s="16">
        <v>9</v>
      </c>
      <c r="M148" s="81">
        <v>46.101999999999997</v>
      </c>
      <c r="N148" s="96">
        <v>46.101999999999997</v>
      </c>
      <c r="O148" s="64">
        <v>2530</v>
      </c>
      <c r="P148" s="65">
        <f>Table2245789101123456789101112131415161718192021222324252627282930313233343536373839404142434445464748495051525354[[#This Row],[PEMBULATAN]]*O148</f>
        <v>116638.06</v>
      </c>
    </row>
    <row r="149" spans="1:16" ht="24" customHeight="1" x14ac:dyDescent="0.2">
      <c r="A149" s="14"/>
      <c r="B149" s="75"/>
      <c r="C149" s="73" t="s">
        <v>5841</v>
      </c>
      <c r="D149" s="78" t="s">
        <v>127</v>
      </c>
      <c r="E149" s="13">
        <v>44560</v>
      </c>
      <c r="F149" s="76" t="s">
        <v>705</v>
      </c>
      <c r="G149" s="13">
        <v>44564</v>
      </c>
      <c r="H149" s="77" t="s">
        <v>5587</v>
      </c>
      <c r="I149" s="16">
        <v>90</v>
      </c>
      <c r="J149" s="16">
        <v>67</v>
      </c>
      <c r="K149" s="16">
        <v>25</v>
      </c>
      <c r="L149" s="16">
        <v>12</v>
      </c>
      <c r="M149" s="81">
        <v>37.6875</v>
      </c>
      <c r="N149" s="96">
        <v>37.6875</v>
      </c>
      <c r="O149" s="64">
        <v>2530</v>
      </c>
      <c r="P149" s="65">
        <f>Table2245789101123456789101112131415161718192021222324252627282930313233343536373839404142434445464748495051525354[[#This Row],[PEMBULATAN]]*O149</f>
        <v>95349.375</v>
      </c>
    </row>
    <row r="150" spans="1:16" ht="24" customHeight="1" x14ac:dyDescent="0.2">
      <c r="A150" s="14"/>
      <c r="B150" s="75"/>
      <c r="C150" s="73" t="s">
        <v>5842</v>
      </c>
      <c r="D150" s="78" t="s">
        <v>127</v>
      </c>
      <c r="E150" s="13">
        <v>44560</v>
      </c>
      <c r="F150" s="76" t="s">
        <v>705</v>
      </c>
      <c r="G150" s="13">
        <v>44564</v>
      </c>
      <c r="H150" s="77" t="s">
        <v>5587</v>
      </c>
      <c r="I150" s="16">
        <v>50</v>
      </c>
      <c r="J150" s="16">
        <v>42</v>
      </c>
      <c r="K150" s="16">
        <v>15</v>
      </c>
      <c r="L150" s="16">
        <v>6</v>
      </c>
      <c r="M150" s="81">
        <v>7.875</v>
      </c>
      <c r="N150" s="96">
        <v>7.875</v>
      </c>
      <c r="O150" s="64">
        <v>2530</v>
      </c>
      <c r="P150" s="65">
        <f>Table2245789101123456789101112131415161718192021222324252627282930313233343536373839404142434445464748495051525354[[#This Row],[PEMBULATAN]]*O150</f>
        <v>19923.75</v>
      </c>
    </row>
    <row r="151" spans="1:16" ht="24" customHeight="1" x14ac:dyDescent="0.2">
      <c r="A151" s="14"/>
      <c r="B151" s="75"/>
      <c r="C151" s="73" t="s">
        <v>5843</v>
      </c>
      <c r="D151" s="78" t="s">
        <v>127</v>
      </c>
      <c r="E151" s="13">
        <v>44560</v>
      </c>
      <c r="F151" s="76" t="s">
        <v>705</v>
      </c>
      <c r="G151" s="13">
        <v>44564</v>
      </c>
      <c r="H151" s="77" t="s">
        <v>5587</v>
      </c>
      <c r="I151" s="16">
        <v>76</v>
      </c>
      <c r="J151" s="16">
        <v>67</v>
      </c>
      <c r="K151" s="16">
        <v>37</v>
      </c>
      <c r="L151" s="16">
        <v>3</v>
      </c>
      <c r="M151" s="81">
        <v>47.100999999999999</v>
      </c>
      <c r="N151" s="96">
        <v>47.100999999999999</v>
      </c>
      <c r="O151" s="64">
        <v>2530</v>
      </c>
      <c r="P151" s="65">
        <f>Table2245789101123456789101112131415161718192021222324252627282930313233343536373839404142434445464748495051525354[[#This Row],[PEMBULATAN]]*O151</f>
        <v>119165.53</v>
      </c>
    </row>
    <row r="152" spans="1:16" ht="24" customHeight="1" x14ac:dyDescent="0.2">
      <c r="A152" s="14"/>
      <c r="B152" s="75"/>
      <c r="C152" s="73" t="s">
        <v>5844</v>
      </c>
      <c r="D152" s="78" t="s">
        <v>127</v>
      </c>
      <c r="E152" s="13">
        <v>44560</v>
      </c>
      <c r="F152" s="76" t="s">
        <v>705</v>
      </c>
      <c r="G152" s="13">
        <v>44564</v>
      </c>
      <c r="H152" s="77" t="s">
        <v>5587</v>
      </c>
      <c r="I152" s="16">
        <v>96</v>
      </c>
      <c r="J152" s="16">
        <v>54</v>
      </c>
      <c r="K152" s="16">
        <v>25</v>
      </c>
      <c r="L152" s="16">
        <v>7</v>
      </c>
      <c r="M152" s="81">
        <v>32.4</v>
      </c>
      <c r="N152" s="96">
        <v>33</v>
      </c>
      <c r="O152" s="64">
        <v>2530</v>
      </c>
      <c r="P152" s="65">
        <f>Table2245789101123456789101112131415161718192021222324252627282930313233343536373839404142434445464748495051525354[[#This Row],[PEMBULATAN]]*O152</f>
        <v>83490</v>
      </c>
    </row>
    <row r="153" spans="1:16" ht="24" customHeight="1" x14ac:dyDescent="0.2">
      <c r="A153" s="14"/>
      <c r="B153" s="75"/>
      <c r="C153" s="73" t="s">
        <v>5845</v>
      </c>
      <c r="D153" s="78" t="s">
        <v>127</v>
      </c>
      <c r="E153" s="13">
        <v>44560</v>
      </c>
      <c r="F153" s="76" t="s">
        <v>705</v>
      </c>
      <c r="G153" s="13">
        <v>44564</v>
      </c>
      <c r="H153" s="77" t="s">
        <v>5587</v>
      </c>
      <c r="I153" s="16">
        <v>66</v>
      </c>
      <c r="J153" s="16">
        <v>50</v>
      </c>
      <c r="K153" s="16">
        <v>36</v>
      </c>
      <c r="L153" s="16">
        <v>12</v>
      </c>
      <c r="M153" s="81">
        <v>29.7</v>
      </c>
      <c r="N153" s="96">
        <v>29.7</v>
      </c>
      <c r="O153" s="64">
        <v>2530</v>
      </c>
      <c r="P153" s="65">
        <f>Table2245789101123456789101112131415161718192021222324252627282930313233343536373839404142434445464748495051525354[[#This Row],[PEMBULATAN]]*O153</f>
        <v>75141</v>
      </c>
    </row>
    <row r="154" spans="1:16" ht="24" customHeight="1" x14ac:dyDescent="0.2">
      <c r="A154" s="14"/>
      <c r="B154" s="75"/>
      <c r="C154" s="73" t="s">
        <v>5846</v>
      </c>
      <c r="D154" s="78" t="s">
        <v>127</v>
      </c>
      <c r="E154" s="13">
        <v>44560</v>
      </c>
      <c r="F154" s="76" t="s">
        <v>705</v>
      </c>
      <c r="G154" s="13">
        <v>44564</v>
      </c>
      <c r="H154" s="77" t="s">
        <v>5587</v>
      </c>
      <c r="I154" s="16">
        <v>62</v>
      </c>
      <c r="J154" s="16">
        <v>64</v>
      </c>
      <c r="K154" s="16">
        <v>22</v>
      </c>
      <c r="L154" s="16">
        <v>6</v>
      </c>
      <c r="M154" s="81">
        <v>21.824000000000002</v>
      </c>
      <c r="N154" s="96">
        <v>21.824000000000002</v>
      </c>
      <c r="O154" s="64">
        <v>2530</v>
      </c>
      <c r="P154" s="65">
        <f>Table2245789101123456789101112131415161718192021222324252627282930313233343536373839404142434445464748495051525354[[#This Row],[PEMBULATAN]]*O154</f>
        <v>55214.720000000001</v>
      </c>
    </row>
    <row r="155" spans="1:16" ht="24" customHeight="1" x14ac:dyDescent="0.2">
      <c r="A155" s="14"/>
      <c r="B155" s="75"/>
      <c r="C155" s="73" t="s">
        <v>5847</v>
      </c>
      <c r="D155" s="78" t="s">
        <v>127</v>
      </c>
      <c r="E155" s="13">
        <v>44560</v>
      </c>
      <c r="F155" s="76" t="s">
        <v>705</v>
      </c>
      <c r="G155" s="13">
        <v>44564</v>
      </c>
      <c r="H155" s="77" t="s">
        <v>5587</v>
      </c>
      <c r="I155" s="16">
        <v>87</v>
      </c>
      <c r="J155" s="16">
        <v>42</v>
      </c>
      <c r="K155" s="16">
        <v>20</v>
      </c>
      <c r="L155" s="16">
        <v>5</v>
      </c>
      <c r="M155" s="81">
        <v>18.27</v>
      </c>
      <c r="N155" s="96">
        <v>18.27</v>
      </c>
      <c r="O155" s="64">
        <v>2530</v>
      </c>
      <c r="P155" s="65">
        <f>Table2245789101123456789101112131415161718192021222324252627282930313233343536373839404142434445464748495051525354[[#This Row],[PEMBULATAN]]*O155</f>
        <v>46223.1</v>
      </c>
    </row>
    <row r="156" spans="1:16" ht="24" customHeight="1" x14ac:dyDescent="0.2">
      <c r="A156" s="14"/>
      <c r="B156" s="75"/>
      <c r="C156" s="73" t="s">
        <v>5848</v>
      </c>
      <c r="D156" s="78" t="s">
        <v>127</v>
      </c>
      <c r="E156" s="13">
        <v>44560</v>
      </c>
      <c r="F156" s="76" t="s">
        <v>705</v>
      </c>
      <c r="G156" s="13">
        <v>44564</v>
      </c>
      <c r="H156" s="77" t="s">
        <v>5587</v>
      </c>
      <c r="I156" s="16">
        <v>66</v>
      </c>
      <c r="J156" s="16">
        <v>65</v>
      </c>
      <c r="K156" s="16">
        <v>37</v>
      </c>
      <c r="L156" s="16">
        <v>10</v>
      </c>
      <c r="M156" s="81">
        <v>39.682499999999997</v>
      </c>
      <c r="N156" s="96">
        <v>39.682499999999997</v>
      </c>
      <c r="O156" s="64">
        <v>2530</v>
      </c>
      <c r="P156" s="65">
        <f>Table2245789101123456789101112131415161718192021222324252627282930313233343536373839404142434445464748495051525354[[#This Row],[PEMBULATAN]]*O156</f>
        <v>100396.72499999999</v>
      </c>
    </row>
    <row r="157" spans="1:16" ht="24" customHeight="1" x14ac:dyDescent="0.2">
      <c r="A157" s="14"/>
      <c r="B157" s="75"/>
      <c r="C157" s="73" t="s">
        <v>5849</v>
      </c>
      <c r="D157" s="78" t="s">
        <v>127</v>
      </c>
      <c r="E157" s="13">
        <v>44560</v>
      </c>
      <c r="F157" s="76" t="s">
        <v>705</v>
      </c>
      <c r="G157" s="13">
        <v>44564</v>
      </c>
      <c r="H157" s="77" t="s">
        <v>5587</v>
      </c>
      <c r="I157" s="16">
        <v>72</v>
      </c>
      <c r="J157" s="16">
        <v>67</v>
      </c>
      <c r="K157" s="16">
        <v>25</v>
      </c>
      <c r="L157" s="16">
        <v>7</v>
      </c>
      <c r="M157" s="81">
        <v>30.15</v>
      </c>
      <c r="N157" s="96">
        <v>30.15</v>
      </c>
      <c r="O157" s="64">
        <v>2530</v>
      </c>
      <c r="P157" s="65">
        <f>Table2245789101123456789101112131415161718192021222324252627282930313233343536373839404142434445464748495051525354[[#This Row],[PEMBULATAN]]*O157</f>
        <v>76279.5</v>
      </c>
    </row>
    <row r="158" spans="1:16" ht="24" customHeight="1" x14ac:dyDescent="0.2">
      <c r="A158" s="14"/>
      <c r="B158" s="75"/>
      <c r="C158" s="73" t="s">
        <v>5850</v>
      </c>
      <c r="D158" s="78" t="s">
        <v>127</v>
      </c>
      <c r="E158" s="13">
        <v>44560</v>
      </c>
      <c r="F158" s="76" t="s">
        <v>705</v>
      </c>
      <c r="G158" s="13">
        <v>44564</v>
      </c>
      <c r="H158" s="77" t="s">
        <v>5587</v>
      </c>
      <c r="I158" s="16">
        <v>86</v>
      </c>
      <c r="J158" s="16">
        <v>47</v>
      </c>
      <c r="K158" s="16">
        <v>25</v>
      </c>
      <c r="L158" s="16">
        <v>12</v>
      </c>
      <c r="M158" s="81">
        <v>25.262499999999999</v>
      </c>
      <c r="N158" s="96">
        <v>25.262499999999999</v>
      </c>
      <c r="O158" s="64">
        <v>2530</v>
      </c>
      <c r="P158" s="65">
        <f>Table2245789101123456789101112131415161718192021222324252627282930313233343536373839404142434445464748495051525354[[#This Row],[PEMBULATAN]]*O158</f>
        <v>63914.125</v>
      </c>
    </row>
    <row r="159" spans="1:16" ht="24" customHeight="1" x14ac:dyDescent="0.2">
      <c r="A159" s="14"/>
      <c r="B159" s="75"/>
      <c r="C159" s="73" t="s">
        <v>5851</v>
      </c>
      <c r="D159" s="78" t="s">
        <v>127</v>
      </c>
      <c r="E159" s="13">
        <v>44560</v>
      </c>
      <c r="F159" s="76" t="s">
        <v>705</v>
      </c>
      <c r="G159" s="13">
        <v>44564</v>
      </c>
      <c r="H159" s="77" t="s">
        <v>5587</v>
      </c>
      <c r="I159" s="16">
        <v>80</v>
      </c>
      <c r="J159" s="16">
        <v>56</v>
      </c>
      <c r="K159" s="16">
        <v>24</v>
      </c>
      <c r="L159" s="16">
        <v>7</v>
      </c>
      <c r="M159" s="81">
        <v>26.88</v>
      </c>
      <c r="N159" s="96">
        <v>26.88</v>
      </c>
      <c r="O159" s="64">
        <v>2530</v>
      </c>
      <c r="P159" s="65">
        <f>Table2245789101123456789101112131415161718192021222324252627282930313233343536373839404142434445464748495051525354[[#This Row],[PEMBULATAN]]*O159</f>
        <v>68006.399999999994</v>
      </c>
    </row>
    <row r="160" spans="1:16" ht="24" customHeight="1" x14ac:dyDescent="0.2">
      <c r="A160" s="14"/>
      <c r="B160" s="75"/>
      <c r="C160" s="73" t="s">
        <v>5852</v>
      </c>
      <c r="D160" s="78" t="s">
        <v>127</v>
      </c>
      <c r="E160" s="13">
        <v>44560</v>
      </c>
      <c r="F160" s="76" t="s">
        <v>705</v>
      </c>
      <c r="G160" s="13">
        <v>44564</v>
      </c>
      <c r="H160" s="77" t="s">
        <v>5587</v>
      </c>
      <c r="I160" s="16">
        <v>89</v>
      </c>
      <c r="J160" s="16">
        <v>55</v>
      </c>
      <c r="K160" s="16">
        <v>27</v>
      </c>
      <c r="L160" s="16">
        <v>3</v>
      </c>
      <c r="M160" s="81">
        <v>33.041249999999998</v>
      </c>
      <c r="N160" s="96">
        <v>33.041249999999998</v>
      </c>
      <c r="O160" s="64">
        <v>2530</v>
      </c>
      <c r="P160" s="65">
        <f>Table2245789101123456789101112131415161718192021222324252627282930313233343536373839404142434445464748495051525354[[#This Row],[PEMBULATAN]]*O160</f>
        <v>83594.362499999988</v>
      </c>
    </row>
    <row r="161" spans="1:16" ht="24" customHeight="1" x14ac:dyDescent="0.2">
      <c r="A161" s="14"/>
      <c r="B161" s="75"/>
      <c r="C161" s="73" t="s">
        <v>5853</v>
      </c>
      <c r="D161" s="78" t="s">
        <v>127</v>
      </c>
      <c r="E161" s="13">
        <v>44560</v>
      </c>
      <c r="F161" s="76" t="s">
        <v>705</v>
      </c>
      <c r="G161" s="13">
        <v>44564</v>
      </c>
      <c r="H161" s="77" t="s">
        <v>5587</v>
      </c>
      <c r="I161" s="16">
        <v>59</v>
      </c>
      <c r="J161" s="16">
        <v>54</v>
      </c>
      <c r="K161" s="16">
        <v>32</v>
      </c>
      <c r="L161" s="16">
        <v>5</v>
      </c>
      <c r="M161" s="81">
        <v>25.488</v>
      </c>
      <c r="N161" s="96">
        <v>26</v>
      </c>
      <c r="O161" s="64">
        <v>2530</v>
      </c>
      <c r="P161" s="65">
        <f>Table2245789101123456789101112131415161718192021222324252627282930313233343536373839404142434445464748495051525354[[#This Row],[PEMBULATAN]]*O161</f>
        <v>65780</v>
      </c>
    </row>
    <row r="162" spans="1:16" ht="24" customHeight="1" x14ac:dyDescent="0.2">
      <c r="A162" s="14"/>
      <c r="B162" s="75"/>
      <c r="C162" s="73" t="s">
        <v>5854</v>
      </c>
      <c r="D162" s="78" t="s">
        <v>127</v>
      </c>
      <c r="E162" s="13">
        <v>44560</v>
      </c>
      <c r="F162" s="76" t="s">
        <v>705</v>
      </c>
      <c r="G162" s="13">
        <v>44564</v>
      </c>
      <c r="H162" s="77" t="s">
        <v>5587</v>
      </c>
      <c r="I162" s="16">
        <v>64</v>
      </c>
      <c r="J162" s="16">
        <v>46</v>
      </c>
      <c r="K162" s="16">
        <v>35</v>
      </c>
      <c r="L162" s="16">
        <v>6</v>
      </c>
      <c r="M162" s="81">
        <v>25.76</v>
      </c>
      <c r="N162" s="96">
        <v>25.76</v>
      </c>
      <c r="O162" s="64">
        <v>2530</v>
      </c>
      <c r="P162" s="65">
        <f>Table2245789101123456789101112131415161718192021222324252627282930313233343536373839404142434445464748495051525354[[#This Row],[PEMBULATAN]]*O162</f>
        <v>65172.800000000003</v>
      </c>
    </row>
    <row r="163" spans="1:16" ht="24" customHeight="1" x14ac:dyDescent="0.2">
      <c r="A163" s="14"/>
      <c r="B163" s="75"/>
      <c r="C163" s="73" t="s">
        <v>5855</v>
      </c>
      <c r="D163" s="78" t="s">
        <v>127</v>
      </c>
      <c r="E163" s="13">
        <v>44560</v>
      </c>
      <c r="F163" s="76" t="s">
        <v>705</v>
      </c>
      <c r="G163" s="13">
        <v>44564</v>
      </c>
      <c r="H163" s="77" t="s">
        <v>5587</v>
      </c>
      <c r="I163" s="16">
        <v>66</v>
      </c>
      <c r="J163" s="16">
        <v>58</v>
      </c>
      <c r="K163" s="16">
        <v>20</v>
      </c>
      <c r="L163" s="16">
        <v>11</v>
      </c>
      <c r="M163" s="81">
        <v>19.14</v>
      </c>
      <c r="N163" s="96">
        <v>19.14</v>
      </c>
      <c r="O163" s="64">
        <v>2530</v>
      </c>
      <c r="P163" s="65">
        <f>Table2245789101123456789101112131415161718192021222324252627282930313233343536373839404142434445464748495051525354[[#This Row],[PEMBULATAN]]*O163</f>
        <v>48424.200000000004</v>
      </c>
    </row>
    <row r="164" spans="1:16" ht="24" customHeight="1" x14ac:dyDescent="0.2">
      <c r="A164" s="14"/>
      <c r="B164" s="75"/>
      <c r="C164" s="73" t="s">
        <v>5856</v>
      </c>
      <c r="D164" s="78" t="s">
        <v>127</v>
      </c>
      <c r="E164" s="13">
        <v>44560</v>
      </c>
      <c r="F164" s="76" t="s">
        <v>705</v>
      </c>
      <c r="G164" s="13">
        <v>44564</v>
      </c>
      <c r="H164" s="77" t="s">
        <v>5587</v>
      </c>
      <c r="I164" s="16">
        <v>93</v>
      </c>
      <c r="J164" s="16">
        <v>58</v>
      </c>
      <c r="K164" s="16">
        <v>30</v>
      </c>
      <c r="L164" s="16">
        <v>1</v>
      </c>
      <c r="M164" s="81">
        <v>40.454999999999998</v>
      </c>
      <c r="N164" s="96">
        <v>41</v>
      </c>
      <c r="O164" s="64">
        <v>2530</v>
      </c>
      <c r="P164" s="65">
        <f>Table2245789101123456789101112131415161718192021222324252627282930313233343536373839404142434445464748495051525354[[#This Row],[PEMBULATAN]]*O164</f>
        <v>103730</v>
      </c>
    </row>
    <row r="165" spans="1:16" ht="24" customHeight="1" x14ac:dyDescent="0.2">
      <c r="A165" s="14"/>
      <c r="B165" s="75"/>
      <c r="C165" s="73" t="s">
        <v>5857</v>
      </c>
      <c r="D165" s="78" t="s">
        <v>127</v>
      </c>
      <c r="E165" s="13">
        <v>44560</v>
      </c>
      <c r="F165" s="76" t="s">
        <v>705</v>
      </c>
      <c r="G165" s="13">
        <v>44564</v>
      </c>
      <c r="H165" s="77" t="s">
        <v>5587</v>
      </c>
      <c r="I165" s="16">
        <v>62</v>
      </c>
      <c r="J165" s="16">
        <v>70</v>
      </c>
      <c r="K165" s="16">
        <v>35</v>
      </c>
      <c r="L165" s="16">
        <v>14</v>
      </c>
      <c r="M165" s="81">
        <v>37.975000000000001</v>
      </c>
      <c r="N165" s="96">
        <v>37.975000000000001</v>
      </c>
      <c r="O165" s="64">
        <v>2530</v>
      </c>
      <c r="P165" s="65">
        <f>Table2245789101123456789101112131415161718192021222324252627282930313233343536373839404142434445464748495051525354[[#This Row],[PEMBULATAN]]*O165</f>
        <v>96076.75</v>
      </c>
    </row>
    <row r="166" spans="1:16" ht="24" customHeight="1" x14ac:dyDescent="0.2">
      <c r="A166" s="14"/>
      <c r="B166" s="75"/>
      <c r="C166" s="73" t="s">
        <v>5858</v>
      </c>
      <c r="D166" s="78" t="s">
        <v>127</v>
      </c>
      <c r="E166" s="13">
        <v>44560</v>
      </c>
      <c r="F166" s="76" t="s">
        <v>705</v>
      </c>
      <c r="G166" s="13">
        <v>44564</v>
      </c>
      <c r="H166" s="77" t="s">
        <v>5587</v>
      </c>
      <c r="I166" s="16">
        <v>46</v>
      </c>
      <c r="J166" s="16">
        <v>37</v>
      </c>
      <c r="K166" s="16">
        <v>15</v>
      </c>
      <c r="L166" s="16">
        <v>3</v>
      </c>
      <c r="M166" s="81">
        <v>6.3825000000000003</v>
      </c>
      <c r="N166" s="96">
        <v>7</v>
      </c>
      <c r="O166" s="64">
        <v>2530</v>
      </c>
      <c r="P166" s="65">
        <f>Table2245789101123456789101112131415161718192021222324252627282930313233343536373839404142434445464748495051525354[[#This Row],[PEMBULATAN]]*O166</f>
        <v>17710</v>
      </c>
    </row>
    <row r="167" spans="1:16" ht="24" customHeight="1" x14ac:dyDescent="0.2">
      <c r="A167" s="14"/>
      <c r="B167" s="75"/>
      <c r="C167" s="73" t="s">
        <v>5859</v>
      </c>
      <c r="D167" s="78" t="s">
        <v>127</v>
      </c>
      <c r="E167" s="13">
        <v>44560</v>
      </c>
      <c r="F167" s="76" t="s">
        <v>705</v>
      </c>
      <c r="G167" s="13">
        <v>44564</v>
      </c>
      <c r="H167" s="77" t="s">
        <v>5587</v>
      </c>
      <c r="I167" s="16">
        <v>56</v>
      </c>
      <c r="J167" s="16">
        <v>47</v>
      </c>
      <c r="K167" s="16">
        <v>30</v>
      </c>
      <c r="L167" s="16">
        <v>25</v>
      </c>
      <c r="M167" s="81">
        <v>19.739999999999998</v>
      </c>
      <c r="N167" s="96">
        <v>25</v>
      </c>
      <c r="O167" s="64">
        <v>2530</v>
      </c>
      <c r="P167" s="65">
        <f>Table2245789101123456789101112131415161718192021222324252627282930313233343536373839404142434445464748495051525354[[#This Row],[PEMBULATAN]]*O167</f>
        <v>63250</v>
      </c>
    </row>
    <row r="168" spans="1:16" ht="24" customHeight="1" x14ac:dyDescent="0.2">
      <c r="A168" s="14"/>
      <c r="B168" s="75"/>
      <c r="C168" s="73" t="s">
        <v>5860</v>
      </c>
      <c r="D168" s="78" t="s">
        <v>127</v>
      </c>
      <c r="E168" s="13">
        <v>44560</v>
      </c>
      <c r="F168" s="76" t="s">
        <v>705</v>
      </c>
      <c r="G168" s="13">
        <v>44564</v>
      </c>
      <c r="H168" s="77" t="s">
        <v>5587</v>
      </c>
      <c r="I168" s="16">
        <v>70</v>
      </c>
      <c r="J168" s="16">
        <v>56</v>
      </c>
      <c r="K168" s="16">
        <v>42</v>
      </c>
      <c r="L168" s="16">
        <v>3</v>
      </c>
      <c r="M168" s="81">
        <v>41.16</v>
      </c>
      <c r="N168" s="96">
        <v>41.16</v>
      </c>
      <c r="O168" s="64">
        <v>2530</v>
      </c>
      <c r="P168" s="65">
        <f>Table2245789101123456789101112131415161718192021222324252627282930313233343536373839404142434445464748495051525354[[#This Row],[PEMBULATAN]]*O168</f>
        <v>104134.79999999999</v>
      </c>
    </row>
    <row r="169" spans="1:16" ht="24" customHeight="1" x14ac:dyDescent="0.2">
      <c r="A169" s="14"/>
      <c r="B169" s="75"/>
      <c r="C169" s="73" t="s">
        <v>5861</v>
      </c>
      <c r="D169" s="78" t="s">
        <v>127</v>
      </c>
      <c r="E169" s="13">
        <v>44560</v>
      </c>
      <c r="F169" s="76" t="s">
        <v>705</v>
      </c>
      <c r="G169" s="13">
        <v>44564</v>
      </c>
      <c r="H169" s="77" t="s">
        <v>5587</v>
      </c>
      <c r="I169" s="16">
        <v>72</v>
      </c>
      <c r="J169" s="16">
        <v>48</v>
      </c>
      <c r="K169" s="16">
        <v>34</v>
      </c>
      <c r="L169" s="16">
        <v>8</v>
      </c>
      <c r="M169" s="81">
        <v>29.376000000000001</v>
      </c>
      <c r="N169" s="96">
        <v>30</v>
      </c>
      <c r="O169" s="64">
        <v>2530</v>
      </c>
      <c r="P169" s="65">
        <f>Table2245789101123456789101112131415161718192021222324252627282930313233343536373839404142434445464748495051525354[[#This Row],[PEMBULATAN]]*O169</f>
        <v>75900</v>
      </c>
    </row>
    <row r="170" spans="1:16" ht="24" customHeight="1" x14ac:dyDescent="0.2">
      <c r="A170" s="14"/>
      <c r="B170" s="75"/>
      <c r="C170" s="73" t="s">
        <v>5862</v>
      </c>
      <c r="D170" s="78" t="s">
        <v>127</v>
      </c>
      <c r="E170" s="13">
        <v>44560</v>
      </c>
      <c r="F170" s="76" t="s">
        <v>705</v>
      </c>
      <c r="G170" s="13">
        <v>44564</v>
      </c>
      <c r="H170" s="77" t="s">
        <v>5587</v>
      </c>
      <c r="I170" s="16">
        <v>76</v>
      </c>
      <c r="J170" s="16">
        <v>48</v>
      </c>
      <c r="K170" s="16">
        <v>27</v>
      </c>
      <c r="L170" s="16">
        <v>6</v>
      </c>
      <c r="M170" s="81">
        <v>24.623999999999999</v>
      </c>
      <c r="N170" s="96">
        <v>24.623999999999999</v>
      </c>
      <c r="O170" s="64">
        <v>2530</v>
      </c>
      <c r="P170" s="65">
        <f>Table2245789101123456789101112131415161718192021222324252627282930313233343536373839404142434445464748495051525354[[#This Row],[PEMBULATAN]]*O170</f>
        <v>62298.719999999994</v>
      </c>
    </row>
    <row r="171" spans="1:16" ht="24" customHeight="1" x14ac:dyDescent="0.2">
      <c r="A171" s="14"/>
      <c r="B171" s="75"/>
      <c r="C171" s="73" t="s">
        <v>5863</v>
      </c>
      <c r="D171" s="78" t="s">
        <v>127</v>
      </c>
      <c r="E171" s="13">
        <v>44560</v>
      </c>
      <c r="F171" s="76" t="s">
        <v>705</v>
      </c>
      <c r="G171" s="13">
        <v>44564</v>
      </c>
      <c r="H171" s="77" t="s">
        <v>5587</v>
      </c>
      <c r="I171" s="16">
        <v>67</v>
      </c>
      <c r="J171" s="16">
        <v>86</v>
      </c>
      <c r="K171" s="16">
        <v>49</v>
      </c>
      <c r="L171" s="16">
        <v>2</v>
      </c>
      <c r="M171" s="81">
        <v>70.584500000000006</v>
      </c>
      <c r="N171" s="96">
        <v>70.584500000000006</v>
      </c>
      <c r="O171" s="64">
        <v>2530</v>
      </c>
      <c r="P171" s="65">
        <f>Table2245789101123456789101112131415161718192021222324252627282930313233343536373839404142434445464748495051525354[[#This Row],[PEMBULATAN]]*O171</f>
        <v>178578.785</v>
      </c>
    </row>
    <row r="172" spans="1:16" ht="24" customHeight="1" x14ac:dyDescent="0.2">
      <c r="A172" s="14"/>
      <c r="B172" s="75"/>
      <c r="C172" s="73" t="s">
        <v>5864</v>
      </c>
      <c r="D172" s="78" t="s">
        <v>127</v>
      </c>
      <c r="E172" s="13">
        <v>44560</v>
      </c>
      <c r="F172" s="76" t="s">
        <v>705</v>
      </c>
      <c r="G172" s="13">
        <v>44564</v>
      </c>
      <c r="H172" s="77" t="s">
        <v>5587</v>
      </c>
      <c r="I172" s="16">
        <v>30</v>
      </c>
      <c r="J172" s="16">
        <v>50</v>
      </c>
      <c r="K172" s="16">
        <v>30</v>
      </c>
      <c r="L172" s="16">
        <v>2</v>
      </c>
      <c r="M172" s="81">
        <v>11.25</v>
      </c>
      <c r="N172" s="96">
        <v>11.25</v>
      </c>
      <c r="O172" s="64">
        <v>2530</v>
      </c>
      <c r="P172" s="65">
        <f>Table2245789101123456789101112131415161718192021222324252627282930313233343536373839404142434445464748495051525354[[#This Row],[PEMBULATAN]]*O172</f>
        <v>28462.5</v>
      </c>
    </row>
    <row r="173" spans="1:16" ht="24" customHeight="1" x14ac:dyDescent="0.2">
      <c r="A173" s="14"/>
      <c r="B173" s="75"/>
      <c r="C173" s="73" t="s">
        <v>5865</v>
      </c>
      <c r="D173" s="78" t="s">
        <v>127</v>
      </c>
      <c r="E173" s="13">
        <v>44560</v>
      </c>
      <c r="F173" s="76" t="s">
        <v>705</v>
      </c>
      <c r="G173" s="13">
        <v>44564</v>
      </c>
      <c r="H173" s="77" t="s">
        <v>5587</v>
      </c>
      <c r="I173" s="16">
        <v>87</v>
      </c>
      <c r="J173" s="16">
        <v>50</v>
      </c>
      <c r="K173" s="16">
        <v>18</v>
      </c>
      <c r="L173" s="16">
        <v>2</v>
      </c>
      <c r="M173" s="81">
        <v>19.574999999999999</v>
      </c>
      <c r="N173" s="96">
        <v>19.574999999999999</v>
      </c>
      <c r="O173" s="64">
        <v>2530</v>
      </c>
      <c r="P173" s="65">
        <f>Table2245789101123456789101112131415161718192021222324252627282930313233343536373839404142434445464748495051525354[[#This Row],[PEMBULATAN]]*O173</f>
        <v>49524.75</v>
      </c>
    </row>
    <row r="174" spans="1:16" ht="24" customHeight="1" x14ac:dyDescent="0.2">
      <c r="A174" s="14"/>
      <c r="B174" s="75"/>
      <c r="C174" s="73" t="s">
        <v>5866</v>
      </c>
      <c r="D174" s="78" t="s">
        <v>127</v>
      </c>
      <c r="E174" s="13">
        <v>44560</v>
      </c>
      <c r="F174" s="76" t="s">
        <v>705</v>
      </c>
      <c r="G174" s="13">
        <v>44564</v>
      </c>
      <c r="H174" s="77" t="s">
        <v>5587</v>
      </c>
      <c r="I174" s="16">
        <v>82</v>
      </c>
      <c r="J174" s="16">
        <v>50</v>
      </c>
      <c r="K174" s="16">
        <v>32</v>
      </c>
      <c r="L174" s="16">
        <v>2</v>
      </c>
      <c r="M174" s="81">
        <v>32.799999999999997</v>
      </c>
      <c r="N174" s="96">
        <v>32.799999999999997</v>
      </c>
      <c r="O174" s="64">
        <v>2530</v>
      </c>
      <c r="P174" s="65">
        <f>Table2245789101123456789101112131415161718192021222324252627282930313233343536373839404142434445464748495051525354[[#This Row],[PEMBULATAN]]*O174</f>
        <v>82984</v>
      </c>
    </row>
    <row r="175" spans="1:16" ht="24" customHeight="1" x14ac:dyDescent="0.2">
      <c r="A175" s="14"/>
      <c r="B175" s="75"/>
      <c r="C175" s="73" t="s">
        <v>5867</v>
      </c>
      <c r="D175" s="78" t="s">
        <v>127</v>
      </c>
      <c r="E175" s="13">
        <v>44560</v>
      </c>
      <c r="F175" s="76" t="s">
        <v>705</v>
      </c>
      <c r="G175" s="13">
        <v>44564</v>
      </c>
      <c r="H175" s="77" t="s">
        <v>5587</v>
      </c>
      <c r="I175" s="16">
        <v>62</v>
      </c>
      <c r="J175" s="16">
        <v>50</v>
      </c>
      <c r="K175" s="16">
        <v>24</v>
      </c>
      <c r="L175" s="16">
        <v>8</v>
      </c>
      <c r="M175" s="81">
        <v>18.600000000000001</v>
      </c>
      <c r="N175" s="96">
        <v>18.600000000000001</v>
      </c>
      <c r="O175" s="64">
        <v>2530</v>
      </c>
      <c r="P175" s="65">
        <f>Table2245789101123456789101112131415161718192021222324252627282930313233343536373839404142434445464748495051525354[[#This Row],[PEMBULATAN]]*O175</f>
        <v>47058</v>
      </c>
    </row>
    <row r="176" spans="1:16" ht="24" customHeight="1" x14ac:dyDescent="0.2">
      <c r="A176" s="14"/>
      <c r="B176" s="75"/>
      <c r="C176" s="73" t="s">
        <v>5868</v>
      </c>
      <c r="D176" s="78" t="s">
        <v>127</v>
      </c>
      <c r="E176" s="13">
        <v>44560</v>
      </c>
      <c r="F176" s="76" t="s">
        <v>705</v>
      </c>
      <c r="G176" s="13">
        <v>44564</v>
      </c>
      <c r="H176" s="77" t="s">
        <v>5587</v>
      </c>
      <c r="I176" s="16">
        <v>87</v>
      </c>
      <c r="J176" s="16">
        <v>37</v>
      </c>
      <c r="K176" s="16">
        <v>24</v>
      </c>
      <c r="L176" s="16">
        <v>1</v>
      </c>
      <c r="M176" s="81">
        <v>19.314</v>
      </c>
      <c r="N176" s="96">
        <v>20</v>
      </c>
      <c r="O176" s="64">
        <v>2530</v>
      </c>
      <c r="P176" s="65">
        <f>Table2245789101123456789101112131415161718192021222324252627282930313233343536373839404142434445464748495051525354[[#This Row],[PEMBULATAN]]*O176</f>
        <v>50600</v>
      </c>
    </row>
    <row r="177" spans="1:16" ht="24" customHeight="1" x14ac:dyDescent="0.2">
      <c r="A177" s="14"/>
      <c r="B177" s="75"/>
      <c r="C177" s="73" t="s">
        <v>5869</v>
      </c>
      <c r="D177" s="78" t="s">
        <v>127</v>
      </c>
      <c r="E177" s="13">
        <v>44560</v>
      </c>
      <c r="F177" s="76" t="s">
        <v>705</v>
      </c>
      <c r="G177" s="13">
        <v>44564</v>
      </c>
      <c r="H177" s="77" t="s">
        <v>5587</v>
      </c>
      <c r="I177" s="16">
        <v>64</v>
      </c>
      <c r="J177" s="16">
        <v>64</v>
      </c>
      <c r="K177" s="16">
        <v>20</v>
      </c>
      <c r="L177" s="16">
        <v>4</v>
      </c>
      <c r="M177" s="81">
        <v>20.48</v>
      </c>
      <c r="N177" s="96">
        <v>21</v>
      </c>
      <c r="O177" s="64">
        <v>2530</v>
      </c>
      <c r="P177" s="65">
        <f>Table2245789101123456789101112131415161718192021222324252627282930313233343536373839404142434445464748495051525354[[#This Row],[PEMBULATAN]]*O177</f>
        <v>53130</v>
      </c>
    </row>
    <row r="178" spans="1:16" ht="24" customHeight="1" x14ac:dyDescent="0.2">
      <c r="A178" s="14"/>
      <c r="B178" s="75"/>
      <c r="C178" s="73" t="s">
        <v>5870</v>
      </c>
      <c r="D178" s="78" t="s">
        <v>127</v>
      </c>
      <c r="E178" s="13">
        <v>44560</v>
      </c>
      <c r="F178" s="76" t="s">
        <v>705</v>
      </c>
      <c r="G178" s="13">
        <v>44564</v>
      </c>
      <c r="H178" s="77" t="s">
        <v>5587</v>
      </c>
      <c r="I178" s="16">
        <v>82</v>
      </c>
      <c r="J178" s="16">
        <v>40</v>
      </c>
      <c r="K178" s="16">
        <v>15</v>
      </c>
      <c r="L178" s="16">
        <v>3</v>
      </c>
      <c r="M178" s="81">
        <v>12.3</v>
      </c>
      <c r="N178" s="96">
        <v>13</v>
      </c>
      <c r="O178" s="64">
        <v>2530</v>
      </c>
      <c r="P178" s="65">
        <f>Table2245789101123456789101112131415161718192021222324252627282930313233343536373839404142434445464748495051525354[[#This Row],[PEMBULATAN]]*O178</f>
        <v>32890</v>
      </c>
    </row>
    <row r="179" spans="1:16" ht="24" customHeight="1" x14ac:dyDescent="0.2">
      <c r="A179" s="14"/>
      <c r="B179" s="75"/>
      <c r="C179" s="73" t="s">
        <v>5871</v>
      </c>
      <c r="D179" s="78" t="s">
        <v>127</v>
      </c>
      <c r="E179" s="13">
        <v>44560</v>
      </c>
      <c r="F179" s="76" t="s">
        <v>705</v>
      </c>
      <c r="G179" s="13">
        <v>44564</v>
      </c>
      <c r="H179" s="77" t="s">
        <v>5587</v>
      </c>
      <c r="I179" s="16">
        <v>87</v>
      </c>
      <c r="J179" s="16">
        <v>10</v>
      </c>
      <c r="K179" s="16">
        <v>16</v>
      </c>
      <c r="L179" s="16">
        <v>2</v>
      </c>
      <c r="M179" s="81">
        <v>3.48</v>
      </c>
      <c r="N179" s="96">
        <v>4</v>
      </c>
      <c r="O179" s="64">
        <v>2530</v>
      </c>
      <c r="P179" s="65">
        <f>Table2245789101123456789101112131415161718192021222324252627282930313233343536373839404142434445464748495051525354[[#This Row],[PEMBULATAN]]*O179</f>
        <v>10120</v>
      </c>
    </row>
    <row r="180" spans="1:16" ht="24" customHeight="1" x14ac:dyDescent="0.2">
      <c r="A180" s="14"/>
      <c r="B180" s="75"/>
      <c r="C180" s="73" t="s">
        <v>5872</v>
      </c>
      <c r="D180" s="78" t="s">
        <v>127</v>
      </c>
      <c r="E180" s="13">
        <v>44560</v>
      </c>
      <c r="F180" s="76" t="s">
        <v>705</v>
      </c>
      <c r="G180" s="13">
        <v>44564</v>
      </c>
      <c r="H180" s="77" t="s">
        <v>5587</v>
      </c>
      <c r="I180" s="16">
        <v>80</v>
      </c>
      <c r="J180" s="16">
        <v>12</v>
      </c>
      <c r="K180" s="16">
        <v>10</v>
      </c>
      <c r="L180" s="16">
        <v>2</v>
      </c>
      <c r="M180" s="81">
        <v>2.4</v>
      </c>
      <c r="N180" s="96">
        <v>3</v>
      </c>
      <c r="O180" s="64">
        <v>2530</v>
      </c>
      <c r="P180" s="65">
        <f>Table2245789101123456789101112131415161718192021222324252627282930313233343536373839404142434445464748495051525354[[#This Row],[PEMBULATAN]]*O180</f>
        <v>7590</v>
      </c>
    </row>
    <row r="181" spans="1:16" ht="24" customHeight="1" x14ac:dyDescent="0.2">
      <c r="A181" s="14"/>
      <c r="B181" s="75"/>
      <c r="C181" s="73" t="s">
        <v>5873</v>
      </c>
      <c r="D181" s="78" t="s">
        <v>127</v>
      </c>
      <c r="E181" s="13">
        <v>44560</v>
      </c>
      <c r="F181" s="76" t="s">
        <v>705</v>
      </c>
      <c r="G181" s="13">
        <v>44564</v>
      </c>
      <c r="H181" s="77" t="s">
        <v>5587</v>
      </c>
      <c r="I181" s="16">
        <v>85</v>
      </c>
      <c r="J181" s="16">
        <v>10</v>
      </c>
      <c r="K181" s="16">
        <v>10</v>
      </c>
      <c r="L181" s="16">
        <v>7</v>
      </c>
      <c r="M181" s="81">
        <v>2.125</v>
      </c>
      <c r="N181" s="96">
        <v>7</v>
      </c>
      <c r="O181" s="64">
        <v>2530</v>
      </c>
      <c r="P181" s="65">
        <f>Table2245789101123456789101112131415161718192021222324252627282930313233343536373839404142434445464748495051525354[[#This Row],[PEMBULATAN]]*O181</f>
        <v>17710</v>
      </c>
    </row>
    <row r="182" spans="1:16" ht="24" customHeight="1" x14ac:dyDescent="0.2">
      <c r="A182" s="14"/>
      <c r="B182" s="75"/>
      <c r="C182" s="73" t="s">
        <v>5874</v>
      </c>
      <c r="D182" s="78" t="s">
        <v>127</v>
      </c>
      <c r="E182" s="13">
        <v>44560</v>
      </c>
      <c r="F182" s="76" t="s">
        <v>705</v>
      </c>
      <c r="G182" s="13">
        <v>44564</v>
      </c>
      <c r="H182" s="77" t="s">
        <v>5587</v>
      </c>
      <c r="I182" s="16">
        <v>88</v>
      </c>
      <c r="J182" s="16">
        <v>10</v>
      </c>
      <c r="K182" s="16">
        <v>10</v>
      </c>
      <c r="L182" s="16">
        <v>9</v>
      </c>
      <c r="M182" s="81">
        <v>2.2000000000000002</v>
      </c>
      <c r="N182" s="96">
        <v>9</v>
      </c>
      <c r="O182" s="64">
        <v>2530</v>
      </c>
      <c r="P182" s="65">
        <f>Table2245789101123456789101112131415161718192021222324252627282930313233343536373839404142434445464748495051525354[[#This Row],[PEMBULATAN]]*O182</f>
        <v>22770</v>
      </c>
    </row>
    <row r="183" spans="1:16" ht="24" customHeight="1" x14ac:dyDescent="0.2">
      <c r="A183" s="14"/>
      <c r="B183" s="75"/>
      <c r="C183" s="73" t="s">
        <v>5875</v>
      </c>
      <c r="D183" s="78" t="s">
        <v>127</v>
      </c>
      <c r="E183" s="13">
        <v>44560</v>
      </c>
      <c r="F183" s="76" t="s">
        <v>705</v>
      </c>
      <c r="G183" s="13">
        <v>44564</v>
      </c>
      <c r="H183" s="77" t="s">
        <v>5587</v>
      </c>
      <c r="I183" s="16">
        <v>82</v>
      </c>
      <c r="J183" s="16">
        <v>10</v>
      </c>
      <c r="K183" s="16">
        <v>10</v>
      </c>
      <c r="L183" s="16">
        <v>2</v>
      </c>
      <c r="M183" s="81">
        <v>2.0499999999999998</v>
      </c>
      <c r="N183" s="96">
        <v>2.0499999999999998</v>
      </c>
      <c r="O183" s="64">
        <v>2530</v>
      </c>
      <c r="P183" s="65">
        <f>Table2245789101123456789101112131415161718192021222324252627282930313233343536373839404142434445464748495051525354[[#This Row],[PEMBULATAN]]*O183</f>
        <v>5186.5</v>
      </c>
    </row>
    <row r="184" spans="1:16" ht="24" customHeight="1" x14ac:dyDescent="0.2">
      <c r="A184" s="14"/>
      <c r="B184" s="75"/>
      <c r="C184" s="73" t="s">
        <v>5876</v>
      </c>
      <c r="D184" s="78" t="s">
        <v>127</v>
      </c>
      <c r="E184" s="13">
        <v>44560</v>
      </c>
      <c r="F184" s="76" t="s">
        <v>705</v>
      </c>
      <c r="G184" s="13">
        <v>44564</v>
      </c>
      <c r="H184" s="77" t="s">
        <v>5587</v>
      </c>
      <c r="I184" s="16">
        <v>75</v>
      </c>
      <c r="J184" s="16">
        <v>10</v>
      </c>
      <c r="K184" s="16">
        <v>10</v>
      </c>
      <c r="L184" s="16">
        <v>16</v>
      </c>
      <c r="M184" s="81">
        <v>1.875</v>
      </c>
      <c r="N184" s="96">
        <v>16</v>
      </c>
      <c r="O184" s="64">
        <v>2530</v>
      </c>
      <c r="P184" s="65">
        <f>Table2245789101123456789101112131415161718192021222324252627282930313233343536373839404142434445464748495051525354[[#This Row],[PEMBULATAN]]*O184</f>
        <v>40480</v>
      </c>
    </row>
    <row r="185" spans="1:16" ht="24" customHeight="1" x14ac:dyDescent="0.2">
      <c r="A185" s="14"/>
      <c r="B185" s="75"/>
      <c r="C185" s="73" t="s">
        <v>5877</v>
      </c>
      <c r="D185" s="78" t="s">
        <v>127</v>
      </c>
      <c r="E185" s="13">
        <v>44560</v>
      </c>
      <c r="F185" s="76" t="s">
        <v>705</v>
      </c>
      <c r="G185" s="13">
        <v>44564</v>
      </c>
      <c r="H185" s="77" t="s">
        <v>5587</v>
      </c>
      <c r="I185" s="16">
        <v>74</v>
      </c>
      <c r="J185" s="16">
        <v>10</v>
      </c>
      <c r="K185" s="16">
        <v>10</v>
      </c>
      <c r="L185" s="16">
        <v>2</v>
      </c>
      <c r="M185" s="81">
        <v>1.85</v>
      </c>
      <c r="N185" s="96">
        <v>2</v>
      </c>
      <c r="O185" s="64">
        <v>2530</v>
      </c>
      <c r="P185" s="65">
        <f>Table2245789101123456789101112131415161718192021222324252627282930313233343536373839404142434445464748495051525354[[#This Row],[PEMBULATAN]]*O185</f>
        <v>5060</v>
      </c>
    </row>
    <row r="186" spans="1:16" ht="24" customHeight="1" x14ac:dyDescent="0.2">
      <c r="A186" s="14"/>
      <c r="B186" s="75"/>
      <c r="C186" s="73" t="s">
        <v>5878</v>
      </c>
      <c r="D186" s="78" t="s">
        <v>127</v>
      </c>
      <c r="E186" s="13">
        <v>44560</v>
      </c>
      <c r="F186" s="76" t="s">
        <v>705</v>
      </c>
      <c r="G186" s="13">
        <v>44564</v>
      </c>
      <c r="H186" s="77" t="s">
        <v>5587</v>
      </c>
      <c r="I186" s="16">
        <v>77</v>
      </c>
      <c r="J186" s="16">
        <v>36</v>
      </c>
      <c r="K186" s="16">
        <v>30</v>
      </c>
      <c r="L186" s="16">
        <v>16</v>
      </c>
      <c r="M186" s="81">
        <v>20.79</v>
      </c>
      <c r="N186" s="96">
        <v>20.79</v>
      </c>
      <c r="O186" s="64">
        <v>2530</v>
      </c>
      <c r="P186" s="65">
        <f>Table2245789101123456789101112131415161718192021222324252627282930313233343536373839404142434445464748495051525354[[#This Row],[PEMBULATAN]]*O186</f>
        <v>52598.7</v>
      </c>
    </row>
    <row r="187" spans="1:16" ht="24" customHeight="1" x14ac:dyDescent="0.2">
      <c r="A187" s="14"/>
      <c r="B187" s="75"/>
      <c r="C187" s="73" t="s">
        <v>5879</v>
      </c>
      <c r="D187" s="78" t="s">
        <v>127</v>
      </c>
      <c r="E187" s="13">
        <v>44560</v>
      </c>
      <c r="F187" s="76" t="s">
        <v>705</v>
      </c>
      <c r="G187" s="13">
        <v>44564</v>
      </c>
      <c r="H187" s="77" t="s">
        <v>5587</v>
      </c>
      <c r="I187" s="16">
        <v>127</v>
      </c>
      <c r="J187" s="16">
        <v>54</v>
      </c>
      <c r="K187" s="16">
        <v>28</v>
      </c>
      <c r="L187" s="16">
        <v>11</v>
      </c>
      <c r="M187" s="81">
        <v>48.006</v>
      </c>
      <c r="N187" s="96">
        <v>48.006</v>
      </c>
      <c r="O187" s="64">
        <v>2530</v>
      </c>
      <c r="P187" s="65">
        <f>Table2245789101123456789101112131415161718192021222324252627282930313233343536373839404142434445464748495051525354[[#This Row],[PEMBULATAN]]*O187</f>
        <v>121455.18000000001</v>
      </c>
    </row>
    <row r="188" spans="1:16" ht="24" customHeight="1" x14ac:dyDescent="0.2">
      <c r="A188" s="14"/>
      <c r="B188" s="75"/>
      <c r="C188" s="73" t="s">
        <v>5880</v>
      </c>
      <c r="D188" s="78" t="s">
        <v>127</v>
      </c>
      <c r="E188" s="13">
        <v>44560</v>
      </c>
      <c r="F188" s="76" t="s">
        <v>705</v>
      </c>
      <c r="G188" s="13">
        <v>44564</v>
      </c>
      <c r="H188" s="77" t="s">
        <v>5587</v>
      </c>
      <c r="I188" s="16">
        <v>86</v>
      </c>
      <c r="J188" s="16">
        <v>31</v>
      </c>
      <c r="K188" s="16">
        <v>16</v>
      </c>
      <c r="L188" s="16">
        <v>40</v>
      </c>
      <c r="M188" s="81">
        <v>10.664</v>
      </c>
      <c r="N188" s="96">
        <v>40</v>
      </c>
      <c r="O188" s="64">
        <v>2530</v>
      </c>
      <c r="P188" s="65">
        <f>Table2245789101123456789101112131415161718192021222324252627282930313233343536373839404142434445464748495051525354[[#This Row],[PEMBULATAN]]*O188</f>
        <v>101200</v>
      </c>
    </row>
    <row r="189" spans="1:16" ht="24" customHeight="1" x14ac:dyDescent="0.2">
      <c r="A189" s="14"/>
      <c r="B189" s="75"/>
      <c r="C189" s="73" t="s">
        <v>5881</v>
      </c>
      <c r="D189" s="78" t="s">
        <v>127</v>
      </c>
      <c r="E189" s="13">
        <v>44560</v>
      </c>
      <c r="F189" s="76" t="s">
        <v>705</v>
      </c>
      <c r="G189" s="13">
        <v>44564</v>
      </c>
      <c r="H189" s="77" t="s">
        <v>5587</v>
      </c>
      <c r="I189" s="16">
        <v>82</v>
      </c>
      <c r="J189" s="16">
        <v>52</v>
      </c>
      <c r="K189" s="16">
        <v>31</v>
      </c>
      <c r="L189" s="16">
        <v>8</v>
      </c>
      <c r="M189" s="81">
        <v>33.045999999999999</v>
      </c>
      <c r="N189" s="96">
        <v>33.045999999999999</v>
      </c>
      <c r="O189" s="64">
        <v>2530</v>
      </c>
      <c r="P189" s="65">
        <f>Table2245789101123456789101112131415161718192021222324252627282930313233343536373839404142434445464748495051525354[[#This Row],[PEMBULATAN]]*O189</f>
        <v>83606.38</v>
      </c>
    </row>
    <row r="190" spans="1:16" ht="24" customHeight="1" x14ac:dyDescent="0.2">
      <c r="A190" s="14"/>
      <c r="B190" s="75"/>
      <c r="C190" s="73" t="s">
        <v>5882</v>
      </c>
      <c r="D190" s="78" t="s">
        <v>127</v>
      </c>
      <c r="E190" s="13">
        <v>44560</v>
      </c>
      <c r="F190" s="76" t="s">
        <v>705</v>
      </c>
      <c r="G190" s="13">
        <v>44564</v>
      </c>
      <c r="H190" s="77" t="s">
        <v>5587</v>
      </c>
      <c r="I190" s="16">
        <v>68</v>
      </c>
      <c r="J190" s="16">
        <v>60</v>
      </c>
      <c r="K190" s="16">
        <v>18</v>
      </c>
      <c r="L190" s="16">
        <v>10</v>
      </c>
      <c r="M190" s="81">
        <v>18.36</v>
      </c>
      <c r="N190" s="96">
        <v>19</v>
      </c>
      <c r="O190" s="64">
        <v>2530</v>
      </c>
      <c r="P190" s="65">
        <f>Table2245789101123456789101112131415161718192021222324252627282930313233343536373839404142434445464748495051525354[[#This Row],[PEMBULATAN]]*O190</f>
        <v>48070</v>
      </c>
    </row>
    <row r="191" spans="1:16" ht="24" customHeight="1" x14ac:dyDescent="0.2">
      <c r="A191" s="14"/>
      <c r="B191" s="75"/>
      <c r="C191" s="73" t="s">
        <v>5883</v>
      </c>
      <c r="D191" s="78" t="s">
        <v>127</v>
      </c>
      <c r="E191" s="13">
        <v>44560</v>
      </c>
      <c r="F191" s="76" t="s">
        <v>705</v>
      </c>
      <c r="G191" s="13">
        <v>44564</v>
      </c>
      <c r="H191" s="77" t="s">
        <v>5587</v>
      </c>
      <c r="I191" s="16">
        <v>54</v>
      </c>
      <c r="J191" s="16">
        <v>56</v>
      </c>
      <c r="K191" s="16">
        <v>17</v>
      </c>
      <c r="L191" s="16">
        <v>9</v>
      </c>
      <c r="M191" s="81">
        <v>12.852</v>
      </c>
      <c r="N191" s="96">
        <v>12.852</v>
      </c>
      <c r="O191" s="64">
        <v>2530</v>
      </c>
      <c r="P191" s="65">
        <f>Table2245789101123456789101112131415161718192021222324252627282930313233343536373839404142434445464748495051525354[[#This Row],[PEMBULATAN]]*O191</f>
        <v>32515.56</v>
      </c>
    </row>
    <row r="192" spans="1:16" ht="24" customHeight="1" x14ac:dyDescent="0.2">
      <c r="A192" s="14"/>
      <c r="B192" s="75"/>
      <c r="C192" s="73" t="s">
        <v>5884</v>
      </c>
      <c r="D192" s="78" t="s">
        <v>127</v>
      </c>
      <c r="E192" s="13">
        <v>44560</v>
      </c>
      <c r="F192" s="76" t="s">
        <v>705</v>
      </c>
      <c r="G192" s="13">
        <v>44564</v>
      </c>
      <c r="H192" s="77" t="s">
        <v>5587</v>
      </c>
      <c r="I192" s="16">
        <v>57</v>
      </c>
      <c r="J192" s="16">
        <v>15</v>
      </c>
      <c r="K192" s="16">
        <v>4</v>
      </c>
      <c r="L192" s="16">
        <v>9</v>
      </c>
      <c r="M192" s="81">
        <v>0.85499999999999998</v>
      </c>
      <c r="N192" s="96">
        <v>9</v>
      </c>
      <c r="O192" s="64">
        <v>2530</v>
      </c>
      <c r="P192" s="65">
        <f>Table2245789101123456789101112131415161718192021222324252627282930313233343536373839404142434445464748495051525354[[#This Row],[PEMBULATAN]]*O192</f>
        <v>22770</v>
      </c>
    </row>
    <row r="193" spans="1:16" ht="24" customHeight="1" x14ac:dyDescent="0.2">
      <c r="A193" s="14"/>
      <c r="B193" s="75"/>
      <c r="C193" s="73" t="s">
        <v>5885</v>
      </c>
      <c r="D193" s="78" t="s">
        <v>127</v>
      </c>
      <c r="E193" s="13">
        <v>44560</v>
      </c>
      <c r="F193" s="76" t="s">
        <v>705</v>
      </c>
      <c r="G193" s="13">
        <v>44564</v>
      </c>
      <c r="H193" s="77" t="s">
        <v>5587</v>
      </c>
      <c r="I193" s="16">
        <v>76</v>
      </c>
      <c r="J193" s="16">
        <v>52</v>
      </c>
      <c r="K193" s="16">
        <v>28</v>
      </c>
      <c r="L193" s="16">
        <v>2</v>
      </c>
      <c r="M193" s="81">
        <v>27.664000000000001</v>
      </c>
      <c r="N193" s="96">
        <v>27.664000000000001</v>
      </c>
      <c r="O193" s="64">
        <v>2530</v>
      </c>
      <c r="P193" s="65">
        <f>Table2245789101123456789101112131415161718192021222324252627282930313233343536373839404142434445464748495051525354[[#This Row],[PEMBULATAN]]*O193</f>
        <v>69989.919999999998</v>
      </c>
    </row>
    <row r="194" spans="1:16" ht="24" customHeight="1" x14ac:dyDescent="0.2">
      <c r="A194" s="14"/>
      <c r="B194" s="75"/>
      <c r="C194" s="73" t="s">
        <v>5886</v>
      </c>
      <c r="D194" s="78" t="s">
        <v>127</v>
      </c>
      <c r="E194" s="13">
        <v>44560</v>
      </c>
      <c r="F194" s="76" t="s">
        <v>705</v>
      </c>
      <c r="G194" s="13">
        <v>44564</v>
      </c>
      <c r="H194" s="77" t="s">
        <v>5587</v>
      </c>
      <c r="I194" s="16">
        <v>100</v>
      </c>
      <c r="J194" s="16">
        <v>42</v>
      </c>
      <c r="K194" s="16">
        <v>15</v>
      </c>
      <c r="L194" s="16">
        <v>16</v>
      </c>
      <c r="M194" s="81">
        <v>15.75</v>
      </c>
      <c r="N194" s="96">
        <v>16</v>
      </c>
      <c r="O194" s="64">
        <v>2530</v>
      </c>
      <c r="P194" s="65">
        <f>Table2245789101123456789101112131415161718192021222324252627282930313233343536373839404142434445464748495051525354[[#This Row],[PEMBULATAN]]*O194</f>
        <v>40480</v>
      </c>
    </row>
    <row r="195" spans="1:16" ht="24" customHeight="1" x14ac:dyDescent="0.2">
      <c r="A195" s="14"/>
      <c r="B195" s="75"/>
      <c r="C195" s="73" t="s">
        <v>5887</v>
      </c>
      <c r="D195" s="78" t="s">
        <v>127</v>
      </c>
      <c r="E195" s="13">
        <v>44560</v>
      </c>
      <c r="F195" s="76" t="s">
        <v>705</v>
      </c>
      <c r="G195" s="13">
        <v>44564</v>
      </c>
      <c r="H195" s="77" t="s">
        <v>5587</v>
      </c>
      <c r="I195" s="16">
        <v>62</v>
      </c>
      <c r="J195" s="16">
        <v>58</v>
      </c>
      <c r="K195" s="16">
        <v>28</v>
      </c>
      <c r="L195" s="16">
        <v>21</v>
      </c>
      <c r="M195" s="81">
        <v>25.172000000000001</v>
      </c>
      <c r="N195" s="96">
        <v>25.172000000000001</v>
      </c>
      <c r="O195" s="64">
        <v>2530</v>
      </c>
      <c r="P195" s="65">
        <f>Table2245789101123456789101112131415161718192021222324252627282930313233343536373839404142434445464748495051525354[[#This Row],[PEMBULATAN]]*O195</f>
        <v>63685.16</v>
      </c>
    </row>
    <row r="196" spans="1:16" ht="24" customHeight="1" x14ac:dyDescent="0.2">
      <c r="A196" s="14"/>
      <c r="B196" s="75"/>
      <c r="C196" s="73" t="s">
        <v>5888</v>
      </c>
      <c r="D196" s="78" t="s">
        <v>127</v>
      </c>
      <c r="E196" s="13">
        <v>44560</v>
      </c>
      <c r="F196" s="76" t="s">
        <v>705</v>
      </c>
      <c r="G196" s="13">
        <v>44564</v>
      </c>
      <c r="H196" s="77" t="s">
        <v>5587</v>
      </c>
      <c r="I196" s="16">
        <v>100</v>
      </c>
      <c r="J196" s="16">
        <v>50</v>
      </c>
      <c r="K196" s="16">
        <v>26</v>
      </c>
      <c r="L196" s="16">
        <v>12</v>
      </c>
      <c r="M196" s="81">
        <v>32.5</v>
      </c>
      <c r="N196" s="96">
        <v>33</v>
      </c>
      <c r="O196" s="64">
        <v>2530</v>
      </c>
      <c r="P196" s="65">
        <f>Table2245789101123456789101112131415161718192021222324252627282930313233343536373839404142434445464748495051525354[[#This Row],[PEMBULATAN]]*O196</f>
        <v>83490</v>
      </c>
    </row>
    <row r="197" spans="1:16" ht="24" customHeight="1" x14ac:dyDescent="0.2">
      <c r="A197" s="14"/>
      <c r="B197" s="75"/>
      <c r="C197" s="73" t="s">
        <v>5889</v>
      </c>
      <c r="D197" s="78" t="s">
        <v>127</v>
      </c>
      <c r="E197" s="13">
        <v>44560</v>
      </c>
      <c r="F197" s="76" t="s">
        <v>705</v>
      </c>
      <c r="G197" s="13">
        <v>44564</v>
      </c>
      <c r="H197" s="77" t="s">
        <v>5587</v>
      </c>
      <c r="I197" s="16">
        <v>81</v>
      </c>
      <c r="J197" s="16">
        <v>53</v>
      </c>
      <c r="K197" s="16">
        <v>26</v>
      </c>
      <c r="L197" s="16">
        <v>10</v>
      </c>
      <c r="M197" s="81">
        <v>27.904499999999999</v>
      </c>
      <c r="N197" s="96">
        <v>27.904499999999999</v>
      </c>
      <c r="O197" s="64">
        <v>2530</v>
      </c>
      <c r="P197" s="65">
        <f>Table2245789101123456789101112131415161718192021222324252627282930313233343536373839404142434445464748495051525354[[#This Row],[PEMBULATAN]]*O197</f>
        <v>70598.384999999995</v>
      </c>
    </row>
    <row r="198" spans="1:16" ht="24" customHeight="1" x14ac:dyDescent="0.2">
      <c r="A198" s="14"/>
      <c r="B198" s="75"/>
      <c r="C198" s="73" t="s">
        <v>5890</v>
      </c>
      <c r="D198" s="78" t="s">
        <v>127</v>
      </c>
      <c r="E198" s="13">
        <v>44560</v>
      </c>
      <c r="F198" s="76" t="s">
        <v>705</v>
      </c>
      <c r="G198" s="13">
        <v>44564</v>
      </c>
      <c r="H198" s="77" t="s">
        <v>5587</v>
      </c>
      <c r="I198" s="16">
        <v>82</v>
      </c>
      <c r="J198" s="16">
        <v>57</v>
      </c>
      <c r="K198" s="16">
        <v>21</v>
      </c>
      <c r="L198" s="16">
        <v>9</v>
      </c>
      <c r="M198" s="81">
        <v>24.538499999999999</v>
      </c>
      <c r="N198" s="96">
        <v>24.538499999999999</v>
      </c>
      <c r="O198" s="64">
        <v>2530</v>
      </c>
      <c r="P198" s="65">
        <f>Table2245789101123456789101112131415161718192021222324252627282930313233343536373839404142434445464748495051525354[[#This Row],[PEMBULATAN]]*O198</f>
        <v>62082.404999999999</v>
      </c>
    </row>
    <row r="199" spans="1:16" ht="24" customHeight="1" x14ac:dyDescent="0.2">
      <c r="A199" s="14"/>
      <c r="B199" s="75"/>
      <c r="C199" s="73" t="s">
        <v>5891</v>
      </c>
      <c r="D199" s="78" t="s">
        <v>127</v>
      </c>
      <c r="E199" s="13">
        <v>44560</v>
      </c>
      <c r="F199" s="76" t="s">
        <v>705</v>
      </c>
      <c r="G199" s="13">
        <v>44564</v>
      </c>
      <c r="H199" s="77" t="s">
        <v>5587</v>
      </c>
      <c r="I199" s="16">
        <v>82</v>
      </c>
      <c r="J199" s="16">
        <v>56</v>
      </c>
      <c r="K199" s="16">
        <v>18</v>
      </c>
      <c r="L199" s="16">
        <v>20</v>
      </c>
      <c r="M199" s="81">
        <v>20.664000000000001</v>
      </c>
      <c r="N199" s="96">
        <v>20.664000000000001</v>
      </c>
      <c r="O199" s="64">
        <v>2530</v>
      </c>
      <c r="P199" s="65">
        <f>Table2245789101123456789101112131415161718192021222324252627282930313233343536373839404142434445464748495051525354[[#This Row],[PEMBULATAN]]*O199</f>
        <v>52279.920000000006</v>
      </c>
    </row>
    <row r="200" spans="1:16" ht="24" customHeight="1" x14ac:dyDescent="0.2">
      <c r="A200" s="14"/>
      <c r="B200" s="75"/>
      <c r="C200" s="73" t="s">
        <v>5892</v>
      </c>
      <c r="D200" s="78" t="s">
        <v>127</v>
      </c>
      <c r="E200" s="13">
        <v>44560</v>
      </c>
      <c r="F200" s="76" t="s">
        <v>705</v>
      </c>
      <c r="G200" s="13">
        <v>44564</v>
      </c>
      <c r="H200" s="77" t="s">
        <v>5587</v>
      </c>
      <c r="I200" s="16">
        <v>75</v>
      </c>
      <c r="J200" s="16">
        <v>42</v>
      </c>
      <c r="K200" s="16">
        <v>20</v>
      </c>
      <c r="L200" s="16">
        <v>4</v>
      </c>
      <c r="M200" s="81">
        <v>15.75</v>
      </c>
      <c r="N200" s="96">
        <v>15.75</v>
      </c>
      <c r="O200" s="64">
        <v>2530</v>
      </c>
      <c r="P200" s="65">
        <f>Table2245789101123456789101112131415161718192021222324252627282930313233343536373839404142434445464748495051525354[[#This Row],[PEMBULATAN]]*O200</f>
        <v>39847.5</v>
      </c>
    </row>
    <row r="201" spans="1:16" ht="24" customHeight="1" x14ac:dyDescent="0.2">
      <c r="A201" s="14"/>
      <c r="B201" s="75"/>
      <c r="C201" s="73" t="s">
        <v>5893</v>
      </c>
      <c r="D201" s="78" t="s">
        <v>127</v>
      </c>
      <c r="E201" s="13">
        <v>44560</v>
      </c>
      <c r="F201" s="76" t="s">
        <v>705</v>
      </c>
      <c r="G201" s="13">
        <v>44564</v>
      </c>
      <c r="H201" s="77" t="s">
        <v>5587</v>
      </c>
      <c r="I201" s="16">
        <v>85</v>
      </c>
      <c r="J201" s="16">
        <v>54</v>
      </c>
      <c r="K201" s="16">
        <v>23</v>
      </c>
      <c r="L201" s="16">
        <v>1</v>
      </c>
      <c r="M201" s="81">
        <v>26.392499999999998</v>
      </c>
      <c r="N201" s="96">
        <v>27</v>
      </c>
      <c r="O201" s="64">
        <v>2530</v>
      </c>
      <c r="P201" s="65">
        <f>Table2245789101123456789101112131415161718192021222324252627282930313233343536373839404142434445464748495051525354[[#This Row],[PEMBULATAN]]*O201</f>
        <v>68310</v>
      </c>
    </row>
    <row r="202" spans="1:16" ht="24" customHeight="1" x14ac:dyDescent="0.2">
      <c r="A202" s="14"/>
      <c r="B202" s="75"/>
      <c r="C202" s="73" t="s">
        <v>5894</v>
      </c>
      <c r="D202" s="78" t="s">
        <v>127</v>
      </c>
      <c r="E202" s="13">
        <v>44560</v>
      </c>
      <c r="F202" s="76" t="s">
        <v>705</v>
      </c>
      <c r="G202" s="13">
        <v>44564</v>
      </c>
      <c r="H202" s="77" t="s">
        <v>5587</v>
      </c>
      <c r="I202" s="16">
        <v>80</v>
      </c>
      <c r="J202" s="16">
        <v>60</v>
      </c>
      <c r="K202" s="16">
        <v>23</v>
      </c>
      <c r="L202" s="16">
        <v>4</v>
      </c>
      <c r="M202" s="81">
        <v>27.6</v>
      </c>
      <c r="N202" s="96">
        <v>27.6</v>
      </c>
      <c r="O202" s="64">
        <v>2530</v>
      </c>
      <c r="P202" s="65">
        <f>Table2245789101123456789101112131415161718192021222324252627282930313233343536373839404142434445464748495051525354[[#This Row],[PEMBULATAN]]*O202</f>
        <v>69828</v>
      </c>
    </row>
    <row r="203" spans="1:16" ht="24" customHeight="1" x14ac:dyDescent="0.2">
      <c r="A203" s="14"/>
      <c r="B203" s="75"/>
      <c r="C203" s="73" t="s">
        <v>5895</v>
      </c>
      <c r="D203" s="78" t="s">
        <v>127</v>
      </c>
      <c r="E203" s="13">
        <v>44560</v>
      </c>
      <c r="F203" s="76" t="s">
        <v>705</v>
      </c>
      <c r="G203" s="13">
        <v>44564</v>
      </c>
      <c r="H203" s="77" t="s">
        <v>5587</v>
      </c>
      <c r="I203" s="16">
        <v>85</v>
      </c>
      <c r="J203" s="16">
        <v>58</v>
      </c>
      <c r="K203" s="16">
        <v>26</v>
      </c>
      <c r="L203" s="16">
        <v>9</v>
      </c>
      <c r="M203" s="81">
        <v>32.045000000000002</v>
      </c>
      <c r="N203" s="96">
        <v>32.045000000000002</v>
      </c>
      <c r="O203" s="64">
        <v>2530</v>
      </c>
      <c r="P203" s="65">
        <f>Table2245789101123456789101112131415161718192021222324252627282930313233343536373839404142434445464748495051525354[[#This Row],[PEMBULATAN]]*O203</f>
        <v>81073.850000000006</v>
      </c>
    </row>
    <row r="204" spans="1:16" ht="24" customHeight="1" x14ac:dyDescent="0.2">
      <c r="A204" s="14"/>
      <c r="B204" s="75"/>
      <c r="C204" s="73" t="s">
        <v>5896</v>
      </c>
      <c r="D204" s="78" t="s">
        <v>127</v>
      </c>
      <c r="E204" s="13">
        <v>44560</v>
      </c>
      <c r="F204" s="76" t="s">
        <v>705</v>
      </c>
      <c r="G204" s="13">
        <v>44564</v>
      </c>
      <c r="H204" s="77" t="s">
        <v>5587</v>
      </c>
      <c r="I204" s="16">
        <v>86</v>
      </c>
      <c r="J204" s="16">
        <v>55</v>
      </c>
      <c r="K204" s="16">
        <v>32</v>
      </c>
      <c r="L204" s="16">
        <v>4</v>
      </c>
      <c r="M204" s="81">
        <v>37.840000000000003</v>
      </c>
      <c r="N204" s="96">
        <v>37.840000000000003</v>
      </c>
      <c r="O204" s="64">
        <v>2530</v>
      </c>
      <c r="P204" s="65">
        <f>Table2245789101123456789101112131415161718192021222324252627282930313233343536373839404142434445464748495051525354[[#This Row],[PEMBULATAN]]*O204</f>
        <v>95735.200000000012</v>
      </c>
    </row>
    <row r="205" spans="1:16" ht="24" customHeight="1" x14ac:dyDescent="0.2">
      <c r="A205" s="14"/>
      <c r="B205" s="75"/>
      <c r="C205" s="73" t="s">
        <v>5897</v>
      </c>
      <c r="D205" s="78" t="s">
        <v>127</v>
      </c>
      <c r="E205" s="13">
        <v>44560</v>
      </c>
      <c r="F205" s="76" t="s">
        <v>705</v>
      </c>
      <c r="G205" s="13">
        <v>44564</v>
      </c>
      <c r="H205" s="77" t="s">
        <v>5587</v>
      </c>
      <c r="I205" s="16">
        <v>62</v>
      </c>
      <c r="J205" s="16">
        <v>54</v>
      </c>
      <c r="K205" s="16">
        <v>15</v>
      </c>
      <c r="L205" s="16">
        <v>17</v>
      </c>
      <c r="M205" s="81">
        <v>12.555</v>
      </c>
      <c r="N205" s="96">
        <v>17</v>
      </c>
      <c r="O205" s="64">
        <v>2530</v>
      </c>
      <c r="P205" s="65">
        <f>Table2245789101123456789101112131415161718192021222324252627282930313233343536373839404142434445464748495051525354[[#This Row],[PEMBULATAN]]*O205</f>
        <v>43010</v>
      </c>
    </row>
    <row r="206" spans="1:16" ht="24" customHeight="1" x14ac:dyDescent="0.2">
      <c r="A206" s="14"/>
      <c r="B206" s="75"/>
      <c r="C206" s="73" t="s">
        <v>5898</v>
      </c>
      <c r="D206" s="78" t="s">
        <v>127</v>
      </c>
      <c r="E206" s="13">
        <v>44560</v>
      </c>
      <c r="F206" s="76" t="s">
        <v>705</v>
      </c>
      <c r="G206" s="13">
        <v>44564</v>
      </c>
      <c r="H206" s="77" t="s">
        <v>5587</v>
      </c>
      <c r="I206" s="16">
        <v>80</v>
      </c>
      <c r="J206" s="16">
        <v>45</v>
      </c>
      <c r="K206" s="16">
        <v>28</v>
      </c>
      <c r="L206" s="16">
        <v>13</v>
      </c>
      <c r="M206" s="81">
        <v>25.2</v>
      </c>
      <c r="N206" s="96">
        <v>25.2</v>
      </c>
      <c r="O206" s="64">
        <v>2530</v>
      </c>
      <c r="P206" s="65">
        <f>Table2245789101123456789101112131415161718192021222324252627282930313233343536373839404142434445464748495051525354[[#This Row],[PEMBULATAN]]*O206</f>
        <v>63756</v>
      </c>
    </row>
    <row r="207" spans="1:16" ht="24" customHeight="1" x14ac:dyDescent="0.2">
      <c r="A207" s="14"/>
      <c r="B207" s="75"/>
      <c r="C207" s="73" t="s">
        <v>5899</v>
      </c>
      <c r="D207" s="78" t="s">
        <v>127</v>
      </c>
      <c r="E207" s="13">
        <v>44560</v>
      </c>
      <c r="F207" s="76" t="s">
        <v>705</v>
      </c>
      <c r="G207" s="13">
        <v>44564</v>
      </c>
      <c r="H207" s="77" t="s">
        <v>5587</v>
      </c>
      <c r="I207" s="16">
        <v>74</v>
      </c>
      <c r="J207" s="16">
        <v>58</v>
      </c>
      <c r="K207" s="16">
        <v>34</v>
      </c>
      <c r="L207" s="16">
        <v>9</v>
      </c>
      <c r="M207" s="81">
        <v>36.481999999999999</v>
      </c>
      <c r="N207" s="96">
        <v>37</v>
      </c>
      <c r="O207" s="64">
        <v>2530</v>
      </c>
      <c r="P207" s="65">
        <f>Table2245789101123456789101112131415161718192021222324252627282930313233343536373839404142434445464748495051525354[[#This Row],[PEMBULATAN]]*O207</f>
        <v>93610</v>
      </c>
    </row>
    <row r="208" spans="1:16" ht="24" customHeight="1" x14ac:dyDescent="0.2">
      <c r="A208" s="14"/>
      <c r="B208" s="75"/>
      <c r="C208" s="73" t="s">
        <v>5900</v>
      </c>
      <c r="D208" s="78" t="s">
        <v>127</v>
      </c>
      <c r="E208" s="13">
        <v>44560</v>
      </c>
      <c r="F208" s="76" t="s">
        <v>705</v>
      </c>
      <c r="G208" s="13">
        <v>44564</v>
      </c>
      <c r="H208" s="77" t="s">
        <v>5587</v>
      </c>
      <c r="I208" s="16">
        <v>92</v>
      </c>
      <c r="J208" s="16">
        <v>32</v>
      </c>
      <c r="K208" s="16">
        <v>16</v>
      </c>
      <c r="L208" s="16">
        <v>4</v>
      </c>
      <c r="M208" s="81">
        <v>11.776</v>
      </c>
      <c r="N208" s="96">
        <v>11.776</v>
      </c>
      <c r="O208" s="64">
        <v>2530</v>
      </c>
      <c r="P208" s="65">
        <f>Table2245789101123456789101112131415161718192021222324252627282930313233343536373839404142434445464748495051525354[[#This Row],[PEMBULATAN]]*O208</f>
        <v>29793.279999999999</v>
      </c>
    </row>
    <row r="209" spans="1:16" ht="24" customHeight="1" x14ac:dyDescent="0.2">
      <c r="A209" s="14"/>
      <c r="B209" s="75"/>
      <c r="C209" s="73" t="s">
        <v>5901</v>
      </c>
      <c r="D209" s="78" t="s">
        <v>127</v>
      </c>
      <c r="E209" s="13">
        <v>44560</v>
      </c>
      <c r="F209" s="76" t="s">
        <v>705</v>
      </c>
      <c r="G209" s="13">
        <v>44564</v>
      </c>
      <c r="H209" s="77" t="s">
        <v>5587</v>
      </c>
      <c r="I209" s="16">
        <v>40</v>
      </c>
      <c r="J209" s="16">
        <v>55</v>
      </c>
      <c r="K209" s="16">
        <v>31</v>
      </c>
      <c r="L209" s="16">
        <v>6</v>
      </c>
      <c r="M209" s="81">
        <v>17.05</v>
      </c>
      <c r="N209" s="96">
        <v>17.05</v>
      </c>
      <c r="O209" s="64">
        <v>2530</v>
      </c>
      <c r="P209" s="65">
        <f>Table2245789101123456789101112131415161718192021222324252627282930313233343536373839404142434445464748495051525354[[#This Row],[PEMBULATAN]]*O209</f>
        <v>43136.5</v>
      </c>
    </row>
    <row r="210" spans="1:16" ht="24" customHeight="1" x14ac:dyDescent="0.2">
      <c r="A210" s="14"/>
      <c r="B210" s="75"/>
      <c r="C210" s="73" t="s">
        <v>5902</v>
      </c>
      <c r="D210" s="78" t="s">
        <v>127</v>
      </c>
      <c r="E210" s="13">
        <v>44560</v>
      </c>
      <c r="F210" s="76" t="s">
        <v>705</v>
      </c>
      <c r="G210" s="13">
        <v>44564</v>
      </c>
      <c r="H210" s="77" t="s">
        <v>5587</v>
      </c>
      <c r="I210" s="16">
        <v>142</v>
      </c>
      <c r="J210" s="16">
        <v>34</v>
      </c>
      <c r="K210" s="16">
        <v>11</v>
      </c>
      <c r="L210" s="16">
        <v>6</v>
      </c>
      <c r="M210" s="81">
        <v>13.276999999999999</v>
      </c>
      <c r="N210" s="96">
        <v>13.276999999999999</v>
      </c>
      <c r="O210" s="64">
        <v>2530</v>
      </c>
      <c r="P210" s="65">
        <f>Table2245789101123456789101112131415161718192021222324252627282930313233343536373839404142434445464748495051525354[[#This Row],[PEMBULATAN]]*O210</f>
        <v>33590.81</v>
      </c>
    </row>
    <row r="211" spans="1:16" ht="24" customHeight="1" x14ac:dyDescent="0.2">
      <c r="A211" s="14"/>
      <c r="B211" s="75"/>
      <c r="C211" s="73" t="s">
        <v>5903</v>
      </c>
      <c r="D211" s="78" t="s">
        <v>127</v>
      </c>
      <c r="E211" s="13">
        <v>44560</v>
      </c>
      <c r="F211" s="76" t="s">
        <v>705</v>
      </c>
      <c r="G211" s="13">
        <v>44564</v>
      </c>
      <c r="H211" s="77" t="s">
        <v>5587</v>
      </c>
      <c r="I211" s="16">
        <v>74</v>
      </c>
      <c r="J211" s="16">
        <v>30</v>
      </c>
      <c r="K211" s="16">
        <v>22</v>
      </c>
      <c r="L211" s="16">
        <v>24</v>
      </c>
      <c r="M211" s="81">
        <v>12.21</v>
      </c>
      <c r="N211" s="96">
        <v>24</v>
      </c>
      <c r="O211" s="64">
        <v>2530</v>
      </c>
      <c r="P211" s="65">
        <f>Table2245789101123456789101112131415161718192021222324252627282930313233343536373839404142434445464748495051525354[[#This Row],[PEMBULATAN]]*O211</f>
        <v>60720</v>
      </c>
    </row>
    <row r="212" spans="1:16" ht="24" customHeight="1" x14ac:dyDescent="0.2">
      <c r="A212" s="14"/>
      <c r="B212" s="75"/>
      <c r="C212" s="73" t="s">
        <v>5904</v>
      </c>
      <c r="D212" s="78" t="s">
        <v>127</v>
      </c>
      <c r="E212" s="13">
        <v>44560</v>
      </c>
      <c r="F212" s="76" t="s">
        <v>705</v>
      </c>
      <c r="G212" s="13">
        <v>44564</v>
      </c>
      <c r="H212" s="77" t="s">
        <v>5587</v>
      </c>
      <c r="I212" s="16">
        <v>42</v>
      </c>
      <c r="J212" s="16">
        <v>48</v>
      </c>
      <c r="K212" s="16">
        <v>22</v>
      </c>
      <c r="L212" s="16">
        <v>7</v>
      </c>
      <c r="M212" s="81">
        <v>11.087999999999999</v>
      </c>
      <c r="N212" s="96">
        <v>11.087999999999999</v>
      </c>
      <c r="O212" s="64">
        <v>2530</v>
      </c>
      <c r="P212" s="65">
        <f>Table2245789101123456789101112131415161718192021222324252627282930313233343536373839404142434445464748495051525354[[#This Row],[PEMBULATAN]]*O212</f>
        <v>28052.639999999999</v>
      </c>
    </row>
    <row r="213" spans="1:16" ht="24" customHeight="1" x14ac:dyDescent="0.2">
      <c r="A213" s="14"/>
      <c r="B213" s="75"/>
      <c r="C213" s="73" t="s">
        <v>5905</v>
      </c>
      <c r="D213" s="78" t="s">
        <v>127</v>
      </c>
      <c r="E213" s="13">
        <v>44560</v>
      </c>
      <c r="F213" s="76" t="s">
        <v>705</v>
      </c>
      <c r="G213" s="13">
        <v>44564</v>
      </c>
      <c r="H213" s="77" t="s">
        <v>5587</v>
      </c>
      <c r="I213" s="16">
        <v>37</v>
      </c>
      <c r="J213" s="16">
        <v>46</v>
      </c>
      <c r="K213" s="16">
        <v>23</v>
      </c>
      <c r="L213" s="16">
        <v>5</v>
      </c>
      <c r="M213" s="81">
        <v>9.7865000000000002</v>
      </c>
      <c r="N213" s="96">
        <v>9.7865000000000002</v>
      </c>
      <c r="O213" s="64">
        <v>2530</v>
      </c>
      <c r="P213" s="65">
        <f>Table2245789101123456789101112131415161718192021222324252627282930313233343536373839404142434445464748495051525354[[#This Row],[PEMBULATAN]]*O213</f>
        <v>24759.845000000001</v>
      </c>
    </row>
    <row r="214" spans="1:16" ht="24" customHeight="1" x14ac:dyDescent="0.2">
      <c r="A214" s="14"/>
      <c r="B214" s="75"/>
      <c r="C214" s="73" t="s">
        <v>5906</v>
      </c>
      <c r="D214" s="78" t="s">
        <v>127</v>
      </c>
      <c r="E214" s="13">
        <v>44560</v>
      </c>
      <c r="F214" s="76" t="s">
        <v>705</v>
      </c>
      <c r="G214" s="13">
        <v>44564</v>
      </c>
      <c r="H214" s="77" t="s">
        <v>5587</v>
      </c>
      <c r="I214" s="16">
        <v>50</v>
      </c>
      <c r="J214" s="16">
        <v>40</v>
      </c>
      <c r="K214" s="16">
        <v>38</v>
      </c>
      <c r="L214" s="16">
        <v>15</v>
      </c>
      <c r="M214" s="81">
        <v>19</v>
      </c>
      <c r="N214" s="96">
        <v>19</v>
      </c>
      <c r="O214" s="64">
        <v>2530</v>
      </c>
      <c r="P214" s="65">
        <f>Table2245789101123456789101112131415161718192021222324252627282930313233343536373839404142434445464748495051525354[[#This Row],[PEMBULATAN]]*O214</f>
        <v>48070</v>
      </c>
    </row>
    <row r="215" spans="1:16" ht="24" customHeight="1" x14ac:dyDescent="0.2">
      <c r="A215" s="14"/>
      <c r="B215" s="75"/>
      <c r="C215" s="73" t="s">
        <v>5907</v>
      </c>
      <c r="D215" s="78" t="s">
        <v>127</v>
      </c>
      <c r="E215" s="13">
        <v>44560</v>
      </c>
      <c r="F215" s="76" t="s">
        <v>705</v>
      </c>
      <c r="G215" s="13">
        <v>44564</v>
      </c>
      <c r="H215" s="77" t="s">
        <v>5587</v>
      </c>
      <c r="I215" s="16">
        <v>152</v>
      </c>
      <c r="J215" s="16">
        <v>56</v>
      </c>
      <c r="K215" s="16">
        <v>30</v>
      </c>
      <c r="L215" s="16">
        <v>1</v>
      </c>
      <c r="M215" s="81">
        <v>63.84</v>
      </c>
      <c r="N215" s="96">
        <v>63.84</v>
      </c>
      <c r="O215" s="64">
        <v>2530</v>
      </c>
      <c r="P215" s="65">
        <f>Table2245789101123456789101112131415161718192021222324252627282930313233343536373839404142434445464748495051525354[[#This Row],[PEMBULATAN]]*O215</f>
        <v>161515.20000000001</v>
      </c>
    </row>
    <row r="216" spans="1:16" ht="24" customHeight="1" x14ac:dyDescent="0.2">
      <c r="A216" s="14"/>
      <c r="B216" s="75"/>
      <c r="C216" s="73" t="s">
        <v>5908</v>
      </c>
      <c r="D216" s="78" t="s">
        <v>127</v>
      </c>
      <c r="E216" s="13">
        <v>44560</v>
      </c>
      <c r="F216" s="76" t="s">
        <v>705</v>
      </c>
      <c r="G216" s="13">
        <v>44564</v>
      </c>
      <c r="H216" s="77" t="s">
        <v>5587</v>
      </c>
      <c r="I216" s="16">
        <v>35</v>
      </c>
      <c r="J216" s="16">
        <v>36</v>
      </c>
      <c r="K216" s="16">
        <v>13</v>
      </c>
      <c r="L216" s="16">
        <v>3</v>
      </c>
      <c r="M216" s="81">
        <v>4.0949999999999998</v>
      </c>
      <c r="N216" s="96">
        <v>4.0949999999999998</v>
      </c>
      <c r="O216" s="64">
        <v>2530</v>
      </c>
      <c r="P216" s="65">
        <f>Table2245789101123456789101112131415161718192021222324252627282930313233343536373839404142434445464748495051525354[[#This Row],[PEMBULATAN]]*O216</f>
        <v>10360.349999999999</v>
      </c>
    </row>
    <row r="217" spans="1:16" ht="24" customHeight="1" x14ac:dyDescent="0.2">
      <c r="A217" s="14"/>
      <c r="B217" s="75"/>
      <c r="C217" s="73" t="s">
        <v>5909</v>
      </c>
      <c r="D217" s="78" t="s">
        <v>127</v>
      </c>
      <c r="E217" s="13">
        <v>44560</v>
      </c>
      <c r="F217" s="76" t="s">
        <v>705</v>
      </c>
      <c r="G217" s="13">
        <v>44564</v>
      </c>
      <c r="H217" s="77" t="s">
        <v>5587</v>
      </c>
      <c r="I217" s="16">
        <v>86</v>
      </c>
      <c r="J217" s="16">
        <v>54</v>
      </c>
      <c r="K217" s="16">
        <v>24</v>
      </c>
      <c r="L217" s="16">
        <v>1</v>
      </c>
      <c r="M217" s="81">
        <v>27.864000000000001</v>
      </c>
      <c r="N217" s="96">
        <v>27.864000000000001</v>
      </c>
      <c r="O217" s="64">
        <v>2530</v>
      </c>
      <c r="P217" s="65">
        <f>Table2245789101123456789101112131415161718192021222324252627282930313233343536373839404142434445464748495051525354[[#This Row],[PEMBULATAN]]*O217</f>
        <v>70495.92</v>
      </c>
    </row>
    <row r="218" spans="1:16" ht="24" customHeight="1" x14ac:dyDescent="0.2">
      <c r="A218" s="14"/>
      <c r="B218" s="75"/>
      <c r="C218" s="73" t="s">
        <v>5910</v>
      </c>
      <c r="D218" s="78" t="s">
        <v>127</v>
      </c>
      <c r="E218" s="13">
        <v>44560</v>
      </c>
      <c r="F218" s="76" t="s">
        <v>705</v>
      </c>
      <c r="G218" s="13">
        <v>44564</v>
      </c>
      <c r="H218" s="77" t="s">
        <v>5587</v>
      </c>
      <c r="I218" s="16">
        <v>38</v>
      </c>
      <c r="J218" s="16">
        <v>58</v>
      </c>
      <c r="K218" s="16">
        <v>27</v>
      </c>
      <c r="L218" s="16">
        <v>16</v>
      </c>
      <c r="M218" s="81">
        <v>14.877000000000001</v>
      </c>
      <c r="N218" s="96">
        <v>16</v>
      </c>
      <c r="O218" s="64">
        <v>2530</v>
      </c>
      <c r="P218" s="65">
        <f>Table2245789101123456789101112131415161718192021222324252627282930313233343536373839404142434445464748495051525354[[#This Row],[PEMBULATAN]]*O218</f>
        <v>40480</v>
      </c>
    </row>
    <row r="219" spans="1:16" ht="24" customHeight="1" x14ac:dyDescent="0.2">
      <c r="A219" s="14"/>
      <c r="B219" s="75"/>
      <c r="C219" s="73" t="s">
        <v>5911</v>
      </c>
      <c r="D219" s="78" t="s">
        <v>127</v>
      </c>
      <c r="E219" s="13">
        <v>44560</v>
      </c>
      <c r="F219" s="76" t="s">
        <v>705</v>
      </c>
      <c r="G219" s="13">
        <v>44564</v>
      </c>
      <c r="H219" s="77" t="s">
        <v>5587</v>
      </c>
      <c r="I219" s="16">
        <v>70</v>
      </c>
      <c r="J219" s="16">
        <v>56</v>
      </c>
      <c r="K219" s="16">
        <v>22</v>
      </c>
      <c r="L219" s="16">
        <v>12</v>
      </c>
      <c r="M219" s="81">
        <v>21.56</v>
      </c>
      <c r="N219" s="96">
        <v>21.56</v>
      </c>
      <c r="O219" s="64">
        <v>2530</v>
      </c>
      <c r="P219" s="65">
        <f>Table2245789101123456789101112131415161718192021222324252627282930313233343536373839404142434445464748495051525354[[#This Row],[PEMBULATAN]]*O219</f>
        <v>54546.799999999996</v>
      </c>
    </row>
    <row r="220" spans="1:16" ht="24" customHeight="1" x14ac:dyDescent="0.2">
      <c r="A220" s="14"/>
      <c r="B220" s="75"/>
      <c r="C220" s="73" t="s">
        <v>5912</v>
      </c>
      <c r="D220" s="78" t="s">
        <v>127</v>
      </c>
      <c r="E220" s="13">
        <v>44560</v>
      </c>
      <c r="F220" s="76" t="s">
        <v>705</v>
      </c>
      <c r="G220" s="13">
        <v>44564</v>
      </c>
      <c r="H220" s="77" t="s">
        <v>5587</v>
      </c>
      <c r="I220" s="16">
        <v>25</v>
      </c>
      <c r="J220" s="16">
        <v>48</v>
      </c>
      <c r="K220" s="16">
        <v>25</v>
      </c>
      <c r="L220" s="16">
        <v>1</v>
      </c>
      <c r="M220" s="81">
        <v>7.5</v>
      </c>
      <c r="N220" s="96">
        <v>8</v>
      </c>
      <c r="O220" s="64">
        <v>2530</v>
      </c>
      <c r="P220" s="65">
        <f>Table2245789101123456789101112131415161718192021222324252627282930313233343536373839404142434445464748495051525354[[#This Row],[PEMBULATAN]]*O220</f>
        <v>20240</v>
      </c>
    </row>
    <row r="221" spans="1:16" ht="24" customHeight="1" x14ac:dyDescent="0.2">
      <c r="A221" s="14"/>
      <c r="B221" s="75"/>
      <c r="C221" s="73" t="s">
        <v>5913</v>
      </c>
      <c r="D221" s="78" t="s">
        <v>127</v>
      </c>
      <c r="E221" s="13">
        <v>44560</v>
      </c>
      <c r="F221" s="76" t="s">
        <v>705</v>
      </c>
      <c r="G221" s="13">
        <v>44564</v>
      </c>
      <c r="H221" s="77" t="s">
        <v>5587</v>
      </c>
      <c r="I221" s="16">
        <v>94</v>
      </c>
      <c r="J221" s="16">
        <v>47</v>
      </c>
      <c r="K221" s="16">
        <v>32</v>
      </c>
      <c r="L221" s="16">
        <v>11</v>
      </c>
      <c r="M221" s="81">
        <v>35.344000000000001</v>
      </c>
      <c r="N221" s="96">
        <v>36</v>
      </c>
      <c r="O221" s="64">
        <v>2530</v>
      </c>
      <c r="P221" s="65">
        <f>Table2245789101123456789101112131415161718192021222324252627282930313233343536373839404142434445464748495051525354[[#This Row],[PEMBULATAN]]*O221</f>
        <v>91080</v>
      </c>
    </row>
    <row r="222" spans="1:16" ht="24" customHeight="1" x14ac:dyDescent="0.2">
      <c r="A222" s="14"/>
      <c r="B222" s="75"/>
      <c r="C222" s="73" t="s">
        <v>5914</v>
      </c>
      <c r="D222" s="78" t="s">
        <v>127</v>
      </c>
      <c r="E222" s="13">
        <v>44560</v>
      </c>
      <c r="F222" s="76" t="s">
        <v>705</v>
      </c>
      <c r="G222" s="13">
        <v>44564</v>
      </c>
      <c r="H222" s="77" t="s">
        <v>5587</v>
      </c>
      <c r="I222" s="16">
        <v>54</v>
      </c>
      <c r="J222" s="16">
        <v>58</v>
      </c>
      <c r="K222" s="16">
        <v>20</v>
      </c>
      <c r="L222" s="16">
        <v>9</v>
      </c>
      <c r="M222" s="81">
        <v>15.66</v>
      </c>
      <c r="N222" s="96">
        <v>15.66</v>
      </c>
      <c r="O222" s="64">
        <v>2530</v>
      </c>
      <c r="P222" s="65">
        <f>Table2245789101123456789101112131415161718192021222324252627282930313233343536373839404142434445464748495051525354[[#This Row],[PEMBULATAN]]*O222</f>
        <v>39619.800000000003</v>
      </c>
    </row>
    <row r="223" spans="1:16" ht="24" customHeight="1" x14ac:dyDescent="0.2">
      <c r="A223" s="14"/>
      <c r="B223" s="75"/>
      <c r="C223" s="73" t="s">
        <v>5915</v>
      </c>
      <c r="D223" s="78" t="s">
        <v>127</v>
      </c>
      <c r="E223" s="13">
        <v>44560</v>
      </c>
      <c r="F223" s="76" t="s">
        <v>705</v>
      </c>
      <c r="G223" s="13">
        <v>44564</v>
      </c>
      <c r="H223" s="77" t="s">
        <v>5587</v>
      </c>
      <c r="I223" s="16">
        <v>57</v>
      </c>
      <c r="J223" s="16">
        <v>33</v>
      </c>
      <c r="K223" s="16">
        <v>16</v>
      </c>
      <c r="L223" s="16">
        <v>12</v>
      </c>
      <c r="M223" s="81">
        <v>7.524</v>
      </c>
      <c r="N223" s="96">
        <v>12</v>
      </c>
      <c r="O223" s="64">
        <v>2530</v>
      </c>
      <c r="P223" s="65">
        <f>Table2245789101123456789101112131415161718192021222324252627282930313233343536373839404142434445464748495051525354[[#This Row],[PEMBULATAN]]*O223</f>
        <v>30360</v>
      </c>
    </row>
    <row r="224" spans="1:16" ht="24" customHeight="1" x14ac:dyDescent="0.2">
      <c r="A224" s="14"/>
      <c r="B224" s="75"/>
      <c r="C224" s="73" t="s">
        <v>5916</v>
      </c>
      <c r="D224" s="78" t="s">
        <v>127</v>
      </c>
      <c r="E224" s="13">
        <v>44560</v>
      </c>
      <c r="F224" s="76" t="s">
        <v>705</v>
      </c>
      <c r="G224" s="13">
        <v>44564</v>
      </c>
      <c r="H224" s="77" t="s">
        <v>5587</v>
      </c>
      <c r="I224" s="16">
        <v>54</v>
      </c>
      <c r="J224" s="16">
        <v>32</v>
      </c>
      <c r="K224" s="16">
        <v>14</v>
      </c>
      <c r="L224" s="16">
        <v>7</v>
      </c>
      <c r="M224" s="81">
        <v>6.048</v>
      </c>
      <c r="N224" s="96">
        <v>7</v>
      </c>
      <c r="O224" s="64">
        <v>2530</v>
      </c>
      <c r="P224" s="65">
        <f>Table2245789101123456789101112131415161718192021222324252627282930313233343536373839404142434445464748495051525354[[#This Row],[PEMBULATAN]]*O224</f>
        <v>17710</v>
      </c>
    </row>
    <row r="225" spans="1:16" ht="24" customHeight="1" x14ac:dyDescent="0.2">
      <c r="A225" s="14"/>
      <c r="B225" s="75"/>
      <c r="C225" s="73" t="s">
        <v>5917</v>
      </c>
      <c r="D225" s="78" t="s">
        <v>127</v>
      </c>
      <c r="E225" s="13">
        <v>44560</v>
      </c>
      <c r="F225" s="76" t="s">
        <v>705</v>
      </c>
      <c r="G225" s="13">
        <v>44564</v>
      </c>
      <c r="H225" s="77" t="s">
        <v>5587</v>
      </c>
      <c r="I225" s="16">
        <v>125</v>
      </c>
      <c r="J225" s="16">
        <v>40</v>
      </c>
      <c r="K225" s="16">
        <v>42</v>
      </c>
      <c r="L225" s="16">
        <v>12</v>
      </c>
      <c r="M225" s="81">
        <v>52.5</v>
      </c>
      <c r="N225" s="96">
        <v>53</v>
      </c>
      <c r="O225" s="64">
        <v>2530</v>
      </c>
      <c r="P225" s="65">
        <f>Table2245789101123456789101112131415161718192021222324252627282930313233343536373839404142434445464748495051525354[[#This Row],[PEMBULATAN]]*O225</f>
        <v>134090</v>
      </c>
    </row>
    <row r="226" spans="1:16" ht="24" customHeight="1" x14ac:dyDescent="0.2">
      <c r="A226" s="14"/>
      <c r="B226" s="98"/>
      <c r="C226" s="73" t="s">
        <v>5918</v>
      </c>
      <c r="D226" s="78" t="s">
        <v>127</v>
      </c>
      <c r="E226" s="13">
        <v>44560</v>
      </c>
      <c r="F226" s="76" t="s">
        <v>705</v>
      </c>
      <c r="G226" s="13">
        <v>44564</v>
      </c>
      <c r="H226" s="77" t="s">
        <v>5587</v>
      </c>
      <c r="I226" s="16">
        <v>11</v>
      </c>
      <c r="J226" s="16">
        <v>35</v>
      </c>
      <c r="K226" s="16">
        <v>28</v>
      </c>
      <c r="L226" s="16">
        <v>5</v>
      </c>
      <c r="M226" s="81">
        <v>2.6949999999999998</v>
      </c>
      <c r="N226" s="96">
        <v>5</v>
      </c>
      <c r="O226" s="64">
        <v>2530</v>
      </c>
      <c r="P226" s="65">
        <f>Table2245789101123456789101112131415161718192021222324252627282930313233343536373839404142434445464748495051525354[[#This Row],[PEMBULATAN]]*O226</f>
        <v>12650</v>
      </c>
    </row>
    <row r="227" spans="1:16" ht="24" customHeight="1" x14ac:dyDescent="0.2">
      <c r="A227" s="14"/>
      <c r="B227" s="75" t="s">
        <v>5919</v>
      </c>
      <c r="C227" s="73" t="s">
        <v>5920</v>
      </c>
      <c r="D227" s="78" t="s">
        <v>127</v>
      </c>
      <c r="E227" s="13">
        <v>44560</v>
      </c>
      <c r="F227" s="76" t="s">
        <v>705</v>
      </c>
      <c r="G227" s="13">
        <v>44564</v>
      </c>
      <c r="H227" s="77" t="s">
        <v>5587</v>
      </c>
      <c r="I227" s="16">
        <v>65</v>
      </c>
      <c r="J227" s="16">
        <v>45</v>
      </c>
      <c r="K227" s="16">
        <v>23</v>
      </c>
      <c r="L227" s="16">
        <v>7</v>
      </c>
      <c r="M227" s="81">
        <v>16.818750000000001</v>
      </c>
      <c r="N227" s="96">
        <v>16.818750000000001</v>
      </c>
      <c r="O227" s="64">
        <v>2530</v>
      </c>
      <c r="P227" s="65">
        <f>Table2245789101123456789101112131415161718192021222324252627282930313233343536373839404142434445464748495051525354[[#This Row],[PEMBULATAN]]*O227</f>
        <v>42551.4375</v>
      </c>
    </row>
    <row r="228" spans="1:16" ht="24" customHeight="1" x14ac:dyDescent="0.2">
      <c r="A228" s="14"/>
      <c r="B228" s="75"/>
      <c r="C228" s="73" t="s">
        <v>5921</v>
      </c>
      <c r="D228" s="78" t="s">
        <v>127</v>
      </c>
      <c r="E228" s="13">
        <v>44560</v>
      </c>
      <c r="F228" s="76" t="s">
        <v>705</v>
      </c>
      <c r="G228" s="13">
        <v>44564</v>
      </c>
      <c r="H228" s="77" t="s">
        <v>5587</v>
      </c>
      <c r="I228" s="16">
        <v>99</v>
      </c>
      <c r="J228" s="16">
        <v>68</v>
      </c>
      <c r="K228" s="16">
        <v>38</v>
      </c>
      <c r="L228" s="16">
        <v>33</v>
      </c>
      <c r="M228" s="81">
        <v>63.954000000000001</v>
      </c>
      <c r="N228" s="96">
        <v>63.954000000000001</v>
      </c>
      <c r="O228" s="64">
        <v>2530</v>
      </c>
      <c r="P228" s="65">
        <f>Table2245789101123456789101112131415161718192021222324252627282930313233343536373839404142434445464748495051525354[[#This Row],[PEMBULATAN]]*O228</f>
        <v>161803.62</v>
      </c>
    </row>
    <row r="229" spans="1:16" ht="24" customHeight="1" x14ac:dyDescent="0.2">
      <c r="A229" s="14"/>
      <c r="B229" s="75"/>
      <c r="C229" s="73" t="s">
        <v>5922</v>
      </c>
      <c r="D229" s="78" t="s">
        <v>127</v>
      </c>
      <c r="E229" s="13">
        <v>44560</v>
      </c>
      <c r="F229" s="76" t="s">
        <v>705</v>
      </c>
      <c r="G229" s="13">
        <v>44564</v>
      </c>
      <c r="H229" s="77" t="s">
        <v>5587</v>
      </c>
      <c r="I229" s="16">
        <v>15</v>
      </c>
      <c r="J229" s="16">
        <v>10</v>
      </c>
      <c r="K229" s="16">
        <v>9</v>
      </c>
      <c r="L229" s="16">
        <v>1</v>
      </c>
      <c r="M229" s="81">
        <v>0.33750000000000002</v>
      </c>
      <c r="N229" s="96">
        <v>2</v>
      </c>
      <c r="O229" s="64">
        <v>2530</v>
      </c>
      <c r="P229" s="65">
        <f>Table2245789101123456789101112131415161718192021222324252627282930313233343536373839404142434445464748495051525354[[#This Row],[PEMBULATAN]]*O229</f>
        <v>5060</v>
      </c>
    </row>
    <row r="230" spans="1:16" ht="24" customHeight="1" x14ac:dyDescent="0.2">
      <c r="A230" s="14"/>
      <c r="B230" s="75"/>
      <c r="C230" s="73" t="s">
        <v>5923</v>
      </c>
      <c r="D230" s="78" t="s">
        <v>127</v>
      </c>
      <c r="E230" s="13">
        <v>44560</v>
      </c>
      <c r="F230" s="76" t="s">
        <v>705</v>
      </c>
      <c r="G230" s="13">
        <v>44564</v>
      </c>
      <c r="H230" s="77" t="s">
        <v>5587</v>
      </c>
      <c r="I230" s="16">
        <v>89</v>
      </c>
      <c r="J230" s="16">
        <v>69</v>
      </c>
      <c r="K230" s="16">
        <v>36</v>
      </c>
      <c r="L230" s="16">
        <v>32</v>
      </c>
      <c r="M230" s="81">
        <v>55.268999999999998</v>
      </c>
      <c r="N230" s="96">
        <v>55.268999999999998</v>
      </c>
      <c r="O230" s="64">
        <v>2530</v>
      </c>
      <c r="P230" s="65">
        <f>Table2245789101123456789101112131415161718192021222324252627282930313233343536373839404142434445464748495051525354[[#This Row],[PEMBULATAN]]*O230</f>
        <v>139830.57</v>
      </c>
    </row>
    <row r="231" spans="1:16" ht="24" customHeight="1" x14ac:dyDescent="0.2">
      <c r="A231" s="14"/>
      <c r="B231" s="75"/>
      <c r="C231" s="73" t="s">
        <v>5924</v>
      </c>
      <c r="D231" s="78" t="s">
        <v>127</v>
      </c>
      <c r="E231" s="13">
        <v>44560</v>
      </c>
      <c r="F231" s="76" t="s">
        <v>705</v>
      </c>
      <c r="G231" s="13">
        <v>44564</v>
      </c>
      <c r="H231" s="77" t="s">
        <v>5587</v>
      </c>
      <c r="I231" s="16">
        <v>89</v>
      </c>
      <c r="J231" s="16">
        <v>77</v>
      </c>
      <c r="K231" s="16">
        <v>35</v>
      </c>
      <c r="L231" s="16">
        <v>44</v>
      </c>
      <c r="M231" s="81">
        <v>59.963749999999997</v>
      </c>
      <c r="N231" s="96">
        <v>59.963749999999997</v>
      </c>
      <c r="O231" s="64">
        <v>2530</v>
      </c>
      <c r="P231" s="65">
        <f>Table2245789101123456789101112131415161718192021222324252627282930313233343536373839404142434445464748495051525354[[#This Row],[PEMBULATAN]]*O231</f>
        <v>151708.28750000001</v>
      </c>
    </row>
    <row r="232" spans="1:16" ht="24" customHeight="1" x14ac:dyDescent="0.2">
      <c r="A232" s="14"/>
      <c r="B232" s="75"/>
      <c r="C232" s="73" t="s">
        <v>5925</v>
      </c>
      <c r="D232" s="78" t="s">
        <v>127</v>
      </c>
      <c r="E232" s="13">
        <v>44560</v>
      </c>
      <c r="F232" s="76" t="s">
        <v>705</v>
      </c>
      <c r="G232" s="13">
        <v>44564</v>
      </c>
      <c r="H232" s="77" t="s">
        <v>5587</v>
      </c>
      <c r="I232" s="16">
        <v>89</v>
      </c>
      <c r="J232" s="16">
        <v>77</v>
      </c>
      <c r="K232" s="16">
        <v>35</v>
      </c>
      <c r="L232" s="16">
        <v>44</v>
      </c>
      <c r="M232" s="81">
        <v>59.963749999999997</v>
      </c>
      <c r="N232" s="96">
        <v>59.963749999999997</v>
      </c>
      <c r="O232" s="64">
        <v>2530</v>
      </c>
      <c r="P232" s="65">
        <f>Table2245789101123456789101112131415161718192021222324252627282930313233343536373839404142434445464748495051525354[[#This Row],[PEMBULATAN]]*O232</f>
        <v>151708.28750000001</v>
      </c>
    </row>
    <row r="233" spans="1:16" ht="24" customHeight="1" x14ac:dyDescent="0.2">
      <c r="A233" s="14"/>
      <c r="B233" s="75"/>
      <c r="C233" s="73" t="s">
        <v>5926</v>
      </c>
      <c r="D233" s="78" t="s">
        <v>127</v>
      </c>
      <c r="E233" s="13">
        <v>44560</v>
      </c>
      <c r="F233" s="76" t="s">
        <v>705</v>
      </c>
      <c r="G233" s="13">
        <v>44564</v>
      </c>
      <c r="H233" s="77" t="s">
        <v>5587</v>
      </c>
      <c r="I233" s="16">
        <v>89</v>
      </c>
      <c r="J233" s="16">
        <v>77</v>
      </c>
      <c r="K233" s="16">
        <v>35</v>
      </c>
      <c r="L233" s="16">
        <v>49</v>
      </c>
      <c r="M233" s="81">
        <v>59.963749999999997</v>
      </c>
      <c r="N233" s="96">
        <v>59.963749999999997</v>
      </c>
      <c r="O233" s="64">
        <v>2530</v>
      </c>
      <c r="P233" s="65">
        <f>Table2245789101123456789101112131415161718192021222324252627282930313233343536373839404142434445464748495051525354[[#This Row],[PEMBULATAN]]*O233</f>
        <v>151708.28750000001</v>
      </c>
    </row>
    <row r="234" spans="1:16" ht="24" customHeight="1" x14ac:dyDescent="0.2">
      <c r="A234" s="14"/>
      <c r="B234" s="75"/>
      <c r="C234" s="73" t="s">
        <v>5927</v>
      </c>
      <c r="D234" s="78" t="s">
        <v>127</v>
      </c>
      <c r="E234" s="13">
        <v>44560</v>
      </c>
      <c r="F234" s="76" t="s">
        <v>705</v>
      </c>
      <c r="G234" s="13">
        <v>44564</v>
      </c>
      <c r="H234" s="77" t="s">
        <v>5587</v>
      </c>
      <c r="I234" s="16">
        <v>89</v>
      </c>
      <c r="J234" s="16">
        <v>77</v>
      </c>
      <c r="K234" s="16">
        <v>35</v>
      </c>
      <c r="L234" s="16">
        <v>48</v>
      </c>
      <c r="M234" s="81">
        <v>59.963749999999997</v>
      </c>
      <c r="N234" s="96">
        <v>59.963749999999997</v>
      </c>
      <c r="O234" s="64">
        <v>2530</v>
      </c>
      <c r="P234" s="65">
        <f>Table2245789101123456789101112131415161718192021222324252627282930313233343536373839404142434445464748495051525354[[#This Row],[PEMBULATAN]]*O234</f>
        <v>151708.28750000001</v>
      </c>
    </row>
    <row r="235" spans="1:16" ht="24" customHeight="1" x14ac:dyDescent="0.2">
      <c r="A235" s="14"/>
      <c r="B235" s="75"/>
      <c r="C235" s="73" t="s">
        <v>5928</v>
      </c>
      <c r="D235" s="78" t="s">
        <v>127</v>
      </c>
      <c r="E235" s="13">
        <v>44560</v>
      </c>
      <c r="F235" s="76" t="s">
        <v>705</v>
      </c>
      <c r="G235" s="13">
        <v>44564</v>
      </c>
      <c r="H235" s="77" t="s">
        <v>5587</v>
      </c>
      <c r="I235" s="16">
        <v>89</v>
      </c>
      <c r="J235" s="16">
        <v>77</v>
      </c>
      <c r="K235" s="16">
        <v>35</v>
      </c>
      <c r="L235" s="16">
        <v>44</v>
      </c>
      <c r="M235" s="81">
        <v>59.963749999999997</v>
      </c>
      <c r="N235" s="96">
        <v>59.963749999999997</v>
      </c>
      <c r="O235" s="64">
        <v>2530</v>
      </c>
      <c r="P235" s="65">
        <f>Table2245789101123456789101112131415161718192021222324252627282930313233343536373839404142434445464748495051525354[[#This Row],[PEMBULATAN]]*O235</f>
        <v>151708.28750000001</v>
      </c>
    </row>
    <row r="236" spans="1:16" ht="24" customHeight="1" x14ac:dyDescent="0.2">
      <c r="A236" s="14"/>
      <c r="B236" s="75"/>
      <c r="C236" s="73" t="s">
        <v>5929</v>
      </c>
      <c r="D236" s="78" t="s">
        <v>127</v>
      </c>
      <c r="E236" s="13">
        <v>44560</v>
      </c>
      <c r="F236" s="76" t="s">
        <v>705</v>
      </c>
      <c r="G236" s="13">
        <v>44564</v>
      </c>
      <c r="H236" s="77" t="s">
        <v>5587</v>
      </c>
      <c r="I236" s="16">
        <v>76</v>
      </c>
      <c r="J236" s="16">
        <v>58</v>
      </c>
      <c r="K236" s="16">
        <v>29</v>
      </c>
      <c r="L236" s="16">
        <v>16</v>
      </c>
      <c r="M236" s="81">
        <v>31.957999999999998</v>
      </c>
      <c r="N236" s="96">
        <v>31.957999999999998</v>
      </c>
      <c r="O236" s="64">
        <v>2530</v>
      </c>
      <c r="P236" s="65">
        <f>Table2245789101123456789101112131415161718192021222324252627282930313233343536373839404142434445464748495051525354[[#This Row],[PEMBULATAN]]*O236</f>
        <v>80853.739999999991</v>
      </c>
    </row>
    <row r="237" spans="1:16" ht="24" customHeight="1" x14ac:dyDescent="0.2">
      <c r="A237" s="14"/>
      <c r="B237" s="75"/>
      <c r="C237" s="73" t="s">
        <v>5930</v>
      </c>
      <c r="D237" s="78" t="s">
        <v>127</v>
      </c>
      <c r="E237" s="13">
        <v>44560</v>
      </c>
      <c r="F237" s="76" t="s">
        <v>705</v>
      </c>
      <c r="G237" s="13">
        <v>44564</v>
      </c>
      <c r="H237" s="77" t="s">
        <v>5587</v>
      </c>
      <c r="I237" s="16">
        <v>87</v>
      </c>
      <c r="J237" s="16">
        <v>54</v>
      </c>
      <c r="K237" s="16">
        <v>23</v>
      </c>
      <c r="L237" s="16">
        <v>13</v>
      </c>
      <c r="M237" s="81">
        <v>27.013500000000001</v>
      </c>
      <c r="N237" s="96">
        <v>27.013500000000001</v>
      </c>
      <c r="O237" s="64">
        <v>2530</v>
      </c>
      <c r="P237" s="65">
        <f>Table2245789101123456789101112131415161718192021222324252627282930313233343536373839404142434445464748495051525354[[#This Row],[PEMBULATAN]]*O237</f>
        <v>68344.154999999999</v>
      </c>
    </row>
    <row r="238" spans="1:16" ht="24" customHeight="1" x14ac:dyDescent="0.2">
      <c r="A238" s="14"/>
      <c r="B238" s="75"/>
      <c r="C238" s="73" t="s">
        <v>5931</v>
      </c>
      <c r="D238" s="78" t="s">
        <v>127</v>
      </c>
      <c r="E238" s="13">
        <v>44560</v>
      </c>
      <c r="F238" s="76" t="s">
        <v>705</v>
      </c>
      <c r="G238" s="13">
        <v>44564</v>
      </c>
      <c r="H238" s="77" t="s">
        <v>5587</v>
      </c>
      <c r="I238" s="16">
        <v>45</v>
      </c>
      <c r="J238" s="16">
        <v>33</v>
      </c>
      <c r="K238" s="16">
        <v>16</v>
      </c>
      <c r="L238" s="16">
        <v>4</v>
      </c>
      <c r="M238" s="81">
        <v>5.94</v>
      </c>
      <c r="N238" s="96">
        <v>5.94</v>
      </c>
      <c r="O238" s="64">
        <v>2530</v>
      </c>
      <c r="P238" s="65">
        <f>Table2245789101123456789101112131415161718192021222324252627282930313233343536373839404142434445464748495051525354[[#This Row],[PEMBULATAN]]*O238</f>
        <v>15028.2</v>
      </c>
    </row>
    <row r="239" spans="1:16" ht="24" customHeight="1" x14ac:dyDescent="0.2">
      <c r="A239" s="14"/>
      <c r="B239" s="75"/>
      <c r="C239" s="73" t="s">
        <v>5932</v>
      </c>
      <c r="D239" s="78" t="s">
        <v>127</v>
      </c>
      <c r="E239" s="13">
        <v>44560</v>
      </c>
      <c r="F239" s="76" t="s">
        <v>705</v>
      </c>
      <c r="G239" s="13">
        <v>44564</v>
      </c>
      <c r="H239" s="77" t="s">
        <v>5587</v>
      </c>
      <c r="I239" s="16">
        <v>99</v>
      </c>
      <c r="J239" s="16">
        <v>65</v>
      </c>
      <c r="K239" s="16">
        <v>27</v>
      </c>
      <c r="L239" s="16">
        <v>23</v>
      </c>
      <c r="M239" s="81">
        <v>43.436250000000001</v>
      </c>
      <c r="N239" s="96">
        <v>44</v>
      </c>
      <c r="O239" s="64">
        <v>2530</v>
      </c>
      <c r="P239" s="65">
        <f>Table2245789101123456789101112131415161718192021222324252627282930313233343536373839404142434445464748495051525354[[#This Row],[PEMBULATAN]]*O239</f>
        <v>111320</v>
      </c>
    </row>
    <row r="240" spans="1:16" ht="24" customHeight="1" x14ac:dyDescent="0.2">
      <c r="A240" s="14"/>
      <c r="B240" s="75"/>
      <c r="C240" s="73" t="s">
        <v>5933</v>
      </c>
      <c r="D240" s="78" t="s">
        <v>127</v>
      </c>
      <c r="E240" s="13">
        <v>44560</v>
      </c>
      <c r="F240" s="76" t="s">
        <v>705</v>
      </c>
      <c r="G240" s="13">
        <v>44564</v>
      </c>
      <c r="H240" s="77" t="s">
        <v>5587</v>
      </c>
      <c r="I240" s="16">
        <v>78</v>
      </c>
      <c r="J240" s="16">
        <v>58</v>
      </c>
      <c r="K240" s="16">
        <v>25</v>
      </c>
      <c r="L240" s="16">
        <v>27</v>
      </c>
      <c r="M240" s="81">
        <v>28.274999999999999</v>
      </c>
      <c r="N240" s="96">
        <v>28.274999999999999</v>
      </c>
      <c r="O240" s="64">
        <v>2530</v>
      </c>
      <c r="P240" s="65">
        <f>Table2245789101123456789101112131415161718192021222324252627282930313233343536373839404142434445464748495051525354[[#This Row],[PEMBULATAN]]*O240</f>
        <v>71535.75</v>
      </c>
    </row>
    <row r="241" spans="1:16" ht="24" customHeight="1" x14ac:dyDescent="0.2">
      <c r="A241" s="14"/>
      <c r="B241" s="75"/>
      <c r="C241" s="73" t="s">
        <v>5934</v>
      </c>
      <c r="D241" s="78" t="s">
        <v>127</v>
      </c>
      <c r="E241" s="13">
        <v>44560</v>
      </c>
      <c r="F241" s="76" t="s">
        <v>705</v>
      </c>
      <c r="G241" s="13">
        <v>44564</v>
      </c>
      <c r="H241" s="77" t="s">
        <v>5587</v>
      </c>
      <c r="I241" s="16">
        <v>35</v>
      </c>
      <c r="J241" s="16">
        <v>25</v>
      </c>
      <c r="K241" s="16">
        <v>10</v>
      </c>
      <c r="L241" s="16">
        <v>2</v>
      </c>
      <c r="M241" s="81">
        <v>2.1875</v>
      </c>
      <c r="N241" s="96">
        <v>2.1875</v>
      </c>
      <c r="O241" s="64">
        <v>2530</v>
      </c>
      <c r="P241" s="65">
        <f>Table2245789101123456789101112131415161718192021222324252627282930313233343536373839404142434445464748495051525354[[#This Row],[PEMBULATAN]]*O241</f>
        <v>5534.375</v>
      </c>
    </row>
    <row r="242" spans="1:16" ht="24" customHeight="1" x14ac:dyDescent="0.2">
      <c r="A242" s="14"/>
      <c r="B242" s="75"/>
      <c r="C242" s="73" t="s">
        <v>5935</v>
      </c>
      <c r="D242" s="78" t="s">
        <v>127</v>
      </c>
      <c r="E242" s="13">
        <v>44560</v>
      </c>
      <c r="F242" s="76" t="s">
        <v>705</v>
      </c>
      <c r="G242" s="13">
        <v>44564</v>
      </c>
      <c r="H242" s="77" t="s">
        <v>5587</v>
      </c>
      <c r="I242" s="16">
        <v>88</v>
      </c>
      <c r="J242" s="16">
        <v>65</v>
      </c>
      <c r="K242" s="16">
        <v>27</v>
      </c>
      <c r="L242" s="16">
        <v>10</v>
      </c>
      <c r="M242" s="81">
        <v>38.61</v>
      </c>
      <c r="N242" s="96">
        <v>38.61</v>
      </c>
      <c r="O242" s="64">
        <v>2530</v>
      </c>
      <c r="P242" s="65">
        <f>Table2245789101123456789101112131415161718192021222324252627282930313233343536373839404142434445464748495051525354[[#This Row],[PEMBULATAN]]*O242</f>
        <v>97683.3</v>
      </c>
    </row>
    <row r="243" spans="1:16" ht="24" customHeight="1" x14ac:dyDescent="0.2">
      <c r="A243" s="14"/>
      <c r="B243" s="75"/>
      <c r="C243" s="73" t="s">
        <v>5936</v>
      </c>
      <c r="D243" s="78" t="s">
        <v>127</v>
      </c>
      <c r="E243" s="13">
        <v>44560</v>
      </c>
      <c r="F243" s="76" t="s">
        <v>705</v>
      </c>
      <c r="G243" s="13">
        <v>44564</v>
      </c>
      <c r="H243" s="77" t="s">
        <v>5587</v>
      </c>
      <c r="I243" s="16">
        <v>89</v>
      </c>
      <c r="J243" s="16">
        <v>58</v>
      </c>
      <c r="K243" s="16">
        <v>21</v>
      </c>
      <c r="L243" s="16">
        <v>15</v>
      </c>
      <c r="M243" s="81">
        <v>27.1005</v>
      </c>
      <c r="N243" s="96">
        <v>27.1005</v>
      </c>
      <c r="O243" s="64">
        <v>2530</v>
      </c>
      <c r="P243" s="65">
        <f>Table2245789101123456789101112131415161718192021222324252627282930313233343536373839404142434445464748495051525354[[#This Row],[PEMBULATAN]]*O243</f>
        <v>68564.264999999999</v>
      </c>
    </row>
    <row r="244" spans="1:16" ht="24" customHeight="1" x14ac:dyDescent="0.2">
      <c r="A244" s="14"/>
      <c r="B244" s="98"/>
      <c r="C244" s="73" t="s">
        <v>5937</v>
      </c>
      <c r="D244" s="78" t="s">
        <v>127</v>
      </c>
      <c r="E244" s="13">
        <v>44560</v>
      </c>
      <c r="F244" s="76" t="s">
        <v>705</v>
      </c>
      <c r="G244" s="13">
        <v>44564</v>
      </c>
      <c r="H244" s="77" t="s">
        <v>5587</v>
      </c>
      <c r="I244" s="16">
        <v>92</v>
      </c>
      <c r="J244" s="16">
        <v>58</v>
      </c>
      <c r="K244" s="16">
        <v>23</v>
      </c>
      <c r="L244" s="16">
        <v>18</v>
      </c>
      <c r="M244" s="81">
        <v>30.681999999999999</v>
      </c>
      <c r="N244" s="96">
        <v>30.681999999999999</v>
      </c>
      <c r="O244" s="64">
        <v>2530</v>
      </c>
      <c r="P244" s="65">
        <f>Table2245789101123456789101112131415161718192021222324252627282930313233343536373839404142434445464748495051525354[[#This Row],[PEMBULATAN]]*O244</f>
        <v>77625.459999999992</v>
      </c>
    </row>
    <row r="245" spans="1:16" ht="24" customHeight="1" x14ac:dyDescent="0.2">
      <c r="A245" s="14"/>
      <c r="B245" s="75" t="s">
        <v>5938</v>
      </c>
      <c r="C245" s="73" t="s">
        <v>5939</v>
      </c>
      <c r="D245" s="78" t="s">
        <v>127</v>
      </c>
      <c r="E245" s="13">
        <v>44560</v>
      </c>
      <c r="F245" s="76" t="s">
        <v>705</v>
      </c>
      <c r="G245" s="13">
        <v>44564</v>
      </c>
      <c r="H245" s="77" t="s">
        <v>5587</v>
      </c>
      <c r="I245" s="16">
        <v>43</v>
      </c>
      <c r="J245" s="16">
        <v>32</v>
      </c>
      <c r="K245" s="16">
        <v>18</v>
      </c>
      <c r="L245" s="16">
        <v>9</v>
      </c>
      <c r="M245" s="81">
        <v>6.1920000000000002</v>
      </c>
      <c r="N245" s="96">
        <v>9</v>
      </c>
      <c r="O245" s="64">
        <v>2530</v>
      </c>
      <c r="P245" s="65">
        <f>Table2245789101123456789101112131415161718192021222324252627282930313233343536373839404142434445464748495051525354[[#This Row],[PEMBULATAN]]*O245</f>
        <v>22770</v>
      </c>
    </row>
    <row r="246" spans="1:16" ht="24" customHeight="1" x14ac:dyDescent="0.2">
      <c r="A246" s="14"/>
      <c r="B246" s="75"/>
      <c r="C246" s="73" t="s">
        <v>5940</v>
      </c>
      <c r="D246" s="78" t="s">
        <v>127</v>
      </c>
      <c r="E246" s="13">
        <v>44560</v>
      </c>
      <c r="F246" s="76" t="s">
        <v>705</v>
      </c>
      <c r="G246" s="13">
        <v>44564</v>
      </c>
      <c r="H246" s="77" t="s">
        <v>5587</v>
      </c>
      <c r="I246" s="16">
        <v>43</v>
      </c>
      <c r="J246" s="16">
        <v>32</v>
      </c>
      <c r="K246" s="16">
        <v>18</v>
      </c>
      <c r="L246" s="16">
        <v>9</v>
      </c>
      <c r="M246" s="81">
        <v>6.1920000000000002</v>
      </c>
      <c r="N246" s="96">
        <v>9</v>
      </c>
      <c r="O246" s="64">
        <v>2530</v>
      </c>
      <c r="P246" s="65">
        <f>Table2245789101123456789101112131415161718192021222324252627282930313233343536373839404142434445464748495051525354[[#This Row],[PEMBULATAN]]*O246</f>
        <v>22770</v>
      </c>
    </row>
    <row r="247" spans="1:16" ht="24" customHeight="1" x14ac:dyDescent="0.2">
      <c r="A247" s="14"/>
      <c r="B247" s="75"/>
      <c r="C247" s="73" t="s">
        <v>5941</v>
      </c>
      <c r="D247" s="78" t="s">
        <v>127</v>
      </c>
      <c r="E247" s="13">
        <v>44560</v>
      </c>
      <c r="F247" s="76" t="s">
        <v>705</v>
      </c>
      <c r="G247" s="13">
        <v>44564</v>
      </c>
      <c r="H247" s="77" t="s">
        <v>5587</v>
      </c>
      <c r="I247" s="16">
        <v>43</v>
      </c>
      <c r="J247" s="16">
        <v>32</v>
      </c>
      <c r="K247" s="16">
        <v>18</v>
      </c>
      <c r="L247" s="16">
        <v>9</v>
      </c>
      <c r="M247" s="81">
        <v>6.1920000000000002</v>
      </c>
      <c r="N247" s="96">
        <v>9</v>
      </c>
      <c r="O247" s="64">
        <v>2530</v>
      </c>
      <c r="P247" s="65">
        <f>Table2245789101123456789101112131415161718192021222324252627282930313233343536373839404142434445464748495051525354[[#This Row],[PEMBULATAN]]*O247</f>
        <v>22770</v>
      </c>
    </row>
    <row r="248" spans="1:16" ht="24" customHeight="1" x14ac:dyDescent="0.2">
      <c r="A248" s="14"/>
      <c r="B248" s="75"/>
      <c r="C248" s="73" t="s">
        <v>5942</v>
      </c>
      <c r="D248" s="78" t="s">
        <v>127</v>
      </c>
      <c r="E248" s="13">
        <v>44560</v>
      </c>
      <c r="F248" s="76" t="s">
        <v>705</v>
      </c>
      <c r="G248" s="13">
        <v>44564</v>
      </c>
      <c r="H248" s="77" t="s">
        <v>5587</v>
      </c>
      <c r="I248" s="16">
        <v>43</v>
      </c>
      <c r="J248" s="16">
        <v>32</v>
      </c>
      <c r="K248" s="16">
        <v>18</v>
      </c>
      <c r="L248" s="16">
        <v>9</v>
      </c>
      <c r="M248" s="81">
        <v>6.1920000000000002</v>
      </c>
      <c r="N248" s="96">
        <v>9</v>
      </c>
      <c r="O248" s="64">
        <v>2530</v>
      </c>
      <c r="P248" s="65">
        <f>Table2245789101123456789101112131415161718192021222324252627282930313233343536373839404142434445464748495051525354[[#This Row],[PEMBULATAN]]*O248</f>
        <v>22770</v>
      </c>
    </row>
    <row r="249" spans="1:16" ht="24" customHeight="1" x14ac:dyDescent="0.2">
      <c r="A249" s="14"/>
      <c r="B249" s="75"/>
      <c r="C249" s="73" t="s">
        <v>5943</v>
      </c>
      <c r="D249" s="78" t="s">
        <v>127</v>
      </c>
      <c r="E249" s="13">
        <v>44560</v>
      </c>
      <c r="F249" s="76" t="s">
        <v>705</v>
      </c>
      <c r="G249" s="13">
        <v>44564</v>
      </c>
      <c r="H249" s="77" t="s">
        <v>5587</v>
      </c>
      <c r="I249" s="16">
        <v>45</v>
      </c>
      <c r="J249" s="16">
        <v>43</v>
      </c>
      <c r="K249" s="16">
        <v>75</v>
      </c>
      <c r="L249" s="16">
        <v>31</v>
      </c>
      <c r="M249" s="81">
        <v>36.28125</v>
      </c>
      <c r="N249" s="96">
        <v>36.28125</v>
      </c>
      <c r="O249" s="64">
        <v>2530</v>
      </c>
      <c r="P249" s="65">
        <f>Table2245789101123456789101112131415161718192021222324252627282930313233343536373839404142434445464748495051525354[[#This Row],[PEMBULATAN]]*O249</f>
        <v>91791.5625</v>
      </c>
    </row>
    <row r="250" spans="1:16" ht="24" customHeight="1" x14ac:dyDescent="0.2">
      <c r="A250" s="14"/>
      <c r="B250" s="75"/>
      <c r="C250" s="73" t="s">
        <v>5944</v>
      </c>
      <c r="D250" s="78" t="s">
        <v>127</v>
      </c>
      <c r="E250" s="13">
        <v>44560</v>
      </c>
      <c r="F250" s="76" t="s">
        <v>705</v>
      </c>
      <c r="G250" s="13">
        <v>44564</v>
      </c>
      <c r="H250" s="77" t="s">
        <v>5587</v>
      </c>
      <c r="I250" s="16">
        <v>45</v>
      </c>
      <c r="J250" s="16">
        <v>43</v>
      </c>
      <c r="K250" s="16">
        <v>75</v>
      </c>
      <c r="L250" s="16">
        <v>31</v>
      </c>
      <c r="M250" s="81">
        <v>36.28125</v>
      </c>
      <c r="N250" s="96">
        <v>36.28125</v>
      </c>
      <c r="O250" s="64">
        <v>2530</v>
      </c>
      <c r="P250" s="65">
        <f>Table2245789101123456789101112131415161718192021222324252627282930313233343536373839404142434445464748495051525354[[#This Row],[PEMBULATAN]]*O250</f>
        <v>91791.5625</v>
      </c>
    </row>
    <row r="251" spans="1:16" ht="24" customHeight="1" x14ac:dyDescent="0.2">
      <c r="A251" s="14"/>
      <c r="B251" s="75"/>
      <c r="C251" s="73" t="s">
        <v>5945</v>
      </c>
      <c r="D251" s="78" t="s">
        <v>127</v>
      </c>
      <c r="E251" s="13">
        <v>44560</v>
      </c>
      <c r="F251" s="76" t="s">
        <v>705</v>
      </c>
      <c r="G251" s="13">
        <v>44564</v>
      </c>
      <c r="H251" s="77" t="s">
        <v>5587</v>
      </c>
      <c r="I251" s="16">
        <v>45</v>
      </c>
      <c r="J251" s="16">
        <v>43</v>
      </c>
      <c r="K251" s="16">
        <v>75</v>
      </c>
      <c r="L251" s="16">
        <v>31</v>
      </c>
      <c r="M251" s="81">
        <v>36.28125</v>
      </c>
      <c r="N251" s="96">
        <v>36.28125</v>
      </c>
      <c r="O251" s="64">
        <v>2530</v>
      </c>
      <c r="P251" s="65">
        <f>Table2245789101123456789101112131415161718192021222324252627282930313233343536373839404142434445464748495051525354[[#This Row],[PEMBULATAN]]*O251</f>
        <v>91791.5625</v>
      </c>
    </row>
    <row r="252" spans="1:16" ht="24" customHeight="1" x14ac:dyDescent="0.2">
      <c r="A252" s="14"/>
      <c r="B252" s="75"/>
      <c r="C252" s="73" t="s">
        <v>5946</v>
      </c>
      <c r="D252" s="78" t="s">
        <v>127</v>
      </c>
      <c r="E252" s="13">
        <v>44560</v>
      </c>
      <c r="F252" s="76" t="s">
        <v>705</v>
      </c>
      <c r="G252" s="13">
        <v>44564</v>
      </c>
      <c r="H252" s="77" t="s">
        <v>5587</v>
      </c>
      <c r="I252" s="16">
        <v>45</v>
      </c>
      <c r="J252" s="16">
        <v>43</v>
      </c>
      <c r="K252" s="16">
        <v>75</v>
      </c>
      <c r="L252" s="16">
        <v>31</v>
      </c>
      <c r="M252" s="81">
        <v>36.28125</v>
      </c>
      <c r="N252" s="96">
        <v>36.28125</v>
      </c>
      <c r="O252" s="64">
        <v>2530</v>
      </c>
      <c r="P252" s="65">
        <f>Table2245789101123456789101112131415161718192021222324252627282930313233343536373839404142434445464748495051525354[[#This Row],[PEMBULATAN]]*O252</f>
        <v>91791.5625</v>
      </c>
    </row>
    <row r="253" spans="1:16" ht="24" customHeight="1" x14ac:dyDescent="0.2">
      <c r="A253" s="14"/>
      <c r="B253" s="75"/>
      <c r="C253" s="73" t="s">
        <v>5947</v>
      </c>
      <c r="D253" s="78" t="s">
        <v>127</v>
      </c>
      <c r="E253" s="13">
        <v>44560</v>
      </c>
      <c r="F253" s="76" t="s">
        <v>705</v>
      </c>
      <c r="G253" s="13">
        <v>44564</v>
      </c>
      <c r="H253" s="77" t="s">
        <v>5587</v>
      </c>
      <c r="I253" s="16">
        <v>45</v>
      </c>
      <c r="J253" s="16">
        <v>43</v>
      </c>
      <c r="K253" s="16">
        <v>75</v>
      </c>
      <c r="L253" s="16">
        <v>31</v>
      </c>
      <c r="M253" s="81">
        <v>36.28125</v>
      </c>
      <c r="N253" s="96">
        <v>36.28125</v>
      </c>
      <c r="O253" s="64">
        <v>2530</v>
      </c>
      <c r="P253" s="65">
        <f>Table2245789101123456789101112131415161718192021222324252627282930313233343536373839404142434445464748495051525354[[#This Row],[PEMBULATAN]]*O253</f>
        <v>91791.5625</v>
      </c>
    </row>
    <row r="254" spans="1:16" ht="24" customHeight="1" x14ac:dyDescent="0.2">
      <c r="A254" s="14"/>
      <c r="B254" s="75"/>
      <c r="C254" s="73" t="s">
        <v>5948</v>
      </c>
      <c r="D254" s="78" t="s">
        <v>127</v>
      </c>
      <c r="E254" s="13">
        <v>44560</v>
      </c>
      <c r="F254" s="76" t="s">
        <v>705</v>
      </c>
      <c r="G254" s="13">
        <v>44564</v>
      </c>
      <c r="H254" s="77" t="s">
        <v>5587</v>
      </c>
      <c r="I254" s="16">
        <v>43</v>
      </c>
      <c r="J254" s="16">
        <v>32</v>
      </c>
      <c r="K254" s="16">
        <v>18</v>
      </c>
      <c r="L254" s="16">
        <v>9</v>
      </c>
      <c r="M254" s="81">
        <v>6.1920000000000002</v>
      </c>
      <c r="N254" s="96">
        <v>9</v>
      </c>
      <c r="O254" s="64">
        <v>2530</v>
      </c>
      <c r="P254" s="65">
        <f>Table2245789101123456789101112131415161718192021222324252627282930313233343536373839404142434445464748495051525354[[#This Row],[PEMBULATAN]]*O254</f>
        <v>22770</v>
      </c>
    </row>
    <row r="255" spans="1:16" ht="24" customHeight="1" x14ac:dyDescent="0.2">
      <c r="A255" s="14"/>
      <c r="B255" s="75"/>
      <c r="C255" s="73" t="s">
        <v>5949</v>
      </c>
      <c r="D255" s="78" t="s">
        <v>127</v>
      </c>
      <c r="E255" s="13">
        <v>44560</v>
      </c>
      <c r="F255" s="76" t="s">
        <v>705</v>
      </c>
      <c r="G255" s="13">
        <v>44564</v>
      </c>
      <c r="H255" s="77" t="s">
        <v>5587</v>
      </c>
      <c r="I255" s="16">
        <v>150</v>
      </c>
      <c r="J255" s="16">
        <v>45</v>
      </c>
      <c r="K255" s="16">
        <v>10</v>
      </c>
      <c r="L255" s="16">
        <v>11</v>
      </c>
      <c r="M255" s="81">
        <v>16.875</v>
      </c>
      <c r="N255" s="96">
        <v>16.875</v>
      </c>
      <c r="O255" s="64">
        <v>2530</v>
      </c>
      <c r="P255" s="65">
        <f>Table2245789101123456789101112131415161718192021222324252627282930313233343536373839404142434445464748495051525354[[#This Row],[PEMBULATAN]]*O255</f>
        <v>42693.75</v>
      </c>
    </row>
    <row r="256" spans="1:16" ht="24" customHeight="1" x14ac:dyDescent="0.2">
      <c r="A256" s="14"/>
      <c r="B256" s="75"/>
      <c r="C256" s="73" t="s">
        <v>5950</v>
      </c>
      <c r="D256" s="78" t="s">
        <v>127</v>
      </c>
      <c r="E256" s="13">
        <v>44560</v>
      </c>
      <c r="F256" s="76" t="s">
        <v>705</v>
      </c>
      <c r="G256" s="13">
        <v>44564</v>
      </c>
      <c r="H256" s="77" t="s">
        <v>5587</v>
      </c>
      <c r="I256" s="16">
        <v>32</v>
      </c>
      <c r="J256" s="16">
        <v>23</v>
      </c>
      <c r="K256" s="16">
        <v>10</v>
      </c>
      <c r="L256" s="16">
        <v>6</v>
      </c>
      <c r="M256" s="81">
        <v>1.84</v>
      </c>
      <c r="N256" s="96">
        <v>6</v>
      </c>
      <c r="O256" s="64">
        <v>2530</v>
      </c>
      <c r="P256" s="65">
        <f>Table2245789101123456789101112131415161718192021222324252627282930313233343536373839404142434445464748495051525354[[#This Row],[PEMBULATAN]]*O256</f>
        <v>15180</v>
      </c>
    </row>
    <row r="257" spans="1:16" ht="24" customHeight="1" x14ac:dyDescent="0.2">
      <c r="A257" s="14"/>
      <c r="B257" s="75"/>
      <c r="C257" s="73" t="s">
        <v>5951</v>
      </c>
      <c r="D257" s="78" t="s">
        <v>127</v>
      </c>
      <c r="E257" s="13">
        <v>44560</v>
      </c>
      <c r="F257" s="76" t="s">
        <v>705</v>
      </c>
      <c r="G257" s="13">
        <v>44564</v>
      </c>
      <c r="H257" s="77" t="s">
        <v>5587</v>
      </c>
      <c r="I257" s="16">
        <v>150</v>
      </c>
      <c r="J257" s="16">
        <v>45</v>
      </c>
      <c r="K257" s="16">
        <v>10</v>
      </c>
      <c r="L257" s="16">
        <v>11</v>
      </c>
      <c r="M257" s="81">
        <v>16.875</v>
      </c>
      <c r="N257" s="96">
        <v>16.875</v>
      </c>
      <c r="O257" s="64">
        <v>2530</v>
      </c>
      <c r="P257" s="65">
        <f>Table2245789101123456789101112131415161718192021222324252627282930313233343536373839404142434445464748495051525354[[#This Row],[PEMBULATAN]]*O257</f>
        <v>42693.75</v>
      </c>
    </row>
    <row r="258" spans="1:16" ht="24" customHeight="1" x14ac:dyDescent="0.2">
      <c r="A258" s="14"/>
      <c r="B258" s="75"/>
      <c r="C258" s="73" t="s">
        <v>5952</v>
      </c>
      <c r="D258" s="78" t="s">
        <v>127</v>
      </c>
      <c r="E258" s="13">
        <v>44560</v>
      </c>
      <c r="F258" s="76" t="s">
        <v>705</v>
      </c>
      <c r="G258" s="13">
        <v>44564</v>
      </c>
      <c r="H258" s="77" t="s">
        <v>5587</v>
      </c>
      <c r="I258" s="16">
        <v>43</v>
      </c>
      <c r="J258" s="16">
        <v>32</v>
      </c>
      <c r="K258" s="16">
        <v>18</v>
      </c>
      <c r="L258" s="16">
        <v>9</v>
      </c>
      <c r="M258" s="81">
        <v>6.1920000000000002</v>
      </c>
      <c r="N258" s="96">
        <v>9</v>
      </c>
      <c r="O258" s="64">
        <v>2530</v>
      </c>
      <c r="P258" s="65">
        <f>Table2245789101123456789101112131415161718192021222324252627282930313233343536373839404142434445464748495051525354[[#This Row],[PEMBULATAN]]*O258</f>
        <v>22770</v>
      </c>
    </row>
    <row r="259" spans="1:16" ht="24" customHeight="1" x14ac:dyDescent="0.2">
      <c r="A259" s="14"/>
      <c r="B259" s="75"/>
      <c r="C259" s="73" t="s">
        <v>5953</v>
      </c>
      <c r="D259" s="78" t="s">
        <v>127</v>
      </c>
      <c r="E259" s="13">
        <v>44560</v>
      </c>
      <c r="F259" s="76" t="s">
        <v>705</v>
      </c>
      <c r="G259" s="13">
        <v>44564</v>
      </c>
      <c r="H259" s="77" t="s">
        <v>5587</v>
      </c>
      <c r="I259" s="16">
        <v>45</v>
      </c>
      <c r="J259" s="16">
        <v>43</v>
      </c>
      <c r="K259" s="16">
        <v>26</v>
      </c>
      <c r="L259" s="16">
        <v>10</v>
      </c>
      <c r="M259" s="81">
        <v>12.577500000000001</v>
      </c>
      <c r="N259" s="96">
        <v>12.577500000000001</v>
      </c>
      <c r="O259" s="64">
        <v>2530</v>
      </c>
      <c r="P259" s="65">
        <f>Table2245789101123456789101112131415161718192021222324252627282930313233343536373839404142434445464748495051525354[[#This Row],[PEMBULATAN]]*O259</f>
        <v>31821.075000000001</v>
      </c>
    </row>
    <row r="260" spans="1:16" ht="24" customHeight="1" x14ac:dyDescent="0.2">
      <c r="A260" s="14"/>
      <c r="B260" s="75"/>
      <c r="C260" s="73" t="s">
        <v>5954</v>
      </c>
      <c r="D260" s="78" t="s">
        <v>127</v>
      </c>
      <c r="E260" s="13">
        <v>44560</v>
      </c>
      <c r="F260" s="76" t="s">
        <v>705</v>
      </c>
      <c r="G260" s="13">
        <v>44564</v>
      </c>
      <c r="H260" s="77" t="s">
        <v>5587</v>
      </c>
      <c r="I260" s="16">
        <v>43</v>
      </c>
      <c r="J260" s="16">
        <v>32</v>
      </c>
      <c r="K260" s="16">
        <v>18</v>
      </c>
      <c r="L260" s="16">
        <v>9</v>
      </c>
      <c r="M260" s="81">
        <v>6.1920000000000002</v>
      </c>
      <c r="N260" s="96">
        <v>9</v>
      </c>
      <c r="O260" s="64">
        <v>2530</v>
      </c>
      <c r="P260" s="65">
        <f>Table2245789101123456789101112131415161718192021222324252627282930313233343536373839404142434445464748495051525354[[#This Row],[PEMBULATAN]]*O260</f>
        <v>22770</v>
      </c>
    </row>
    <row r="261" spans="1:16" ht="24" customHeight="1" x14ac:dyDescent="0.2">
      <c r="A261" s="14"/>
      <c r="B261" s="75"/>
      <c r="C261" s="73" t="s">
        <v>5955</v>
      </c>
      <c r="D261" s="78" t="s">
        <v>127</v>
      </c>
      <c r="E261" s="13">
        <v>44560</v>
      </c>
      <c r="F261" s="76" t="s">
        <v>705</v>
      </c>
      <c r="G261" s="13">
        <v>44564</v>
      </c>
      <c r="H261" s="77" t="s">
        <v>5587</v>
      </c>
      <c r="I261" s="16">
        <v>32</v>
      </c>
      <c r="J261" s="16">
        <v>23</v>
      </c>
      <c r="K261" s="16">
        <v>18</v>
      </c>
      <c r="L261" s="16">
        <v>7</v>
      </c>
      <c r="M261" s="81">
        <v>3.3119999999999998</v>
      </c>
      <c r="N261" s="96">
        <v>8</v>
      </c>
      <c r="O261" s="64">
        <v>2530</v>
      </c>
      <c r="P261" s="65">
        <f>Table2245789101123456789101112131415161718192021222324252627282930313233343536373839404142434445464748495051525354[[#This Row],[PEMBULATAN]]*O261</f>
        <v>20240</v>
      </c>
    </row>
    <row r="262" spans="1:16" ht="24" customHeight="1" x14ac:dyDescent="0.2">
      <c r="A262" s="14"/>
      <c r="B262" s="75"/>
      <c r="C262" s="73" t="s">
        <v>5956</v>
      </c>
      <c r="D262" s="78" t="s">
        <v>127</v>
      </c>
      <c r="E262" s="13">
        <v>44560</v>
      </c>
      <c r="F262" s="76" t="s">
        <v>705</v>
      </c>
      <c r="G262" s="13">
        <v>44564</v>
      </c>
      <c r="H262" s="77" t="s">
        <v>5587</v>
      </c>
      <c r="I262" s="16">
        <v>32</v>
      </c>
      <c r="J262" s="16">
        <v>23</v>
      </c>
      <c r="K262" s="16">
        <v>18</v>
      </c>
      <c r="L262" s="16">
        <v>7</v>
      </c>
      <c r="M262" s="81">
        <v>3.3119999999999998</v>
      </c>
      <c r="N262" s="96">
        <v>8</v>
      </c>
      <c r="O262" s="64">
        <v>2530</v>
      </c>
      <c r="P262" s="65">
        <f>Table2245789101123456789101112131415161718192021222324252627282930313233343536373839404142434445464748495051525354[[#This Row],[PEMBULATAN]]*O262</f>
        <v>20240</v>
      </c>
    </row>
    <row r="263" spans="1:16" ht="24" customHeight="1" x14ac:dyDescent="0.2">
      <c r="A263" s="14"/>
      <c r="B263" s="75"/>
      <c r="C263" s="73" t="s">
        <v>5957</v>
      </c>
      <c r="D263" s="78" t="s">
        <v>127</v>
      </c>
      <c r="E263" s="13">
        <v>44560</v>
      </c>
      <c r="F263" s="76" t="s">
        <v>705</v>
      </c>
      <c r="G263" s="13">
        <v>44564</v>
      </c>
      <c r="H263" s="77" t="s">
        <v>5587</v>
      </c>
      <c r="I263" s="16">
        <v>45</v>
      </c>
      <c r="J263" s="16">
        <v>43</v>
      </c>
      <c r="K263" s="16">
        <v>26</v>
      </c>
      <c r="L263" s="16">
        <v>12</v>
      </c>
      <c r="M263" s="81">
        <v>12.577500000000001</v>
      </c>
      <c r="N263" s="96">
        <v>12.577500000000001</v>
      </c>
      <c r="O263" s="64">
        <v>2530</v>
      </c>
      <c r="P263" s="65">
        <f>Table2245789101123456789101112131415161718192021222324252627282930313233343536373839404142434445464748495051525354[[#This Row],[PEMBULATAN]]*O263</f>
        <v>31821.075000000001</v>
      </c>
    </row>
    <row r="264" spans="1:16" ht="24" customHeight="1" x14ac:dyDescent="0.2">
      <c r="A264" s="14"/>
      <c r="B264" s="75"/>
      <c r="C264" s="73" t="s">
        <v>5958</v>
      </c>
      <c r="D264" s="78" t="s">
        <v>127</v>
      </c>
      <c r="E264" s="13">
        <v>44560</v>
      </c>
      <c r="F264" s="76" t="s">
        <v>705</v>
      </c>
      <c r="G264" s="13">
        <v>44564</v>
      </c>
      <c r="H264" s="77" t="s">
        <v>5587</v>
      </c>
      <c r="I264" s="16">
        <v>45</v>
      </c>
      <c r="J264" s="16">
        <v>43</v>
      </c>
      <c r="K264" s="16">
        <v>26</v>
      </c>
      <c r="L264" s="16">
        <v>9</v>
      </c>
      <c r="M264" s="81">
        <v>12.577500000000001</v>
      </c>
      <c r="N264" s="96">
        <v>12.577500000000001</v>
      </c>
      <c r="O264" s="64">
        <v>2530</v>
      </c>
      <c r="P264" s="65">
        <f>Table2245789101123456789101112131415161718192021222324252627282930313233343536373839404142434445464748495051525354[[#This Row],[PEMBULATAN]]*O264</f>
        <v>31821.075000000001</v>
      </c>
    </row>
    <row r="265" spans="1:16" ht="24" customHeight="1" x14ac:dyDescent="0.2">
      <c r="A265" s="14"/>
      <c r="B265" s="75"/>
      <c r="C265" s="73" t="s">
        <v>5959</v>
      </c>
      <c r="D265" s="78" t="s">
        <v>127</v>
      </c>
      <c r="E265" s="13">
        <v>44560</v>
      </c>
      <c r="F265" s="76" t="s">
        <v>705</v>
      </c>
      <c r="G265" s="13">
        <v>44564</v>
      </c>
      <c r="H265" s="77" t="s">
        <v>5587</v>
      </c>
      <c r="I265" s="16">
        <v>45</v>
      </c>
      <c r="J265" s="16">
        <v>43</v>
      </c>
      <c r="K265" s="16">
        <v>26</v>
      </c>
      <c r="L265" s="16">
        <v>10</v>
      </c>
      <c r="M265" s="81">
        <v>12.577500000000001</v>
      </c>
      <c r="N265" s="96">
        <v>12.577500000000001</v>
      </c>
      <c r="O265" s="64">
        <v>2530</v>
      </c>
      <c r="P265" s="65">
        <f>Table2245789101123456789101112131415161718192021222324252627282930313233343536373839404142434445464748495051525354[[#This Row],[PEMBULATAN]]*O265</f>
        <v>31821.075000000001</v>
      </c>
    </row>
    <row r="266" spans="1:16" ht="24" customHeight="1" x14ac:dyDescent="0.2">
      <c r="A266" s="14"/>
      <c r="B266" s="75"/>
      <c r="C266" s="73" t="s">
        <v>5960</v>
      </c>
      <c r="D266" s="78" t="s">
        <v>127</v>
      </c>
      <c r="E266" s="13">
        <v>44560</v>
      </c>
      <c r="F266" s="76" t="s">
        <v>705</v>
      </c>
      <c r="G266" s="13">
        <v>44564</v>
      </c>
      <c r="H266" s="77" t="s">
        <v>5587</v>
      </c>
      <c r="I266" s="16">
        <v>45</v>
      </c>
      <c r="J266" s="16">
        <v>43</v>
      </c>
      <c r="K266" s="16">
        <v>26</v>
      </c>
      <c r="L266" s="16">
        <v>10</v>
      </c>
      <c r="M266" s="81">
        <v>12.577500000000001</v>
      </c>
      <c r="N266" s="96">
        <v>12.577500000000001</v>
      </c>
      <c r="O266" s="64">
        <v>2530</v>
      </c>
      <c r="P266" s="65">
        <f>Table2245789101123456789101112131415161718192021222324252627282930313233343536373839404142434445464748495051525354[[#This Row],[PEMBULATAN]]*O266</f>
        <v>31821.075000000001</v>
      </c>
    </row>
    <row r="267" spans="1:16" ht="24" customHeight="1" x14ac:dyDescent="0.2">
      <c r="A267" s="14"/>
      <c r="B267" s="75"/>
      <c r="C267" s="73" t="s">
        <v>5961</v>
      </c>
      <c r="D267" s="78" t="s">
        <v>127</v>
      </c>
      <c r="E267" s="13">
        <v>44560</v>
      </c>
      <c r="F267" s="76" t="s">
        <v>705</v>
      </c>
      <c r="G267" s="13">
        <v>44564</v>
      </c>
      <c r="H267" s="77" t="s">
        <v>5587</v>
      </c>
      <c r="I267" s="16">
        <v>32</v>
      </c>
      <c r="J267" s="16">
        <v>23</v>
      </c>
      <c r="K267" s="16">
        <v>18</v>
      </c>
      <c r="L267" s="16">
        <v>7</v>
      </c>
      <c r="M267" s="81">
        <v>3.3119999999999998</v>
      </c>
      <c r="N267" s="96">
        <v>8</v>
      </c>
      <c r="O267" s="64">
        <v>2530</v>
      </c>
      <c r="P267" s="65">
        <f>Table2245789101123456789101112131415161718192021222324252627282930313233343536373839404142434445464748495051525354[[#This Row],[PEMBULATAN]]*O267</f>
        <v>20240</v>
      </c>
    </row>
    <row r="268" spans="1:16" ht="24" customHeight="1" x14ac:dyDescent="0.2">
      <c r="A268" s="14"/>
      <c r="B268" s="75"/>
      <c r="C268" s="73" t="s">
        <v>5962</v>
      </c>
      <c r="D268" s="78" t="s">
        <v>127</v>
      </c>
      <c r="E268" s="13">
        <v>44560</v>
      </c>
      <c r="F268" s="76" t="s">
        <v>705</v>
      </c>
      <c r="G268" s="13">
        <v>44564</v>
      </c>
      <c r="H268" s="77" t="s">
        <v>5587</v>
      </c>
      <c r="I268" s="16">
        <v>45</v>
      </c>
      <c r="J268" s="16">
        <v>43</v>
      </c>
      <c r="K268" s="16">
        <v>26</v>
      </c>
      <c r="L268" s="16">
        <v>10</v>
      </c>
      <c r="M268" s="81">
        <v>12.577500000000001</v>
      </c>
      <c r="N268" s="96">
        <v>12.577500000000001</v>
      </c>
      <c r="O268" s="64">
        <v>2530</v>
      </c>
      <c r="P268" s="65">
        <f>Table2245789101123456789101112131415161718192021222324252627282930313233343536373839404142434445464748495051525354[[#This Row],[PEMBULATAN]]*O268</f>
        <v>31821.075000000001</v>
      </c>
    </row>
    <row r="269" spans="1:16" ht="24" customHeight="1" x14ac:dyDescent="0.2">
      <c r="A269" s="14"/>
      <c r="B269" s="75"/>
      <c r="C269" s="73" t="s">
        <v>5963</v>
      </c>
      <c r="D269" s="78" t="s">
        <v>127</v>
      </c>
      <c r="E269" s="13">
        <v>44560</v>
      </c>
      <c r="F269" s="76" t="s">
        <v>705</v>
      </c>
      <c r="G269" s="13">
        <v>44564</v>
      </c>
      <c r="H269" s="77" t="s">
        <v>5587</v>
      </c>
      <c r="I269" s="16">
        <v>32</v>
      </c>
      <c r="J269" s="16">
        <v>23</v>
      </c>
      <c r="K269" s="16">
        <v>18</v>
      </c>
      <c r="L269" s="16">
        <v>7</v>
      </c>
      <c r="M269" s="81">
        <v>3.3119999999999998</v>
      </c>
      <c r="N269" s="96">
        <v>8</v>
      </c>
      <c r="O269" s="64">
        <v>2530</v>
      </c>
      <c r="P269" s="65">
        <f>Table2245789101123456789101112131415161718192021222324252627282930313233343536373839404142434445464748495051525354[[#This Row],[PEMBULATAN]]*O269</f>
        <v>20240</v>
      </c>
    </row>
    <row r="270" spans="1:16" ht="24" customHeight="1" x14ac:dyDescent="0.2">
      <c r="A270" s="14"/>
      <c r="B270" s="75"/>
      <c r="C270" s="73" t="s">
        <v>5964</v>
      </c>
      <c r="D270" s="78" t="s">
        <v>127</v>
      </c>
      <c r="E270" s="13">
        <v>44560</v>
      </c>
      <c r="F270" s="76" t="s">
        <v>705</v>
      </c>
      <c r="G270" s="13">
        <v>44564</v>
      </c>
      <c r="H270" s="77" t="s">
        <v>5587</v>
      </c>
      <c r="I270" s="16">
        <v>32</v>
      </c>
      <c r="J270" s="16">
        <v>23</v>
      </c>
      <c r="K270" s="16">
        <v>18</v>
      </c>
      <c r="L270" s="16">
        <v>7</v>
      </c>
      <c r="M270" s="81">
        <v>3.3119999999999998</v>
      </c>
      <c r="N270" s="96">
        <v>8</v>
      </c>
      <c r="O270" s="64">
        <v>2530</v>
      </c>
      <c r="P270" s="65">
        <f>Table2245789101123456789101112131415161718192021222324252627282930313233343536373839404142434445464748495051525354[[#This Row],[PEMBULATAN]]*O270</f>
        <v>20240</v>
      </c>
    </row>
    <row r="271" spans="1:16" ht="24" customHeight="1" x14ac:dyDescent="0.2">
      <c r="A271" s="14"/>
      <c r="B271" s="75"/>
      <c r="C271" s="73" t="s">
        <v>5965</v>
      </c>
      <c r="D271" s="78" t="s">
        <v>127</v>
      </c>
      <c r="E271" s="13">
        <v>44560</v>
      </c>
      <c r="F271" s="76" t="s">
        <v>705</v>
      </c>
      <c r="G271" s="13">
        <v>44564</v>
      </c>
      <c r="H271" s="77" t="s">
        <v>5587</v>
      </c>
      <c r="I271" s="16">
        <v>45</v>
      </c>
      <c r="J271" s="16">
        <v>43</v>
      </c>
      <c r="K271" s="16">
        <v>26</v>
      </c>
      <c r="L271" s="16">
        <v>10</v>
      </c>
      <c r="M271" s="81">
        <v>12.577500000000001</v>
      </c>
      <c r="N271" s="96">
        <v>12.577500000000001</v>
      </c>
      <c r="O271" s="64">
        <v>2530</v>
      </c>
      <c r="P271" s="65">
        <f>Table2245789101123456789101112131415161718192021222324252627282930313233343536373839404142434445464748495051525354[[#This Row],[PEMBULATAN]]*O271</f>
        <v>31821.075000000001</v>
      </c>
    </row>
    <row r="272" spans="1:16" ht="24" customHeight="1" x14ac:dyDescent="0.2">
      <c r="A272" s="14"/>
      <c r="B272" s="75"/>
      <c r="C272" s="73" t="s">
        <v>5966</v>
      </c>
      <c r="D272" s="78" t="s">
        <v>127</v>
      </c>
      <c r="E272" s="13">
        <v>44560</v>
      </c>
      <c r="F272" s="76" t="s">
        <v>705</v>
      </c>
      <c r="G272" s="13">
        <v>44564</v>
      </c>
      <c r="H272" s="77" t="s">
        <v>5587</v>
      </c>
      <c r="I272" s="16">
        <v>45</v>
      </c>
      <c r="J272" s="16">
        <v>43</v>
      </c>
      <c r="K272" s="16">
        <v>26</v>
      </c>
      <c r="L272" s="16">
        <v>10</v>
      </c>
      <c r="M272" s="81">
        <v>12.577500000000001</v>
      </c>
      <c r="N272" s="96">
        <v>12.577500000000001</v>
      </c>
      <c r="O272" s="64">
        <v>2530</v>
      </c>
      <c r="P272" s="65">
        <f>Table2245789101123456789101112131415161718192021222324252627282930313233343536373839404142434445464748495051525354[[#This Row],[PEMBULATAN]]*O272</f>
        <v>31821.075000000001</v>
      </c>
    </row>
    <row r="273" spans="1:16" ht="24" customHeight="1" x14ac:dyDescent="0.2">
      <c r="A273" s="14"/>
      <c r="B273" s="75"/>
      <c r="C273" s="73" t="s">
        <v>5967</v>
      </c>
      <c r="D273" s="78" t="s">
        <v>127</v>
      </c>
      <c r="E273" s="13">
        <v>44560</v>
      </c>
      <c r="F273" s="76" t="s">
        <v>705</v>
      </c>
      <c r="G273" s="13">
        <v>44564</v>
      </c>
      <c r="H273" s="77" t="s">
        <v>5587</v>
      </c>
      <c r="I273" s="16">
        <v>45</v>
      </c>
      <c r="J273" s="16">
        <v>43</v>
      </c>
      <c r="K273" s="16">
        <v>26</v>
      </c>
      <c r="L273" s="16">
        <v>10</v>
      </c>
      <c r="M273" s="81">
        <v>12.577500000000001</v>
      </c>
      <c r="N273" s="96">
        <v>12.577500000000001</v>
      </c>
      <c r="O273" s="64">
        <v>2530</v>
      </c>
      <c r="P273" s="65">
        <f>Table2245789101123456789101112131415161718192021222324252627282930313233343536373839404142434445464748495051525354[[#This Row],[PEMBULATAN]]*O273</f>
        <v>31821.075000000001</v>
      </c>
    </row>
    <row r="274" spans="1:16" ht="24" customHeight="1" x14ac:dyDescent="0.2">
      <c r="A274" s="14"/>
      <c r="B274" s="98"/>
      <c r="C274" s="73" t="s">
        <v>5968</v>
      </c>
      <c r="D274" s="78" t="s">
        <v>127</v>
      </c>
      <c r="E274" s="13">
        <v>44560</v>
      </c>
      <c r="F274" s="76" t="s">
        <v>705</v>
      </c>
      <c r="G274" s="13">
        <v>44564</v>
      </c>
      <c r="H274" s="77" t="s">
        <v>5587</v>
      </c>
      <c r="I274" s="16">
        <v>150</v>
      </c>
      <c r="J274" s="16">
        <v>45</v>
      </c>
      <c r="K274" s="16">
        <v>10</v>
      </c>
      <c r="L274" s="16">
        <v>11</v>
      </c>
      <c r="M274" s="81">
        <v>16.875</v>
      </c>
      <c r="N274" s="96">
        <v>16.875</v>
      </c>
      <c r="O274" s="64">
        <v>2530</v>
      </c>
      <c r="P274" s="65">
        <f>Table2245789101123456789101112131415161718192021222324252627282930313233343536373839404142434445464748495051525354[[#This Row],[PEMBULATAN]]*O274</f>
        <v>42693.75</v>
      </c>
    </row>
    <row r="275" spans="1:16" ht="24" customHeight="1" x14ac:dyDescent="0.2">
      <c r="A275" s="14"/>
      <c r="B275" s="75" t="s">
        <v>5969</v>
      </c>
      <c r="C275" s="73" t="s">
        <v>5970</v>
      </c>
      <c r="D275" s="78" t="s">
        <v>127</v>
      </c>
      <c r="E275" s="13">
        <v>44560</v>
      </c>
      <c r="F275" s="76" t="s">
        <v>705</v>
      </c>
      <c r="G275" s="13">
        <v>44564</v>
      </c>
      <c r="H275" s="77" t="s">
        <v>5587</v>
      </c>
      <c r="I275" s="16">
        <v>65</v>
      </c>
      <c r="J275" s="16">
        <v>45</v>
      </c>
      <c r="K275" s="16">
        <v>13</v>
      </c>
      <c r="L275" s="16">
        <v>9</v>
      </c>
      <c r="M275" s="81">
        <v>9.5062499999999996</v>
      </c>
      <c r="N275" s="96">
        <v>9.5062499999999996</v>
      </c>
      <c r="O275" s="64">
        <v>2530</v>
      </c>
      <c r="P275" s="65">
        <f>Table2245789101123456789101112131415161718192021222324252627282930313233343536373839404142434445464748495051525354[[#This Row],[PEMBULATAN]]*O275</f>
        <v>24050.8125</v>
      </c>
    </row>
    <row r="276" spans="1:16" ht="22.5" customHeight="1" x14ac:dyDescent="0.2">
      <c r="A276" s="123" t="s">
        <v>30</v>
      </c>
      <c r="B276" s="124"/>
      <c r="C276" s="124"/>
      <c r="D276" s="124"/>
      <c r="E276" s="124"/>
      <c r="F276" s="124"/>
      <c r="G276" s="124"/>
      <c r="H276" s="124"/>
      <c r="I276" s="124"/>
      <c r="J276" s="124"/>
      <c r="K276" s="124"/>
      <c r="L276" s="125"/>
      <c r="M276" s="79">
        <f>SUBTOTAL(109,Table2245789101123456789101112131415161718192021222324252627282930313233343536373839404142434445464748495051525354[KG VOLUME])</f>
        <v>5855.853250000001</v>
      </c>
      <c r="N276" s="68">
        <f>SUM(N3:N275)</f>
        <v>6106.9459999999999</v>
      </c>
      <c r="O276" s="126">
        <f>SUM(P3:P275)</f>
        <v>15450573.379999992</v>
      </c>
      <c r="P276" s="127"/>
    </row>
    <row r="277" spans="1:16" ht="18" customHeight="1" x14ac:dyDescent="0.2">
      <c r="A277" s="86"/>
      <c r="B277" s="56" t="s">
        <v>42</v>
      </c>
      <c r="C277" s="55"/>
      <c r="D277" s="57" t="s">
        <v>43</v>
      </c>
      <c r="E277" s="86"/>
      <c r="F277" s="86"/>
      <c r="G277" s="86"/>
      <c r="H277" s="86"/>
      <c r="I277" s="86"/>
      <c r="J277" s="86"/>
      <c r="K277" s="86"/>
      <c r="L277" s="86"/>
      <c r="M277" s="87"/>
      <c r="N277" s="88" t="s">
        <v>51</v>
      </c>
      <c r="O277" s="89"/>
      <c r="P277" s="89">
        <f>O276*10%</f>
        <v>1545057.3379999993</v>
      </c>
    </row>
    <row r="278" spans="1:16" ht="18" customHeight="1" thickBot="1" x14ac:dyDescent="0.25">
      <c r="A278" s="86"/>
      <c r="B278" s="56"/>
      <c r="C278" s="55"/>
      <c r="D278" s="57"/>
      <c r="E278" s="86"/>
      <c r="F278" s="86"/>
      <c r="G278" s="86"/>
      <c r="H278" s="86"/>
      <c r="I278" s="86"/>
      <c r="J278" s="86"/>
      <c r="K278" s="86"/>
      <c r="L278" s="86"/>
      <c r="M278" s="87"/>
      <c r="N278" s="90" t="s">
        <v>52</v>
      </c>
      <c r="O278" s="91"/>
      <c r="P278" s="91">
        <f>O276-P277</f>
        <v>13905516.041999992</v>
      </c>
    </row>
    <row r="279" spans="1:16" ht="18" customHeight="1" x14ac:dyDescent="0.2">
      <c r="A279" s="11"/>
      <c r="H279" s="63"/>
      <c r="N279" s="62" t="s">
        <v>31</v>
      </c>
      <c r="P279" s="69">
        <f>P278*1%</f>
        <v>139055.16041999991</v>
      </c>
    </row>
    <row r="280" spans="1:16" ht="18" customHeight="1" thickBot="1" x14ac:dyDescent="0.25">
      <c r="A280" s="11"/>
      <c r="H280" s="63"/>
      <c r="N280" s="62" t="s">
        <v>53</v>
      </c>
      <c r="P280" s="71">
        <f>P278*2%</f>
        <v>278110.32083999983</v>
      </c>
    </row>
    <row r="281" spans="1:16" ht="18" customHeight="1" x14ac:dyDescent="0.2">
      <c r="A281" s="11"/>
      <c r="H281" s="63"/>
      <c r="N281" s="66" t="s">
        <v>32</v>
      </c>
      <c r="O281" s="67"/>
      <c r="P281" s="70">
        <f>P278+P279-P280</f>
        <v>13766460.881579993</v>
      </c>
    </row>
    <row r="283" spans="1:16" x14ac:dyDescent="0.2">
      <c r="A283" s="11"/>
      <c r="H283" s="63"/>
      <c r="P283" s="71"/>
    </row>
    <row r="284" spans="1:16" x14ac:dyDescent="0.2">
      <c r="A284" s="11"/>
      <c r="H284" s="63"/>
      <c r="O284" s="58"/>
      <c r="P284" s="71"/>
    </row>
    <row r="285" spans="1:16" s="3" customFormat="1" x14ac:dyDescent="0.25">
      <c r="A285" s="11"/>
      <c r="B285" s="2"/>
      <c r="C285" s="2"/>
      <c r="E285" s="12"/>
      <c r="H285" s="63"/>
      <c r="N285" s="15"/>
      <c r="O285" s="15"/>
      <c r="P285" s="15"/>
    </row>
    <row r="286" spans="1:16" s="3" customFormat="1" x14ac:dyDescent="0.25">
      <c r="A286" s="11"/>
      <c r="B286" s="2"/>
      <c r="C286" s="2"/>
      <c r="E286" s="12"/>
      <c r="H286" s="63"/>
      <c r="N286" s="15"/>
      <c r="O286" s="15"/>
      <c r="P286" s="15"/>
    </row>
    <row r="287" spans="1:16" s="3" customFormat="1" x14ac:dyDescent="0.25">
      <c r="A287" s="11"/>
      <c r="B287" s="2"/>
      <c r="C287" s="2"/>
      <c r="E287" s="12"/>
      <c r="H287" s="63"/>
      <c r="N287" s="15"/>
      <c r="O287" s="15"/>
      <c r="P287" s="15"/>
    </row>
    <row r="288" spans="1:16" s="3" customFormat="1" x14ac:dyDescent="0.25">
      <c r="A288" s="11"/>
      <c r="B288" s="2"/>
      <c r="C288" s="2"/>
      <c r="E288" s="12"/>
      <c r="H288" s="63"/>
      <c r="N288" s="15"/>
      <c r="O288" s="15"/>
      <c r="P288" s="15"/>
    </row>
    <row r="289" spans="1:16" s="3" customFormat="1" x14ac:dyDescent="0.25">
      <c r="A289" s="11"/>
      <c r="B289" s="2"/>
      <c r="C289" s="2"/>
      <c r="E289" s="12"/>
      <c r="H289" s="63"/>
      <c r="N289" s="15"/>
      <c r="O289" s="15"/>
      <c r="P289" s="15"/>
    </row>
    <row r="290" spans="1:16" s="3" customFormat="1" x14ac:dyDescent="0.25">
      <c r="A290" s="11"/>
      <c r="B290" s="2"/>
      <c r="C290" s="2"/>
      <c r="E290" s="12"/>
      <c r="H290" s="63"/>
      <c r="N290" s="15"/>
      <c r="O290" s="15"/>
      <c r="P290" s="15"/>
    </row>
    <row r="291" spans="1:16" s="3" customFormat="1" x14ac:dyDescent="0.25">
      <c r="A291" s="11"/>
      <c r="B291" s="2"/>
      <c r="C291" s="2"/>
      <c r="E291" s="12"/>
      <c r="H291" s="63"/>
      <c r="N291" s="15"/>
      <c r="O291" s="15"/>
      <c r="P291" s="15"/>
    </row>
    <row r="292" spans="1:16" s="3" customFormat="1" x14ac:dyDescent="0.25">
      <c r="A292" s="11"/>
      <c r="B292" s="2"/>
      <c r="C292" s="2"/>
      <c r="E292" s="12"/>
      <c r="H292" s="63"/>
      <c r="N292" s="15"/>
      <c r="O292" s="15"/>
      <c r="P292" s="15"/>
    </row>
    <row r="293" spans="1:16" s="3" customFormat="1" x14ac:dyDescent="0.25">
      <c r="A293" s="11"/>
      <c r="B293" s="2"/>
      <c r="C293" s="2"/>
      <c r="E293" s="12"/>
      <c r="H293" s="63"/>
      <c r="N293" s="15"/>
      <c r="O293" s="15"/>
      <c r="P293" s="15"/>
    </row>
    <row r="294" spans="1:16" s="3" customFormat="1" x14ac:dyDescent="0.25">
      <c r="A294" s="11"/>
      <c r="B294" s="2"/>
      <c r="C294" s="2"/>
      <c r="E294" s="12"/>
      <c r="H294" s="63"/>
      <c r="N294" s="15"/>
      <c r="O294" s="15"/>
      <c r="P294" s="15"/>
    </row>
    <row r="295" spans="1:16" s="3" customFormat="1" x14ac:dyDescent="0.25">
      <c r="A295" s="11"/>
      <c r="B295" s="2"/>
      <c r="C295" s="2"/>
      <c r="E295" s="12"/>
      <c r="H295" s="63"/>
      <c r="N295" s="15"/>
      <c r="O295" s="15"/>
      <c r="P295" s="15"/>
    </row>
    <row r="296" spans="1:16" s="3" customFormat="1" x14ac:dyDescent="0.25">
      <c r="A296" s="11"/>
      <c r="B296" s="2"/>
      <c r="C296" s="2"/>
      <c r="E296" s="12"/>
      <c r="H296" s="63"/>
      <c r="N296" s="15"/>
      <c r="O296" s="15"/>
      <c r="P296" s="15"/>
    </row>
  </sheetData>
  <mergeCells count="2">
    <mergeCell ref="A276:L276"/>
    <mergeCell ref="O276:P276"/>
  </mergeCells>
  <conditionalFormatting sqref="B3:B275">
    <cfRule type="duplicateValues" dxfId="79" priority="82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tabColor rgb="FF92D050"/>
  </sheetPr>
  <dimension ref="A1:P93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N72" sqref="N3:N72"/>
    </sheetView>
  </sheetViews>
  <sheetFormatPr defaultRowHeight="15" x14ac:dyDescent="0.2"/>
  <cols>
    <col min="1" max="1" width="8" style="4" customWidth="1"/>
    <col min="2" max="2" width="19.5703125" style="2" customWidth="1"/>
    <col min="3" max="3" width="14.5703125" style="2" customWidth="1"/>
    <col min="4" max="4" width="10.42578125" style="3" customWidth="1"/>
    <col min="5" max="5" width="8" style="12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5" customWidth="1"/>
    <col min="15" max="15" width="8.140625" style="15" customWidth="1"/>
    <col min="16" max="16" width="12.28515625" style="15" customWidth="1"/>
    <col min="17" max="16384" width="9.140625" style="4"/>
  </cols>
  <sheetData>
    <row r="1" spans="1:16" x14ac:dyDescent="0.2">
      <c r="H1" s="5"/>
    </row>
    <row r="2" spans="1:16" ht="25.5" x14ac:dyDescent="0.2">
      <c r="A2" s="59" t="s">
        <v>44</v>
      </c>
      <c r="B2" s="7" t="s">
        <v>7</v>
      </c>
      <c r="C2" s="7" t="s">
        <v>0</v>
      </c>
      <c r="D2" s="7" t="s">
        <v>1</v>
      </c>
      <c r="E2" s="60" t="s">
        <v>4</v>
      </c>
      <c r="F2" s="7" t="s">
        <v>3</v>
      </c>
      <c r="G2" s="7" t="s">
        <v>5</v>
      </c>
      <c r="H2" s="60" t="s">
        <v>2</v>
      </c>
      <c r="I2" s="7" t="s">
        <v>39</v>
      </c>
      <c r="J2" s="7" t="s">
        <v>40</v>
      </c>
      <c r="K2" s="7" t="s">
        <v>41</v>
      </c>
      <c r="L2" s="61" t="s">
        <v>45</v>
      </c>
      <c r="M2" s="61" t="s">
        <v>46</v>
      </c>
      <c r="N2" s="61" t="s">
        <v>6</v>
      </c>
      <c r="O2" s="61" t="s">
        <v>47</v>
      </c>
      <c r="P2" s="61" t="s">
        <v>48</v>
      </c>
    </row>
    <row r="3" spans="1:16" ht="26.25" customHeight="1" x14ac:dyDescent="0.2">
      <c r="A3" s="83">
        <v>403994</v>
      </c>
      <c r="B3" s="74" t="s">
        <v>5971</v>
      </c>
      <c r="C3" s="9" t="s">
        <v>5972</v>
      </c>
      <c r="D3" s="76" t="s">
        <v>127</v>
      </c>
      <c r="E3" s="13">
        <v>44561</v>
      </c>
      <c r="F3" s="76" t="s">
        <v>128</v>
      </c>
      <c r="G3" s="13">
        <v>44564</v>
      </c>
      <c r="H3" s="10" t="s">
        <v>5587</v>
      </c>
      <c r="I3" s="1">
        <v>63</v>
      </c>
      <c r="J3" s="1">
        <v>49</v>
      </c>
      <c r="K3" s="1">
        <v>20</v>
      </c>
      <c r="L3" s="1">
        <v>1</v>
      </c>
      <c r="M3" s="80">
        <v>15.435</v>
      </c>
      <c r="N3" s="8">
        <v>16</v>
      </c>
      <c r="O3" s="64">
        <v>2530</v>
      </c>
      <c r="P3" s="65">
        <f>Table224578910112345678910111213141516171819202122232425262728293031323334353637383940414243444546474849505152535455[[#This Row],[PEMBULATAN]]*O3</f>
        <v>40480</v>
      </c>
    </row>
    <row r="4" spans="1:16" ht="26.25" customHeight="1" x14ac:dyDescent="0.2">
      <c r="A4" s="14"/>
      <c r="B4" s="75"/>
      <c r="C4" s="73" t="s">
        <v>5973</v>
      </c>
      <c r="D4" s="78" t="s">
        <v>127</v>
      </c>
      <c r="E4" s="13">
        <v>44561</v>
      </c>
      <c r="F4" s="76" t="s">
        <v>128</v>
      </c>
      <c r="G4" s="13">
        <v>44564</v>
      </c>
      <c r="H4" s="77" t="s">
        <v>5587</v>
      </c>
      <c r="I4" s="16">
        <v>40</v>
      </c>
      <c r="J4" s="16">
        <v>40</v>
      </c>
      <c r="K4" s="16">
        <v>42</v>
      </c>
      <c r="L4" s="16">
        <v>7</v>
      </c>
      <c r="M4" s="81">
        <v>16.8</v>
      </c>
      <c r="N4" s="96">
        <v>16.8</v>
      </c>
      <c r="O4" s="64">
        <v>2530</v>
      </c>
      <c r="P4" s="65">
        <f>Table224578910112345678910111213141516171819202122232425262728293031323334353637383940414243444546474849505152535455[[#This Row],[PEMBULATAN]]*O4</f>
        <v>42504</v>
      </c>
    </row>
    <row r="5" spans="1:16" ht="26.25" customHeight="1" x14ac:dyDescent="0.2">
      <c r="A5" s="14"/>
      <c r="B5" s="75"/>
      <c r="C5" s="73" t="s">
        <v>5974</v>
      </c>
      <c r="D5" s="78" t="s">
        <v>127</v>
      </c>
      <c r="E5" s="13">
        <v>44561</v>
      </c>
      <c r="F5" s="76" t="s">
        <v>128</v>
      </c>
      <c r="G5" s="13">
        <v>44564</v>
      </c>
      <c r="H5" s="77" t="s">
        <v>5587</v>
      </c>
      <c r="I5" s="16">
        <v>39</v>
      </c>
      <c r="J5" s="16">
        <v>30</v>
      </c>
      <c r="K5" s="16">
        <v>23</v>
      </c>
      <c r="L5" s="16">
        <v>2</v>
      </c>
      <c r="M5" s="81">
        <v>6.7275</v>
      </c>
      <c r="N5" s="96">
        <v>6.7275</v>
      </c>
      <c r="O5" s="64">
        <v>2530</v>
      </c>
      <c r="P5" s="65">
        <f>Table224578910112345678910111213141516171819202122232425262728293031323334353637383940414243444546474849505152535455[[#This Row],[PEMBULATAN]]*O5</f>
        <v>17020.575000000001</v>
      </c>
    </row>
    <row r="6" spans="1:16" ht="26.25" customHeight="1" x14ac:dyDescent="0.2">
      <c r="A6" s="14"/>
      <c r="B6" s="75"/>
      <c r="C6" s="73" t="s">
        <v>5975</v>
      </c>
      <c r="D6" s="78" t="s">
        <v>127</v>
      </c>
      <c r="E6" s="13">
        <v>44561</v>
      </c>
      <c r="F6" s="76" t="s">
        <v>128</v>
      </c>
      <c r="G6" s="13">
        <v>44564</v>
      </c>
      <c r="H6" s="77" t="s">
        <v>5587</v>
      </c>
      <c r="I6" s="16">
        <v>63</v>
      </c>
      <c r="J6" s="16">
        <v>37</v>
      </c>
      <c r="K6" s="16">
        <v>10</v>
      </c>
      <c r="L6" s="16">
        <v>1</v>
      </c>
      <c r="M6" s="81">
        <v>5.8274999999999997</v>
      </c>
      <c r="N6" s="96">
        <v>5.8274999999999997</v>
      </c>
      <c r="O6" s="64">
        <v>2530</v>
      </c>
      <c r="P6" s="65">
        <f>Table224578910112345678910111213141516171819202122232425262728293031323334353637383940414243444546474849505152535455[[#This Row],[PEMBULATAN]]*O6</f>
        <v>14743.574999999999</v>
      </c>
    </row>
    <row r="7" spans="1:16" ht="26.25" customHeight="1" x14ac:dyDescent="0.2">
      <c r="A7" s="14"/>
      <c r="B7" s="75"/>
      <c r="C7" s="73" t="s">
        <v>5976</v>
      </c>
      <c r="D7" s="78" t="s">
        <v>127</v>
      </c>
      <c r="E7" s="13">
        <v>44561</v>
      </c>
      <c r="F7" s="76" t="s">
        <v>128</v>
      </c>
      <c r="G7" s="13">
        <v>44564</v>
      </c>
      <c r="H7" s="77" t="s">
        <v>5587</v>
      </c>
      <c r="I7" s="16">
        <v>63</v>
      </c>
      <c r="J7" s="16">
        <v>49</v>
      </c>
      <c r="K7" s="16">
        <v>20</v>
      </c>
      <c r="L7" s="16">
        <v>1</v>
      </c>
      <c r="M7" s="81">
        <v>15.435</v>
      </c>
      <c r="N7" s="96">
        <v>16</v>
      </c>
      <c r="O7" s="64">
        <v>2530</v>
      </c>
      <c r="P7" s="65">
        <f>Table224578910112345678910111213141516171819202122232425262728293031323334353637383940414243444546474849505152535455[[#This Row],[PEMBULATAN]]*O7</f>
        <v>40480</v>
      </c>
    </row>
    <row r="8" spans="1:16" ht="26.25" customHeight="1" x14ac:dyDescent="0.2">
      <c r="A8" s="14"/>
      <c r="B8" s="75"/>
      <c r="C8" s="73" t="s">
        <v>5977</v>
      </c>
      <c r="D8" s="78" t="s">
        <v>127</v>
      </c>
      <c r="E8" s="13">
        <v>44561</v>
      </c>
      <c r="F8" s="76" t="s">
        <v>128</v>
      </c>
      <c r="G8" s="13">
        <v>44564</v>
      </c>
      <c r="H8" s="77" t="s">
        <v>5587</v>
      </c>
      <c r="I8" s="16">
        <v>90</v>
      </c>
      <c r="J8" s="16">
        <v>45</v>
      </c>
      <c r="K8" s="16">
        <v>10</v>
      </c>
      <c r="L8" s="16">
        <v>1</v>
      </c>
      <c r="M8" s="81">
        <v>10.125</v>
      </c>
      <c r="N8" s="96">
        <v>10.125</v>
      </c>
      <c r="O8" s="64">
        <v>2530</v>
      </c>
      <c r="P8" s="65">
        <f>Table224578910112345678910111213141516171819202122232425262728293031323334353637383940414243444546474849505152535455[[#This Row],[PEMBULATAN]]*O8</f>
        <v>25616.25</v>
      </c>
    </row>
    <row r="9" spans="1:16" ht="26.25" customHeight="1" x14ac:dyDescent="0.2">
      <c r="A9" s="14"/>
      <c r="B9" s="75"/>
      <c r="C9" s="73" t="s">
        <v>5978</v>
      </c>
      <c r="D9" s="78" t="s">
        <v>127</v>
      </c>
      <c r="E9" s="13">
        <v>44561</v>
      </c>
      <c r="F9" s="76" t="s">
        <v>128</v>
      </c>
      <c r="G9" s="13">
        <v>44564</v>
      </c>
      <c r="H9" s="77" t="s">
        <v>5587</v>
      </c>
      <c r="I9" s="16">
        <v>66</v>
      </c>
      <c r="J9" s="16">
        <v>40</v>
      </c>
      <c r="K9" s="16">
        <v>15</v>
      </c>
      <c r="L9" s="16">
        <v>3</v>
      </c>
      <c r="M9" s="81">
        <v>9.9</v>
      </c>
      <c r="N9" s="96">
        <v>9.9</v>
      </c>
      <c r="O9" s="64">
        <v>2530</v>
      </c>
      <c r="P9" s="65">
        <f>Table224578910112345678910111213141516171819202122232425262728293031323334353637383940414243444546474849505152535455[[#This Row],[PEMBULATAN]]*O9</f>
        <v>25047</v>
      </c>
    </row>
    <row r="10" spans="1:16" ht="26.25" customHeight="1" x14ac:dyDescent="0.2">
      <c r="A10" s="14"/>
      <c r="B10" s="75"/>
      <c r="C10" s="73" t="s">
        <v>5979</v>
      </c>
      <c r="D10" s="78" t="s">
        <v>127</v>
      </c>
      <c r="E10" s="13">
        <v>44561</v>
      </c>
      <c r="F10" s="76" t="s">
        <v>128</v>
      </c>
      <c r="G10" s="13">
        <v>44564</v>
      </c>
      <c r="H10" s="77" t="s">
        <v>5587</v>
      </c>
      <c r="I10" s="16">
        <v>90</v>
      </c>
      <c r="J10" s="16">
        <v>45</v>
      </c>
      <c r="K10" s="16">
        <v>10</v>
      </c>
      <c r="L10" s="16">
        <v>1</v>
      </c>
      <c r="M10" s="81">
        <v>10.125</v>
      </c>
      <c r="N10" s="96">
        <v>10.125</v>
      </c>
      <c r="O10" s="64">
        <v>2530</v>
      </c>
      <c r="P10" s="65">
        <f>Table224578910112345678910111213141516171819202122232425262728293031323334353637383940414243444546474849505152535455[[#This Row],[PEMBULATAN]]*O10</f>
        <v>25616.25</v>
      </c>
    </row>
    <row r="11" spans="1:16" ht="26.25" customHeight="1" x14ac:dyDescent="0.2">
      <c r="A11" s="14"/>
      <c r="B11" s="75"/>
      <c r="C11" s="73" t="s">
        <v>5980</v>
      </c>
      <c r="D11" s="78" t="s">
        <v>127</v>
      </c>
      <c r="E11" s="13">
        <v>44561</v>
      </c>
      <c r="F11" s="76" t="s">
        <v>128</v>
      </c>
      <c r="G11" s="13">
        <v>44564</v>
      </c>
      <c r="H11" s="77" t="s">
        <v>5587</v>
      </c>
      <c r="I11" s="16">
        <v>90</v>
      </c>
      <c r="J11" s="16">
        <v>45</v>
      </c>
      <c r="K11" s="16">
        <v>10</v>
      </c>
      <c r="L11" s="16">
        <v>1</v>
      </c>
      <c r="M11" s="81">
        <v>10.125</v>
      </c>
      <c r="N11" s="96">
        <v>10.125</v>
      </c>
      <c r="O11" s="64">
        <v>2530</v>
      </c>
      <c r="P11" s="65">
        <f>Table224578910112345678910111213141516171819202122232425262728293031323334353637383940414243444546474849505152535455[[#This Row],[PEMBULATAN]]*O11</f>
        <v>25616.25</v>
      </c>
    </row>
    <row r="12" spans="1:16" ht="26.25" customHeight="1" x14ac:dyDescent="0.2">
      <c r="A12" s="14"/>
      <c r="B12" s="75"/>
      <c r="C12" s="73" t="s">
        <v>5981</v>
      </c>
      <c r="D12" s="78" t="s">
        <v>127</v>
      </c>
      <c r="E12" s="13">
        <v>44561</v>
      </c>
      <c r="F12" s="76" t="s">
        <v>128</v>
      </c>
      <c r="G12" s="13">
        <v>44564</v>
      </c>
      <c r="H12" s="77" t="s">
        <v>5587</v>
      </c>
      <c r="I12" s="16">
        <v>63</v>
      </c>
      <c r="J12" s="16">
        <v>49</v>
      </c>
      <c r="K12" s="16">
        <v>20</v>
      </c>
      <c r="L12" s="16">
        <v>1</v>
      </c>
      <c r="M12" s="81">
        <v>15.435</v>
      </c>
      <c r="N12" s="96">
        <v>16</v>
      </c>
      <c r="O12" s="64">
        <v>2530</v>
      </c>
      <c r="P12" s="65">
        <f>Table224578910112345678910111213141516171819202122232425262728293031323334353637383940414243444546474849505152535455[[#This Row],[PEMBULATAN]]*O12</f>
        <v>40480</v>
      </c>
    </row>
    <row r="13" spans="1:16" ht="26.25" customHeight="1" x14ac:dyDescent="0.2">
      <c r="A13" s="14"/>
      <c r="B13" s="75"/>
      <c r="C13" s="73" t="s">
        <v>5982</v>
      </c>
      <c r="D13" s="78" t="s">
        <v>127</v>
      </c>
      <c r="E13" s="13">
        <v>44561</v>
      </c>
      <c r="F13" s="76" t="s">
        <v>128</v>
      </c>
      <c r="G13" s="13">
        <v>44564</v>
      </c>
      <c r="H13" s="77" t="s">
        <v>5587</v>
      </c>
      <c r="I13" s="16">
        <v>110</v>
      </c>
      <c r="J13" s="16">
        <v>33</v>
      </c>
      <c r="K13" s="16">
        <v>12</v>
      </c>
      <c r="L13" s="16">
        <v>4</v>
      </c>
      <c r="M13" s="81">
        <v>10.89</v>
      </c>
      <c r="N13" s="96">
        <v>10.89</v>
      </c>
      <c r="O13" s="64">
        <v>2530</v>
      </c>
      <c r="P13" s="65">
        <f>Table224578910112345678910111213141516171819202122232425262728293031323334353637383940414243444546474849505152535455[[#This Row],[PEMBULATAN]]*O13</f>
        <v>27551.7</v>
      </c>
    </row>
    <row r="14" spans="1:16" ht="26.25" customHeight="1" x14ac:dyDescent="0.2">
      <c r="A14" s="14"/>
      <c r="B14" s="75"/>
      <c r="C14" s="73" t="s">
        <v>5983</v>
      </c>
      <c r="D14" s="78" t="s">
        <v>127</v>
      </c>
      <c r="E14" s="13">
        <v>44561</v>
      </c>
      <c r="F14" s="76" t="s">
        <v>128</v>
      </c>
      <c r="G14" s="13">
        <v>44564</v>
      </c>
      <c r="H14" s="77" t="s">
        <v>5587</v>
      </c>
      <c r="I14" s="16">
        <v>150</v>
      </c>
      <c r="J14" s="16">
        <v>10</v>
      </c>
      <c r="K14" s="16">
        <v>10</v>
      </c>
      <c r="L14" s="16">
        <v>1</v>
      </c>
      <c r="M14" s="81">
        <v>3.75</v>
      </c>
      <c r="N14" s="96">
        <v>3.75</v>
      </c>
      <c r="O14" s="64">
        <v>2530</v>
      </c>
      <c r="P14" s="65">
        <f>Table224578910112345678910111213141516171819202122232425262728293031323334353637383940414243444546474849505152535455[[#This Row],[PEMBULATAN]]*O14</f>
        <v>9487.5</v>
      </c>
    </row>
    <row r="15" spans="1:16" ht="26.25" customHeight="1" x14ac:dyDescent="0.2">
      <c r="A15" s="14"/>
      <c r="B15" s="75"/>
      <c r="C15" s="73" t="s">
        <v>5984</v>
      </c>
      <c r="D15" s="78" t="s">
        <v>127</v>
      </c>
      <c r="E15" s="13">
        <v>44561</v>
      </c>
      <c r="F15" s="76" t="s">
        <v>128</v>
      </c>
      <c r="G15" s="13">
        <v>44564</v>
      </c>
      <c r="H15" s="77" t="s">
        <v>5587</v>
      </c>
      <c r="I15" s="16">
        <v>40</v>
      </c>
      <c r="J15" s="16">
        <v>40</v>
      </c>
      <c r="K15" s="16">
        <v>17</v>
      </c>
      <c r="L15" s="16">
        <v>2</v>
      </c>
      <c r="M15" s="81">
        <v>6.8</v>
      </c>
      <c r="N15" s="96">
        <v>6.8</v>
      </c>
      <c r="O15" s="64">
        <v>2530</v>
      </c>
      <c r="P15" s="65">
        <f>Table224578910112345678910111213141516171819202122232425262728293031323334353637383940414243444546474849505152535455[[#This Row],[PEMBULATAN]]*O15</f>
        <v>17204</v>
      </c>
    </row>
    <row r="16" spans="1:16" ht="26.25" customHeight="1" x14ac:dyDescent="0.2">
      <c r="A16" s="14"/>
      <c r="B16" s="75"/>
      <c r="C16" s="73" t="s">
        <v>5985</v>
      </c>
      <c r="D16" s="78" t="s">
        <v>127</v>
      </c>
      <c r="E16" s="13">
        <v>44561</v>
      </c>
      <c r="F16" s="76" t="s">
        <v>128</v>
      </c>
      <c r="G16" s="13">
        <v>44564</v>
      </c>
      <c r="H16" s="77" t="s">
        <v>5587</v>
      </c>
      <c r="I16" s="16">
        <v>75</v>
      </c>
      <c r="J16" s="16">
        <v>56</v>
      </c>
      <c r="K16" s="16">
        <v>21</v>
      </c>
      <c r="L16" s="16">
        <v>1</v>
      </c>
      <c r="M16" s="81">
        <v>22.05</v>
      </c>
      <c r="N16" s="96">
        <v>22.05</v>
      </c>
      <c r="O16" s="64">
        <v>2530</v>
      </c>
      <c r="P16" s="65">
        <f>Table224578910112345678910111213141516171819202122232425262728293031323334353637383940414243444546474849505152535455[[#This Row],[PEMBULATAN]]*O16</f>
        <v>55786.5</v>
      </c>
    </row>
    <row r="17" spans="1:16" ht="26.25" customHeight="1" x14ac:dyDescent="0.2">
      <c r="A17" s="14"/>
      <c r="B17" s="75"/>
      <c r="C17" s="73" t="s">
        <v>5986</v>
      </c>
      <c r="D17" s="78" t="s">
        <v>127</v>
      </c>
      <c r="E17" s="13">
        <v>44561</v>
      </c>
      <c r="F17" s="76" t="s">
        <v>128</v>
      </c>
      <c r="G17" s="13">
        <v>44564</v>
      </c>
      <c r="H17" s="77" t="s">
        <v>5587</v>
      </c>
      <c r="I17" s="16">
        <v>50</v>
      </c>
      <c r="J17" s="16">
        <v>40</v>
      </c>
      <c r="K17" s="16">
        <v>15</v>
      </c>
      <c r="L17" s="16">
        <v>2</v>
      </c>
      <c r="M17" s="81">
        <v>7.5</v>
      </c>
      <c r="N17" s="96">
        <v>8</v>
      </c>
      <c r="O17" s="64">
        <v>2530</v>
      </c>
      <c r="P17" s="65">
        <f>Table224578910112345678910111213141516171819202122232425262728293031323334353637383940414243444546474849505152535455[[#This Row],[PEMBULATAN]]*O17</f>
        <v>20240</v>
      </c>
    </row>
    <row r="18" spans="1:16" ht="26.25" customHeight="1" x14ac:dyDescent="0.2">
      <c r="A18" s="14"/>
      <c r="B18" s="75"/>
      <c r="C18" s="73" t="s">
        <v>5987</v>
      </c>
      <c r="D18" s="78" t="s">
        <v>127</v>
      </c>
      <c r="E18" s="13">
        <v>44561</v>
      </c>
      <c r="F18" s="76" t="s">
        <v>128</v>
      </c>
      <c r="G18" s="13">
        <v>44564</v>
      </c>
      <c r="H18" s="77" t="s">
        <v>5587</v>
      </c>
      <c r="I18" s="16">
        <v>105</v>
      </c>
      <c r="J18" s="16">
        <v>63</v>
      </c>
      <c r="K18" s="16">
        <v>26</v>
      </c>
      <c r="L18" s="16">
        <v>25</v>
      </c>
      <c r="M18" s="81">
        <v>42.997500000000002</v>
      </c>
      <c r="N18" s="96">
        <v>42.997500000000002</v>
      </c>
      <c r="O18" s="64">
        <v>2530</v>
      </c>
      <c r="P18" s="65">
        <f>Table224578910112345678910111213141516171819202122232425262728293031323334353637383940414243444546474849505152535455[[#This Row],[PEMBULATAN]]*O18</f>
        <v>108783.675</v>
      </c>
    </row>
    <row r="19" spans="1:16" ht="26.25" customHeight="1" x14ac:dyDescent="0.2">
      <c r="A19" s="14"/>
      <c r="B19" s="75"/>
      <c r="C19" s="73" t="s">
        <v>5988</v>
      </c>
      <c r="D19" s="78" t="s">
        <v>127</v>
      </c>
      <c r="E19" s="13">
        <v>44561</v>
      </c>
      <c r="F19" s="76" t="s">
        <v>128</v>
      </c>
      <c r="G19" s="13">
        <v>44564</v>
      </c>
      <c r="H19" s="77" t="s">
        <v>5587</v>
      </c>
      <c r="I19" s="16">
        <v>55</v>
      </c>
      <c r="J19" s="16">
        <v>35</v>
      </c>
      <c r="K19" s="16">
        <v>12</v>
      </c>
      <c r="L19" s="16">
        <v>4</v>
      </c>
      <c r="M19" s="81">
        <v>5.7750000000000004</v>
      </c>
      <c r="N19" s="96">
        <v>5.7750000000000004</v>
      </c>
      <c r="O19" s="64">
        <v>2530</v>
      </c>
      <c r="P19" s="65">
        <f>Table224578910112345678910111213141516171819202122232425262728293031323334353637383940414243444546474849505152535455[[#This Row],[PEMBULATAN]]*O19</f>
        <v>14610.75</v>
      </c>
    </row>
    <row r="20" spans="1:16" ht="26.25" customHeight="1" x14ac:dyDescent="0.2">
      <c r="A20" s="14"/>
      <c r="B20" s="75"/>
      <c r="C20" s="73" t="s">
        <v>5989</v>
      </c>
      <c r="D20" s="78" t="s">
        <v>127</v>
      </c>
      <c r="E20" s="13">
        <v>44561</v>
      </c>
      <c r="F20" s="76" t="s">
        <v>128</v>
      </c>
      <c r="G20" s="13">
        <v>44564</v>
      </c>
      <c r="H20" s="77" t="s">
        <v>5587</v>
      </c>
      <c r="I20" s="16">
        <v>80</v>
      </c>
      <c r="J20" s="16">
        <v>65</v>
      </c>
      <c r="K20" s="16">
        <v>25</v>
      </c>
      <c r="L20" s="16">
        <v>7</v>
      </c>
      <c r="M20" s="81">
        <v>32.5</v>
      </c>
      <c r="N20" s="96">
        <v>33</v>
      </c>
      <c r="O20" s="64">
        <v>2530</v>
      </c>
      <c r="P20" s="65">
        <f>Table224578910112345678910111213141516171819202122232425262728293031323334353637383940414243444546474849505152535455[[#This Row],[PEMBULATAN]]*O20</f>
        <v>83490</v>
      </c>
    </row>
    <row r="21" spans="1:16" ht="26.25" customHeight="1" x14ac:dyDescent="0.2">
      <c r="A21" s="14"/>
      <c r="B21" s="75"/>
      <c r="C21" s="73" t="s">
        <v>5990</v>
      </c>
      <c r="D21" s="78" t="s">
        <v>127</v>
      </c>
      <c r="E21" s="13">
        <v>44561</v>
      </c>
      <c r="F21" s="76" t="s">
        <v>128</v>
      </c>
      <c r="G21" s="13">
        <v>44564</v>
      </c>
      <c r="H21" s="77" t="s">
        <v>5587</v>
      </c>
      <c r="I21" s="16">
        <v>96</v>
      </c>
      <c r="J21" s="16">
        <v>58</v>
      </c>
      <c r="K21" s="16">
        <v>27</v>
      </c>
      <c r="L21" s="16">
        <v>9</v>
      </c>
      <c r="M21" s="81">
        <v>37.584000000000003</v>
      </c>
      <c r="N21" s="96">
        <v>37.584000000000003</v>
      </c>
      <c r="O21" s="64">
        <v>2530</v>
      </c>
      <c r="P21" s="65">
        <f>Table224578910112345678910111213141516171819202122232425262728293031323334353637383940414243444546474849505152535455[[#This Row],[PEMBULATAN]]*O21</f>
        <v>95087.52</v>
      </c>
    </row>
    <row r="22" spans="1:16" ht="26.25" customHeight="1" x14ac:dyDescent="0.2">
      <c r="A22" s="14"/>
      <c r="B22" s="75"/>
      <c r="C22" s="73" t="s">
        <v>5991</v>
      </c>
      <c r="D22" s="78" t="s">
        <v>127</v>
      </c>
      <c r="E22" s="13">
        <v>44561</v>
      </c>
      <c r="F22" s="76" t="s">
        <v>128</v>
      </c>
      <c r="G22" s="13">
        <v>44564</v>
      </c>
      <c r="H22" s="77" t="s">
        <v>5587</v>
      </c>
      <c r="I22" s="16">
        <v>98</v>
      </c>
      <c r="J22" s="16">
        <v>51</v>
      </c>
      <c r="K22" s="16">
        <v>33</v>
      </c>
      <c r="L22" s="16">
        <v>18</v>
      </c>
      <c r="M22" s="81">
        <v>41.233499999999999</v>
      </c>
      <c r="N22" s="96">
        <v>41.233499999999999</v>
      </c>
      <c r="O22" s="64">
        <v>2530</v>
      </c>
      <c r="P22" s="65">
        <f>Table224578910112345678910111213141516171819202122232425262728293031323334353637383940414243444546474849505152535455[[#This Row],[PEMBULATAN]]*O22</f>
        <v>104320.755</v>
      </c>
    </row>
    <row r="23" spans="1:16" ht="26.25" customHeight="1" x14ac:dyDescent="0.2">
      <c r="A23" s="14"/>
      <c r="B23" s="75"/>
      <c r="C23" s="73" t="s">
        <v>5992</v>
      </c>
      <c r="D23" s="78" t="s">
        <v>127</v>
      </c>
      <c r="E23" s="13">
        <v>44561</v>
      </c>
      <c r="F23" s="76" t="s">
        <v>128</v>
      </c>
      <c r="G23" s="13">
        <v>44564</v>
      </c>
      <c r="H23" s="77" t="s">
        <v>5587</v>
      </c>
      <c r="I23" s="16">
        <v>70</v>
      </c>
      <c r="J23" s="16">
        <v>57</v>
      </c>
      <c r="K23" s="16">
        <v>20</v>
      </c>
      <c r="L23" s="16">
        <v>5</v>
      </c>
      <c r="M23" s="81">
        <v>19.95</v>
      </c>
      <c r="N23" s="96">
        <v>19.95</v>
      </c>
      <c r="O23" s="64">
        <v>2530</v>
      </c>
      <c r="P23" s="65">
        <f>Table224578910112345678910111213141516171819202122232425262728293031323334353637383940414243444546474849505152535455[[#This Row],[PEMBULATAN]]*O23</f>
        <v>50473.5</v>
      </c>
    </row>
    <row r="24" spans="1:16" ht="26.25" customHeight="1" x14ac:dyDescent="0.2">
      <c r="A24" s="14"/>
      <c r="B24" s="75"/>
      <c r="C24" s="73" t="s">
        <v>5993</v>
      </c>
      <c r="D24" s="78" t="s">
        <v>127</v>
      </c>
      <c r="E24" s="13">
        <v>44561</v>
      </c>
      <c r="F24" s="76" t="s">
        <v>128</v>
      </c>
      <c r="G24" s="13">
        <v>44564</v>
      </c>
      <c r="H24" s="77" t="s">
        <v>5587</v>
      </c>
      <c r="I24" s="16">
        <v>72</v>
      </c>
      <c r="J24" s="16">
        <v>55</v>
      </c>
      <c r="K24" s="16">
        <v>23</v>
      </c>
      <c r="L24" s="16">
        <v>5</v>
      </c>
      <c r="M24" s="81">
        <v>22.77</v>
      </c>
      <c r="N24" s="96">
        <v>22.77</v>
      </c>
      <c r="O24" s="64">
        <v>2530</v>
      </c>
      <c r="P24" s="65">
        <f>Table224578910112345678910111213141516171819202122232425262728293031323334353637383940414243444546474849505152535455[[#This Row],[PEMBULATAN]]*O24</f>
        <v>57608.1</v>
      </c>
    </row>
    <row r="25" spans="1:16" ht="26.25" customHeight="1" x14ac:dyDescent="0.2">
      <c r="A25" s="14"/>
      <c r="B25" s="75"/>
      <c r="C25" s="73" t="s">
        <v>5994</v>
      </c>
      <c r="D25" s="78" t="s">
        <v>127</v>
      </c>
      <c r="E25" s="13">
        <v>44561</v>
      </c>
      <c r="F25" s="76" t="s">
        <v>128</v>
      </c>
      <c r="G25" s="13">
        <v>44564</v>
      </c>
      <c r="H25" s="77" t="s">
        <v>5587</v>
      </c>
      <c r="I25" s="16">
        <v>100</v>
      </c>
      <c r="J25" s="16">
        <v>53</v>
      </c>
      <c r="K25" s="16">
        <v>35</v>
      </c>
      <c r="L25" s="16">
        <v>18</v>
      </c>
      <c r="M25" s="81">
        <v>46.375</v>
      </c>
      <c r="N25" s="96">
        <v>47</v>
      </c>
      <c r="O25" s="64">
        <v>2530</v>
      </c>
      <c r="P25" s="65">
        <f>Table224578910112345678910111213141516171819202122232425262728293031323334353637383940414243444546474849505152535455[[#This Row],[PEMBULATAN]]*O25</f>
        <v>118910</v>
      </c>
    </row>
    <row r="26" spans="1:16" ht="26.25" customHeight="1" x14ac:dyDescent="0.2">
      <c r="A26" s="14"/>
      <c r="B26" s="75"/>
      <c r="C26" s="73" t="s">
        <v>5995</v>
      </c>
      <c r="D26" s="78" t="s">
        <v>127</v>
      </c>
      <c r="E26" s="13">
        <v>44561</v>
      </c>
      <c r="F26" s="76" t="s">
        <v>128</v>
      </c>
      <c r="G26" s="13">
        <v>44564</v>
      </c>
      <c r="H26" s="77" t="s">
        <v>5587</v>
      </c>
      <c r="I26" s="16">
        <v>95</v>
      </c>
      <c r="J26" s="16">
        <v>61</v>
      </c>
      <c r="K26" s="16">
        <v>35</v>
      </c>
      <c r="L26" s="16">
        <v>12</v>
      </c>
      <c r="M26" s="81">
        <v>50.706249999999997</v>
      </c>
      <c r="N26" s="96">
        <v>50.706249999999997</v>
      </c>
      <c r="O26" s="64">
        <v>2530</v>
      </c>
      <c r="P26" s="65">
        <f>Table224578910112345678910111213141516171819202122232425262728293031323334353637383940414243444546474849505152535455[[#This Row],[PEMBULATAN]]*O26</f>
        <v>128286.8125</v>
      </c>
    </row>
    <row r="27" spans="1:16" ht="26.25" customHeight="1" x14ac:dyDescent="0.2">
      <c r="A27" s="14"/>
      <c r="B27" s="75"/>
      <c r="C27" s="73" t="s">
        <v>5996</v>
      </c>
      <c r="D27" s="78" t="s">
        <v>127</v>
      </c>
      <c r="E27" s="13">
        <v>44561</v>
      </c>
      <c r="F27" s="76" t="s">
        <v>128</v>
      </c>
      <c r="G27" s="13">
        <v>44564</v>
      </c>
      <c r="H27" s="77" t="s">
        <v>5587</v>
      </c>
      <c r="I27" s="16">
        <v>98</v>
      </c>
      <c r="J27" s="16">
        <v>64</v>
      </c>
      <c r="K27" s="16">
        <v>25</v>
      </c>
      <c r="L27" s="16">
        <v>20</v>
      </c>
      <c r="M27" s="81">
        <v>39.200000000000003</v>
      </c>
      <c r="N27" s="96">
        <v>39.200000000000003</v>
      </c>
      <c r="O27" s="64">
        <v>2530</v>
      </c>
      <c r="P27" s="65">
        <f>Table224578910112345678910111213141516171819202122232425262728293031323334353637383940414243444546474849505152535455[[#This Row],[PEMBULATAN]]*O27</f>
        <v>99176</v>
      </c>
    </row>
    <row r="28" spans="1:16" ht="26.25" customHeight="1" x14ac:dyDescent="0.2">
      <c r="A28" s="14"/>
      <c r="B28" s="75"/>
      <c r="C28" s="73" t="s">
        <v>5997</v>
      </c>
      <c r="D28" s="78" t="s">
        <v>127</v>
      </c>
      <c r="E28" s="13">
        <v>44561</v>
      </c>
      <c r="F28" s="76" t="s">
        <v>128</v>
      </c>
      <c r="G28" s="13">
        <v>44564</v>
      </c>
      <c r="H28" s="77" t="s">
        <v>5587</v>
      </c>
      <c r="I28" s="16">
        <v>57</v>
      </c>
      <c r="J28" s="16">
        <v>33</v>
      </c>
      <c r="K28" s="16">
        <v>24</v>
      </c>
      <c r="L28" s="16">
        <v>3</v>
      </c>
      <c r="M28" s="81">
        <v>11.286</v>
      </c>
      <c r="N28" s="96">
        <v>11.286</v>
      </c>
      <c r="O28" s="64">
        <v>2530</v>
      </c>
      <c r="P28" s="65">
        <f>Table224578910112345678910111213141516171819202122232425262728293031323334353637383940414243444546474849505152535455[[#This Row],[PEMBULATAN]]*O28</f>
        <v>28553.579999999998</v>
      </c>
    </row>
    <row r="29" spans="1:16" ht="26.25" customHeight="1" x14ac:dyDescent="0.2">
      <c r="A29" s="14"/>
      <c r="B29" s="75"/>
      <c r="C29" s="73" t="s">
        <v>5998</v>
      </c>
      <c r="D29" s="78" t="s">
        <v>127</v>
      </c>
      <c r="E29" s="13">
        <v>44561</v>
      </c>
      <c r="F29" s="76" t="s">
        <v>128</v>
      </c>
      <c r="G29" s="13">
        <v>44564</v>
      </c>
      <c r="H29" s="77" t="s">
        <v>5587</v>
      </c>
      <c r="I29" s="16">
        <v>56</v>
      </c>
      <c r="J29" s="16">
        <v>43</v>
      </c>
      <c r="K29" s="16">
        <v>22</v>
      </c>
      <c r="L29" s="16">
        <v>5</v>
      </c>
      <c r="M29" s="81">
        <v>13.244</v>
      </c>
      <c r="N29" s="96">
        <v>13.244</v>
      </c>
      <c r="O29" s="64">
        <v>2530</v>
      </c>
      <c r="P29" s="65">
        <f>Table224578910112345678910111213141516171819202122232425262728293031323334353637383940414243444546474849505152535455[[#This Row],[PEMBULATAN]]*O29</f>
        <v>33507.32</v>
      </c>
    </row>
    <row r="30" spans="1:16" ht="26.25" customHeight="1" x14ac:dyDescent="0.2">
      <c r="A30" s="14"/>
      <c r="B30" s="75"/>
      <c r="C30" s="73" t="s">
        <v>5999</v>
      </c>
      <c r="D30" s="78" t="s">
        <v>127</v>
      </c>
      <c r="E30" s="13">
        <v>44561</v>
      </c>
      <c r="F30" s="76" t="s">
        <v>128</v>
      </c>
      <c r="G30" s="13">
        <v>44564</v>
      </c>
      <c r="H30" s="77" t="s">
        <v>5587</v>
      </c>
      <c r="I30" s="16">
        <v>60</v>
      </c>
      <c r="J30" s="16">
        <v>40</v>
      </c>
      <c r="K30" s="16">
        <v>16</v>
      </c>
      <c r="L30" s="16">
        <v>1</v>
      </c>
      <c r="M30" s="81">
        <v>9.6</v>
      </c>
      <c r="N30" s="96">
        <v>9.6</v>
      </c>
      <c r="O30" s="64">
        <v>2530</v>
      </c>
      <c r="P30" s="65">
        <f>Table224578910112345678910111213141516171819202122232425262728293031323334353637383940414243444546474849505152535455[[#This Row],[PEMBULATAN]]*O30</f>
        <v>24288</v>
      </c>
    </row>
    <row r="31" spans="1:16" ht="26.25" customHeight="1" x14ac:dyDescent="0.2">
      <c r="A31" s="14"/>
      <c r="B31" s="75"/>
      <c r="C31" s="73" t="s">
        <v>6000</v>
      </c>
      <c r="D31" s="78" t="s">
        <v>127</v>
      </c>
      <c r="E31" s="13">
        <v>44561</v>
      </c>
      <c r="F31" s="76" t="s">
        <v>128</v>
      </c>
      <c r="G31" s="13">
        <v>44564</v>
      </c>
      <c r="H31" s="77" t="s">
        <v>5587</v>
      </c>
      <c r="I31" s="16">
        <v>35</v>
      </c>
      <c r="J31" s="16">
        <v>32</v>
      </c>
      <c r="K31" s="16">
        <v>12</v>
      </c>
      <c r="L31" s="16">
        <v>1</v>
      </c>
      <c r="M31" s="81">
        <v>3.36</v>
      </c>
      <c r="N31" s="96">
        <v>4</v>
      </c>
      <c r="O31" s="64">
        <v>2530</v>
      </c>
      <c r="P31" s="65">
        <f>Table224578910112345678910111213141516171819202122232425262728293031323334353637383940414243444546474849505152535455[[#This Row],[PEMBULATAN]]*O31</f>
        <v>10120</v>
      </c>
    </row>
    <row r="32" spans="1:16" ht="26.25" customHeight="1" x14ac:dyDescent="0.2">
      <c r="A32" s="14"/>
      <c r="B32" s="75"/>
      <c r="C32" s="73" t="s">
        <v>6001</v>
      </c>
      <c r="D32" s="78" t="s">
        <v>127</v>
      </c>
      <c r="E32" s="13">
        <v>44561</v>
      </c>
      <c r="F32" s="76" t="s">
        <v>128</v>
      </c>
      <c r="G32" s="13">
        <v>44564</v>
      </c>
      <c r="H32" s="77" t="s">
        <v>5587</v>
      </c>
      <c r="I32" s="16">
        <v>40</v>
      </c>
      <c r="J32" s="16">
        <v>40</v>
      </c>
      <c r="K32" s="16">
        <v>17</v>
      </c>
      <c r="L32" s="16">
        <v>2</v>
      </c>
      <c r="M32" s="81">
        <v>6.8</v>
      </c>
      <c r="N32" s="96">
        <v>6.8</v>
      </c>
      <c r="O32" s="64">
        <v>2530</v>
      </c>
      <c r="P32" s="65">
        <f>Table224578910112345678910111213141516171819202122232425262728293031323334353637383940414243444546474849505152535455[[#This Row],[PEMBULATAN]]*O32</f>
        <v>17204</v>
      </c>
    </row>
    <row r="33" spans="1:16" ht="26.25" customHeight="1" x14ac:dyDescent="0.2">
      <c r="A33" s="14"/>
      <c r="B33" s="75"/>
      <c r="C33" s="73" t="s">
        <v>6002</v>
      </c>
      <c r="D33" s="78" t="s">
        <v>127</v>
      </c>
      <c r="E33" s="13">
        <v>44561</v>
      </c>
      <c r="F33" s="76" t="s">
        <v>128</v>
      </c>
      <c r="G33" s="13">
        <v>44564</v>
      </c>
      <c r="H33" s="77" t="s">
        <v>5587</v>
      </c>
      <c r="I33" s="16">
        <v>47</v>
      </c>
      <c r="J33" s="16">
        <v>43</v>
      </c>
      <c r="K33" s="16">
        <v>12</v>
      </c>
      <c r="L33" s="16">
        <v>1</v>
      </c>
      <c r="M33" s="81">
        <v>6.0629999999999997</v>
      </c>
      <c r="N33" s="96">
        <v>6.0629999999999997</v>
      </c>
      <c r="O33" s="64">
        <v>2530</v>
      </c>
      <c r="P33" s="65">
        <f>Table224578910112345678910111213141516171819202122232425262728293031323334353637383940414243444546474849505152535455[[#This Row],[PEMBULATAN]]*O33</f>
        <v>15339.39</v>
      </c>
    </row>
    <row r="34" spans="1:16" ht="26.25" customHeight="1" x14ac:dyDescent="0.2">
      <c r="A34" s="14"/>
      <c r="B34" s="75"/>
      <c r="C34" s="73" t="s">
        <v>6003</v>
      </c>
      <c r="D34" s="78" t="s">
        <v>127</v>
      </c>
      <c r="E34" s="13">
        <v>44561</v>
      </c>
      <c r="F34" s="76" t="s">
        <v>128</v>
      </c>
      <c r="G34" s="13">
        <v>44564</v>
      </c>
      <c r="H34" s="77" t="s">
        <v>5587</v>
      </c>
      <c r="I34" s="16">
        <v>65</v>
      </c>
      <c r="J34" s="16">
        <v>32</v>
      </c>
      <c r="K34" s="16">
        <v>13</v>
      </c>
      <c r="L34" s="16">
        <v>2</v>
      </c>
      <c r="M34" s="81">
        <v>6.76</v>
      </c>
      <c r="N34" s="96">
        <v>6.76</v>
      </c>
      <c r="O34" s="64">
        <v>2530</v>
      </c>
      <c r="P34" s="65">
        <f>Table224578910112345678910111213141516171819202122232425262728293031323334353637383940414243444546474849505152535455[[#This Row],[PEMBULATAN]]*O34</f>
        <v>17102.8</v>
      </c>
    </row>
    <row r="35" spans="1:16" ht="26.25" customHeight="1" x14ac:dyDescent="0.2">
      <c r="A35" s="14"/>
      <c r="B35" s="75"/>
      <c r="C35" s="73" t="s">
        <v>6004</v>
      </c>
      <c r="D35" s="78" t="s">
        <v>127</v>
      </c>
      <c r="E35" s="13">
        <v>44561</v>
      </c>
      <c r="F35" s="76" t="s">
        <v>128</v>
      </c>
      <c r="G35" s="13">
        <v>44564</v>
      </c>
      <c r="H35" s="77" t="s">
        <v>5587</v>
      </c>
      <c r="I35" s="16">
        <v>45</v>
      </c>
      <c r="J35" s="16">
        <v>25</v>
      </c>
      <c r="K35" s="16">
        <v>19</v>
      </c>
      <c r="L35" s="16">
        <v>1</v>
      </c>
      <c r="M35" s="81">
        <v>5.34375</v>
      </c>
      <c r="N35" s="96">
        <v>6</v>
      </c>
      <c r="O35" s="64">
        <v>2530</v>
      </c>
      <c r="P35" s="65">
        <f>Table224578910112345678910111213141516171819202122232425262728293031323334353637383940414243444546474849505152535455[[#This Row],[PEMBULATAN]]*O35</f>
        <v>15180</v>
      </c>
    </row>
    <row r="36" spans="1:16" ht="26.25" customHeight="1" x14ac:dyDescent="0.2">
      <c r="A36" s="14"/>
      <c r="B36" s="75"/>
      <c r="C36" s="73" t="s">
        <v>6005</v>
      </c>
      <c r="D36" s="78" t="s">
        <v>127</v>
      </c>
      <c r="E36" s="13">
        <v>44561</v>
      </c>
      <c r="F36" s="76" t="s">
        <v>128</v>
      </c>
      <c r="G36" s="13">
        <v>44564</v>
      </c>
      <c r="H36" s="77" t="s">
        <v>5587</v>
      </c>
      <c r="I36" s="16">
        <v>25</v>
      </c>
      <c r="J36" s="16">
        <v>18</v>
      </c>
      <c r="K36" s="16">
        <v>10</v>
      </c>
      <c r="L36" s="16">
        <v>1</v>
      </c>
      <c r="M36" s="81">
        <v>1.125</v>
      </c>
      <c r="N36" s="96">
        <v>1.125</v>
      </c>
      <c r="O36" s="64">
        <v>2530</v>
      </c>
      <c r="P36" s="65">
        <f>Table224578910112345678910111213141516171819202122232425262728293031323334353637383940414243444546474849505152535455[[#This Row],[PEMBULATAN]]*O36</f>
        <v>2846.25</v>
      </c>
    </row>
    <row r="37" spans="1:16" ht="26.25" customHeight="1" x14ac:dyDescent="0.2">
      <c r="A37" s="14"/>
      <c r="B37" s="75"/>
      <c r="C37" s="73" t="s">
        <v>6006</v>
      </c>
      <c r="D37" s="78" t="s">
        <v>127</v>
      </c>
      <c r="E37" s="13">
        <v>44561</v>
      </c>
      <c r="F37" s="76" t="s">
        <v>128</v>
      </c>
      <c r="G37" s="13">
        <v>44564</v>
      </c>
      <c r="H37" s="77" t="s">
        <v>5587</v>
      </c>
      <c r="I37" s="16">
        <v>45</v>
      </c>
      <c r="J37" s="16">
        <v>35</v>
      </c>
      <c r="K37" s="16">
        <v>16</v>
      </c>
      <c r="L37" s="16">
        <v>2</v>
      </c>
      <c r="M37" s="81">
        <v>6.3</v>
      </c>
      <c r="N37" s="96">
        <v>7</v>
      </c>
      <c r="O37" s="64">
        <v>2530</v>
      </c>
      <c r="P37" s="65">
        <f>Table224578910112345678910111213141516171819202122232425262728293031323334353637383940414243444546474849505152535455[[#This Row],[PEMBULATAN]]*O37</f>
        <v>17710</v>
      </c>
    </row>
    <row r="38" spans="1:16" ht="26.25" customHeight="1" x14ac:dyDescent="0.2">
      <c r="A38" s="14"/>
      <c r="B38" s="75"/>
      <c r="C38" s="73" t="s">
        <v>6007</v>
      </c>
      <c r="D38" s="78" t="s">
        <v>127</v>
      </c>
      <c r="E38" s="13">
        <v>44561</v>
      </c>
      <c r="F38" s="76" t="s">
        <v>128</v>
      </c>
      <c r="G38" s="13">
        <v>44564</v>
      </c>
      <c r="H38" s="77" t="s">
        <v>5587</v>
      </c>
      <c r="I38" s="16">
        <v>55</v>
      </c>
      <c r="J38" s="16">
        <v>36</v>
      </c>
      <c r="K38" s="16">
        <v>17</v>
      </c>
      <c r="L38" s="16">
        <v>4</v>
      </c>
      <c r="M38" s="81">
        <v>8.4149999999999991</v>
      </c>
      <c r="N38" s="96">
        <v>9</v>
      </c>
      <c r="O38" s="64">
        <v>2530</v>
      </c>
      <c r="P38" s="65">
        <f>Table224578910112345678910111213141516171819202122232425262728293031323334353637383940414243444546474849505152535455[[#This Row],[PEMBULATAN]]*O38</f>
        <v>22770</v>
      </c>
    </row>
    <row r="39" spans="1:16" ht="26.25" customHeight="1" x14ac:dyDescent="0.2">
      <c r="A39" s="14"/>
      <c r="B39" s="75"/>
      <c r="C39" s="73" t="s">
        <v>6008</v>
      </c>
      <c r="D39" s="78" t="s">
        <v>127</v>
      </c>
      <c r="E39" s="13">
        <v>44561</v>
      </c>
      <c r="F39" s="76" t="s">
        <v>128</v>
      </c>
      <c r="G39" s="13">
        <v>44564</v>
      </c>
      <c r="H39" s="77" t="s">
        <v>5587</v>
      </c>
      <c r="I39" s="16">
        <v>88</v>
      </c>
      <c r="J39" s="16">
        <v>67</v>
      </c>
      <c r="K39" s="16">
        <v>27</v>
      </c>
      <c r="L39" s="16">
        <v>10</v>
      </c>
      <c r="M39" s="81">
        <v>39.798000000000002</v>
      </c>
      <c r="N39" s="96">
        <v>39.798000000000002</v>
      </c>
      <c r="O39" s="64">
        <v>2530</v>
      </c>
      <c r="P39" s="65">
        <f>Table224578910112345678910111213141516171819202122232425262728293031323334353637383940414243444546474849505152535455[[#This Row],[PEMBULATAN]]*O39</f>
        <v>100688.94</v>
      </c>
    </row>
    <row r="40" spans="1:16" ht="26.25" customHeight="1" x14ac:dyDescent="0.2">
      <c r="A40" s="14"/>
      <c r="B40" s="75"/>
      <c r="C40" s="73" t="s">
        <v>6009</v>
      </c>
      <c r="D40" s="78" t="s">
        <v>127</v>
      </c>
      <c r="E40" s="13">
        <v>44561</v>
      </c>
      <c r="F40" s="76" t="s">
        <v>128</v>
      </c>
      <c r="G40" s="13">
        <v>44564</v>
      </c>
      <c r="H40" s="77" t="s">
        <v>5587</v>
      </c>
      <c r="I40" s="16">
        <v>103</v>
      </c>
      <c r="J40" s="16">
        <v>54</v>
      </c>
      <c r="K40" s="16">
        <v>29</v>
      </c>
      <c r="L40" s="16">
        <v>15</v>
      </c>
      <c r="M40" s="81">
        <v>40.3245</v>
      </c>
      <c r="N40" s="96">
        <v>41</v>
      </c>
      <c r="O40" s="64">
        <v>2530</v>
      </c>
      <c r="P40" s="65">
        <f>Table224578910112345678910111213141516171819202122232425262728293031323334353637383940414243444546474849505152535455[[#This Row],[PEMBULATAN]]*O40</f>
        <v>103730</v>
      </c>
    </row>
    <row r="41" spans="1:16" ht="26.25" customHeight="1" x14ac:dyDescent="0.2">
      <c r="A41" s="14"/>
      <c r="B41" s="75"/>
      <c r="C41" s="73" t="s">
        <v>6010</v>
      </c>
      <c r="D41" s="78" t="s">
        <v>127</v>
      </c>
      <c r="E41" s="13">
        <v>44561</v>
      </c>
      <c r="F41" s="76" t="s">
        <v>128</v>
      </c>
      <c r="G41" s="13">
        <v>44564</v>
      </c>
      <c r="H41" s="77" t="s">
        <v>5587</v>
      </c>
      <c r="I41" s="16">
        <v>75</v>
      </c>
      <c r="J41" s="16">
        <v>54</v>
      </c>
      <c r="K41" s="16">
        <v>13</v>
      </c>
      <c r="L41" s="16">
        <v>1</v>
      </c>
      <c r="M41" s="81">
        <v>13.1625</v>
      </c>
      <c r="N41" s="96">
        <v>13.1625</v>
      </c>
      <c r="O41" s="64">
        <v>2530</v>
      </c>
      <c r="P41" s="65">
        <f>Table224578910112345678910111213141516171819202122232425262728293031323334353637383940414243444546474849505152535455[[#This Row],[PEMBULATAN]]*O41</f>
        <v>33301.125</v>
      </c>
    </row>
    <row r="42" spans="1:16" ht="26.25" customHeight="1" x14ac:dyDescent="0.2">
      <c r="A42" s="14"/>
      <c r="B42" s="75"/>
      <c r="C42" s="73" t="s">
        <v>6011</v>
      </c>
      <c r="D42" s="78" t="s">
        <v>127</v>
      </c>
      <c r="E42" s="13">
        <v>44561</v>
      </c>
      <c r="F42" s="76" t="s">
        <v>128</v>
      </c>
      <c r="G42" s="13">
        <v>44564</v>
      </c>
      <c r="H42" s="77" t="s">
        <v>5587</v>
      </c>
      <c r="I42" s="16">
        <v>82</v>
      </c>
      <c r="J42" s="16">
        <v>51</v>
      </c>
      <c r="K42" s="16">
        <v>35</v>
      </c>
      <c r="L42" s="16">
        <v>14</v>
      </c>
      <c r="M42" s="81">
        <v>36.592500000000001</v>
      </c>
      <c r="N42" s="96">
        <v>36.592500000000001</v>
      </c>
      <c r="O42" s="64">
        <v>2530</v>
      </c>
      <c r="P42" s="65">
        <f>Table224578910112345678910111213141516171819202122232425262728293031323334353637383940414243444546474849505152535455[[#This Row],[PEMBULATAN]]*O42</f>
        <v>92579.025000000009</v>
      </c>
    </row>
    <row r="43" spans="1:16" ht="26.25" customHeight="1" x14ac:dyDescent="0.2">
      <c r="A43" s="14"/>
      <c r="B43" s="75"/>
      <c r="C43" s="73" t="s">
        <v>6012</v>
      </c>
      <c r="D43" s="78" t="s">
        <v>127</v>
      </c>
      <c r="E43" s="13">
        <v>44561</v>
      </c>
      <c r="F43" s="76" t="s">
        <v>128</v>
      </c>
      <c r="G43" s="13">
        <v>44564</v>
      </c>
      <c r="H43" s="77" t="s">
        <v>5587</v>
      </c>
      <c r="I43" s="16">
        <v>69</v>
      </c>
      <c r="J43" s="16">
        <v>50</v>
      </c>
      <c r="K43" s="16">
        <v>12</v>
      </c>
      <c r="L43" s="16">
        <v>2</v>
      </c>
      <c r="M43" s="81">
        <v>10.35</v>
      </c>
      <c r="N43" s="96">
        <v>11</v>
      </c>
      <c r="O43" s="64">
        <v>2530</v>
      </c>
      <c r="P43" s="65">
        <f>Table224578910112345678910111213141516171819202122232425262728293031323334353637383940414243444546474849505152535455[[#This Row],[PEMBULATAN]]*O43</f>
        <v>27830</v>
      </c>
    </row>
    <row r="44" spans="1:16" ht="26.25" customHeight="1" x14ac:dyDescent="0.2">
      <c r="A44" s="14"/>
      <c r="B44" s="75"/>
      <c r="C44" s="73" t="s">
        <v>6013</v>
      </c>
      <c r="D44" s="78" t="s">
        <v>127</v>
      </c>
      <c r="E44" s="13">
        <v>44561</v>
      </c>
      <c r="F44" s="76" t="s">
        <v>128</v>
      </c>
      <c r="G44" s="13">
        <v>44564</v>
      </c>
      <c r="H44" s="77" t="s">
        <v>5587</v>
      </c>
      <c r="I44" s="16">
        <v>90</v>
      </c>
      <c r="J44" s="16">
        <v>60</v>
      </c>
      <c r="K44" s="16">
        <v>20</v>
      </c>
      <c r="L44" s="16">
        <v>10</v>
      </c>
      <c r="M44" s="81">
        <v>27</v>
      </c>
      <c r="N44" s="96">
        <v>27</v>
      </c>
      <c r="O44" s="64">
        <v>2530</v>
      </c>
      <c r="P44" s="65">
        <f>Table224578910112345678910111213141516171819202122232425262728293031323334353637383940414243444546474849505152535455[[#This Row],[PEMBULATAN]]*O44</f>
        <v>68310</v>
      </c>
    </row>
    <row r="45" spans="1:16" ht="26.25" customHeight="1" x14ac:dyDescent="0.2">
      <c r="A45" s="14"/>
      <c r="B45" s="75"/>
      <c r="C45" s="73" t="s">
        <v>6014</v>
      </c>
      <c r="D45" s="78" t="s">
        <v>127</v>
      </c>
      <c r="E45" s="13">
        <v>44561</v>
      </c>
      <c r="F45" s="76" t="s">
        <v>128</v>
      </c>
      <c r="G45" s="13">
        <v>44564</v>
      </c>
      <c r="H45" s="77" t="s">
        <v>5587</v>
      </c>
      <c r="I45" s="16">
        <v>120</v>
      </c>
      <c r="J45" s="16">
        <v>15</v>
      </c>
      <c r="K45" s="16">
        <v>15</v>
      </c>
      <c r="L45" s="16">
        <v>2</v>
      </c>
      <c r="M45" s="81">
        <v>6.75</v>
      </c>
      <c r="N45" s="96">
        <v>6.75</v>
      </c>
      <c r="O45" s="64">
        <v>2530</v>
      </c>
      <c r="P45" s="65">
        <f>Table224578910112345678910111213141516171819202122232425262728293031323334353637383940414243444546474849505152535455[[#This Row],[PEMBULATAN]]*O45</f>
        <v>17077.5</v>
      </c>
    </row>
    <row r="46" spans="1:16" ht="26.25" customHeight="1" x14ac:dyDescent="0.2">
      <c r="A46" s="14"/>
      <c r="B46" s="75"/>
      <c r="C46" s="73" t="s">
        <v>6015</v>
      </c>
      <c r="D46" s="78" t="s">
        <v>127</v>
      </c>
      <c r="E46" s="13">
        <v>44561</v>
      </c>
      <c r="F46" s="76" t="s">
        <v>128</v>
      </c>
      <c r="G46" s="13">
        <v>44564</v>
      </c>
      <c r="H46" s="77" t="s">
        <v>5587</v>
      </c>
      <c r="I46" s="16">
        <v>103</v>
      </c>
      <c r="J46" s="16">
        <v>66</v>
      </c>
      <c r="K46" s="16">
        <v>12</v>
      </c>
      <c r="L46" s="16">
        <v>10</v>
      </c>
      <c r="M46" s="81">
        <v>20.393999999999998</v>
      </c>
      <c r="N46" s="96">
        <v>21</v>
      </c>
      <c r="O46" s="64">
        <v>2530</v>
      </c>
      <c r="P46" s="65">
        <f>Table224578910112345678910111213141516171819202122232425262728293031323334353637383940414243444546474849505152535455[[#This Row],[PEMBULATAN]]*O46</f>
        <v>53130</v>
      </c>
    </row>
    <row r="47" spans="1:16" ht="26.25" customHeight="1" x14ac:dyDescent="0.2">
      <c r="A47" s="14"/>
      <c r="B47" s="75"/>
      <c r="C47" s="73" t="s">
        <v>6016</v>
      </c>
      <c r="D47" s="78" t="s">
        <v>127</v>
      </c>
      <c r="E47" s="13">
        <v>44561</v>
      </c>
      <c r="F47" s="76" t="s">
        <v>128</v>
      </c>
      <c r="G47" s="13">
        <v>44564</v>
      </c>
      <c r="H47" s="77" t="s">
        <v>5587</v>
      </c>
      <c r="I47" s="16">
        <v>63</v>
      </c>
      <c r="J47" s="16">
        <v>63</v>
      </c>
      <c r="K47" s="16">
        <v>25</v>
      </c>
      <c r="L47" s="16">
        <v>6</v>
      </c>
      <c r="M47" s="81">
        <v>24.806249999999999</v>
      </c>
      <c r="N47" s="96">
        <v>24.806249999999999</v>
      </c>
      <c r="O47" s="64">
        <v>2530</v>
      </c>
      <c r="P47" s="65">
        <f>Table224578910112345678910111213141516171819202122232425262728293031323334353637383940414243444546474849505152535455[[#This Row],[PEMBULATAN]]*O47</f>
        <v>62759.8125</v>
      </c>
    </row>
    <row r="48" spans="1:16" ht="26.25" customHeight="1" x14ac:dyDescent="0.2">
      <c r="A48" s="14"/>
      <c r="B48" s="75"/>
      <c r="C48" s="73" t="s">
        <v>6017</v>
      </c>
      <c r="D48" s="78" t="s">
        <v>127</v>
      </c>
      <c r="E48" s="13">
        <v>44561</v>
      </c>
      <c r="F48" s="76" t="s">
        <v>128</v>
      </c>
      <c r="G48" s="13">
        <v>44564</v>
      </c>
      <c r="H48" s="77" t="s">
        <v>5587</v>
      </c>
      <c r="I48" s="16">
        <v>97</v>
      </c>
      <c r="J48" s="16">
        <v>57</v>
      </c>
      <c r="K48" s="16">
        <v>24</v>
      </c>
      <c r="L48" s="16">
        <v>19</v>
      </c>
      <c r="M48" s="81">
        <v>33.173999999999999</v>
      </c>
      <c r="N48" s="96">
        <v>33.173999999999999</v>
      </c>
      <c r="O48" s="64">
        <v>2530</v>
      </c>
      <c r="P48" s="65">
        <f>Table224578910112345678910111213141516171819202122232425262728293031323334353637383940414243444546474849505152535455[[#This Row],[PEMBULATAN]]*O48</f>
        <v>83930.22</v>
      </c>
    </row>
    <row r="49" spans="1:16" ht="26.25" customHeight="1" x14ac:dyDescent="0.2">
      <c r="A49" s="14"/>
      <c r="B49" s="75"/>
      <c r="C49" s="73" t="s">
        <v>6018</v>
      </c>
      <c r="D49" s="78" t="s">
        <v>127</v>
      </c>
      <c r="E49" s="13">
        <v>44561</v>
      </c>
      <c r="F49" s="76" t="s">
        <v>128</v>
      </c>
      <c r="G49" s="13">
        <v>44564</v>
      </c>
      <c r="H49" s="77" t="s">
        <v>5587</v>
      </c>
      <c r="I49" s="16">
        <v>57</v>
      </c>
      <c r="J49" s="16">
        <v>45</v>
      </c>
      <c r="K49" s="16">
        <v>23</v>
      </c>
      <c r="L49" s="16">
        <v>4</v>
      </c>
      <c r="M49" s="81">
        <v>14.748749999999999</v>
      </c>
      <c r="N49" s="96">
        <v>14.748749999999999</v>
      </c>
      <c r="O49" s="64">
        <v>2530</v>
      </c>
      <c r="P49" s="65">
        <f>Table224578910112345678910111213141516171819202122232425262728293031323334353637383940414243444546474849505152535455[[#This Row],[PEMBULATAN]]*O49</f>
        <v>37314.337500000001</v>
      </c>
    </row>
    <row r="50" spans="1:16" ht="26.25" customHeight="1" x14ac:dyDescent="0.2">
      <c r="A50" s="14"/>
      <c r="B50" s="75"/>
      <c r="C50" s="73" t="s">
        <v>6019</v>
      </c>
      <c r="D50" s="78" t="s">
        <v>127</v>
      </c>
      <c r="E50" s="13">
        <v>44561</v>
      </c>
      <c r="F50" s="76" t="s">
        <v>128</v>
      </c>
      <c r="G50" s="13">
        <v>44564</v>
      </c>
      <c r="H50" s="77" t="s">
        <v>5587</v>
      </c>
      <c r="I50" s="16">
        <v>80</v>
      </c>
      <c r="J50" s="16">
        <v>65</v>
      </c>
      <c r="K50" s="16">
        <v>44</v>
      </c>
      <c r="L50" s="16">
        <v>9</v>
      </c>
      <c r="M50" s="81">
        <v>57.2</v>
      </c>
      <c r="N50" s="96">
        <v>57.2</v>
      </c>
      <c r="O50" s="64">
        <v>2530</v>
      </c>
      <c r="P50" s="65">
        <f>Table224578910112345678910111213141516171819202122232425262728293031323334353637383940414243444546474849505152535455[[#This Row],[PEMBULATAN]]*O50</f>
        <v>144716</v>
      </c>
    </row>
    <row r="51" spans="1:16" ht="26.25" customHeight="1" x14ac:dyDescent="0.2">
      <c r="A51" s="14"/>
      <c r="B51" s="75"/>
      <c r="C51" s="73" t="s">
        <v>6020</v>
      </c>
      <c r="D51" s="78" t="s">
        <v>127</v>
      </c>
      <c r="E51" s="13">
        <v>44561</v>
      </c>
      <c r="F51" s="76" t="s">
        <v>128</v>
      </c>
      <c r="G51" s="13">
        <v>44564</v>
      </c>
      <c r="H51" s="77" t="s">
        <v>5587</v>
      </c>
      <c r="I51" s="16">
        <v>70</v>
      </c>
      <c r="J51" s="16">
        <v>60</v>
      </c>
      <c r="K51" s="16">
        <v>25</v>
      </c>
      <c r="L51" s="16">
        <v>5</v>
      </c>
      <c r="M51" s="81">
        <v>26.25</v>
      </c>
      <c r="N51" s="96">
        <v>26.25</v>
      </c>
      <c r="O51" s="64">
        <v>2530</v>
      </c>
      <c r="P51" s="65">
        <f>Table224578910112345678910111213141516171819202122232425262728293031323334353637383940414243444546474849505152535455[[#This Row],[PEMBULATAN]]*O51</f>
        <v>66412.5</v>
      </c>
    </row>
    <row r="52" spans="1:16" ht="26.25" customHeight="1" x14ac:dyDescent="0.2">
      <c r="A52" s="14"/>
      <c r="B52" s="75"/>
      <c r="C52" s="73" t="s">
        <v>6021</v>
      </c>
      <c r="D52" s="78" t="s">
        <v>127</v>
      </c>
      <c r="E52" s="13">
        <v>44561</v>
      </c>
      <c r="F52" s="76" t="s">
        <v>128</v>
      </c>
      <c r="G52" s="13">
        <v>44564</v>
      </c>
      <c r="H52" s="77" t="s">
        <v>5587</v>
      </c>
      <c r="I52" s="16">
        <v>85</v>
      </c>
      <c r="J52" s="16">
        <v>65</v>
      </c>
      <c r="K52" s="16">
        <v>26</v>
      </c>
      <c r="L52" s="16">
        <v>23</v>
      </c>
      <c r="M52" s="81">
        <v>35.912500000000001</v>
      </c>
      <c r="N52" s="96">
        <v>35.912500000000001</v>
      </c>
      <c r="O52" s="64">
        <v>2530</v>
      </c>
      <c r="P52" s="65">
        <f>Table224578910112345678910111213141516171819202122232425262728293031323334353637383940414243444546474849505152535455[[#This Row],[PEMBULATAN]]*O52</f>
        <v>90858.625</v>
      </c>
    </row>
    <row r="53" spans="1:16" ht="26.25" customHeight="1" x14ac:dyDescent="0.2">
      <c r="A53" s="14"/>
      <c r="B53" s="75"/>
      <c r="C53" s="73" t="s">
        <v>6022</v>
      </c>
      <c r="D53" s="78" t="s">
        <v>127</v>
      </c>
      <c r="E53" s="13">
        <v>44561</v>
      </c>
      <c r="F53" s="76" t="s">
        <v>128</v>
      </c>
      <c r="G53" s="13">
        <v>44564</v>
      </c>
      <c r="H53" s="77" t="s">
        <v>5587</v>
      </c>
      <c r="I53" s="16">
        <v>95</v>
      </c>
      <c r="J53" s="16">
        <v>60</v>
      </c>
      <c r="K53" s="16">
        <v>27</v>
      </c>
      <c r="L53" s="16">
        <v>19</v>
      </c>
      <c r="M53" s="81">
        <v>38.475000000000001</v>
      </c>
      <c r="N53" s="96">
        <v>39</v>
      </c>
      <c r="O53" s="64">
        <v>2530</v>
      </c>
      <c r="P53" s="65">
        <f>Table224578910112345678910111213141516171819202122232425262728293031323334353637383940414243444546474849505152535455[[#This Row],[PEMBULATAN]]*O53</f>
        <v>98670</v>
      </c>
    </row>
    <row r="54" spans="1:16" ht="26.25" customHeight="1" x14ac:dyDescent="0.2">
      <c r="A54" s="14"/>
      <c r="B54" s="75"/>
      <c r="C54" s="73" t="s">
        <v>6023</v>
      </c>
      <c r="D54" s="78" t="s">
        <v>127</v>
      </c>
      <c r="E54" s="13">
        <v>44561</v>
      </c>
      <c r="F54" s="76" t="s">
        <v>128</v>
      </c>
      <c r="G54" s="13">
        <v>44564</v>
      </c>
      <c r="H54" s="77" t="s">
        <v>5587</v>
      </c>
      <c r="I54" s="16">
        <v>55</v>
      </c>
      <c r="J54" s="16">
        <v>40</v>
      </c>
      <c r="K54" s="16">
        <v>27</v>
      </c>
      <c r="L54" s="16">
        <v>11</v>
      </c>
      <c r="M54" s="81">
        <v>14.85</v>
      </c>
      <c r="N54" s="96">
        <v>14.85</v>
      </c>
      <c r="O54" s="64">
        <v>2530</v>
      </c>
      <c r="P54" s="65">
        <f>Table224578910112345678910111213141516171819202122232425262728293031323334353637383940414243444546474849505152535455[[#This Row],[PEMBULATAN]]*O54</f>
        <v>37570.5</v>
      </c>
    </row>
    <row r="55" spans="1:16" ht="26.25" customHeight="1" x14ac:dyDescent="0.2">
      <c r="A55" s="14"/>
      <c r="B55" s="75"/>
      <c r="C55" s="73" t="s">
        <v>6024</v>
      </c>
      <c r="D55" s="78" t="s">
        <v>127</v>
      </c>
      <c r="E55" s="13">
        <v>44561</v>
      </c>
      <c r="F55" s="76" t="s">
        <v>128</v>
      </c>
      <c r="G55" s="13">
        <v>44564</v>
      </c>
      <c r="H55" s="77" t="s">
        <v>5587</v>
      </c>
      <c r="I55" s="16">
        <v>50</v>
      </c>
      <c r="J55" s="16">
        <v>41</v>
      </c>
      <c r="K55" s="16">
        <v>25</v>
      </c>
      <c r="L55" s="16">
        <v>3</v>
      </c>
      <c r="M55" s="81">
        <v>12.8125</v>
      </c>
      <c r="N55" s="96">
        <v>12.8125</v>
      </c>
      <c r="O55" s="64">
        <v>2530</v>
      </c>
      <c r="P55" s="65">
        <f>Table224578910112345678910111213141516171819202122232425262728293031323334353637383940414243444546474849505152535455[[#This Row],[PEMBULATAN]]*O55</f>
        <v>32415.625</v>
      </c>
    </row>
    <row r="56" spans="1:16" ht="26.25" customHeight="1" x14ac:dyDescent="0.2">
      <c r="A56" s="14"/>
      <c r="B56" s="75"/>
      <c r="C56" s="73" t="s">
        <v>6025</v>
      </c>
      <c r="D56" s="78" t="s">
        <v>127</v>
      </c>
      <c r="E56" s="13">
        <v>44561</v>
      </c>
      <c r="F56" s="76" t="s">
        <v>128</v>
      </c>
      <c r="G56" s="13">
        <v>44564</v>
      </c>
      <c r="H56" s="77" t="s">
        <v>5587</v>
      </c>
      <c r="I56" s="16">
        <v>75</v>
      </c>
      <c r="J56" s="16">
        <v>59</v>
      </c>
      <c r="K56" s="16">
        <v>27</v>
      </c>
      <c r="L56" s="16">
        <v>15</v>
      </c>
      <c r="M56" s="81">
        <v>29.868749999999999</v>
      </c>
      <c r="N56" s="96">
        <v>29.868749999999999</v>
      </c>
      <c r="O56" s="64">
        <v>2530</v>
      </c>
      <c r="P56" s="65">
        <f>Table224578910112345678910111213141516171819202122232425262728293031323334353637383940414243444546474849505152535455[[#This Row],[PEMBULATAN]]*O56</f>
        <v>75567.9375</v>
      </c>
    </row>
    <row r="57" spans="1:16" ht="26.25" customHeight="1" x14ac:dyDescent="0.2">
      <c r="A57" s="14"/>
      <c r="B57" s="75"/>
      <c r="C57" s="73" t="s">
        <v>6026</v>
      </c>
      <c r="D57" s="78" t="s">
        <v>127</v>
      </c>
      <c r="E57" s="13">
        <v>44561</v>
      </c>
      <c r="F57" s="76" t="s">
        <v>128</v>
      </c>
      <c r="G57" s="13">
        <v>44564</v>
      </c>
      <c r="H57" s="77" t="s">
        <v>5587</v>
      </c>
      <c r="I57" s="16">
        <v>57</v>
      </c>
      <c r="J57" s="16">
        <v>57</v>
      </c>
      <c r="K57" s="16">
        <v>18</v>
      </c>
      <c r="L57" s="16">
        <v>6</v>
      </c>
      <c r="M57" s="81">
        <v>14.6205</v>
      </c>
      <c r="N57" s="96">
        <v>14.6205</v>
      </c>
      <c r="O57" s="64">
        <v>2530</v>
      </c>
      <c r="P57" s="65">
        <f>Table224578910112345678910111213141516171819202122232425262728293031323334353637383940414243444546474849505152535455[[#This Row],[PEMBULATAN]]*O57</f>
        <v>36989.864999999998</v>
      </c>
    </row>
    <row r="58" spans="1:16" ht="26.25" customHeight="1" x14ac:dyDescent="0.2">
      <c r="A58" s="14"/>
      <c r="B58" s="75"/>
      <c r="C58" s="73" t="s">
        <v>6027</v>
      </c>
      <c r="D58" s="78" t="s">
        <v>127</v>
      </c>
      <c r="E58" s="13">
        <v>44561</v>
      </c>
      <c r="F58" s="76" t="s">
        <v>128</v>
      </c>
      <c r="G58" s="13">
        <v>44564</v>
      </c>
      <c r="H58" s="77" t="s">
        <v>5587</v>
      </c>
      <c r="I58" s="16">
        <v>83</v>
      </c>
      <c r="J58" s="16">
        <v>27</v>
      </c>
      <c r="K58" s="16">
        <v>6</v>
      </c>
      <c r="L58" s="16">
        <v>1</v>
      </c>
      <c r="M58" s="81">
        <v>3.3614999999999999</v>
      </c>
      <c r="N58" s="96">
        <v>4</v>
      </c>
      <c r="O58" s="64">
        <v>2530</v>
      </c>
      <c r="P58" s="65">
        <f>Table224578910112345678910111213141516171819202122232425262728293031323334353637383940414243444546474849505152535455[[#This Row],[PEMBULATAN]]*O58</f>
        <v>10120</v>
      </c>
    </row>
    <row r="59" spans="1:16" ht="26.25" customHeight="1" x14ac:dyDescent="0.2">
      <c r="A59" s="14"/>
      <c r="B59" s="75"/>
      <c r="C59" s="73" t="s">
        <v>6028</v>
      </c>
      <c r="D59" s="78" t="s">
        <v>127</v>
      </c>
      <c r="E59" s="13">
        <v>44561</v>
      </c>
      <c r="F59" s="76" t="s">
        <v>128</v>
      </c>
      <c r="G59" s="13">
        <v>44564</v>
      </c>
      <c r="H59" s="77" t="s">
        <v>5587</v>
      </c>
      <c r="I59" s="16">
        <v>72</v>
      </c>
      <c r="J59" s="16">
        <v>45</v>
      </c>
      <c r="K59" s="16">
        <v>32</v>
      </c>
      <c r="L59" s="16">
        <v>7</v>
      </c>
      <c r="M59" s="81">
        <v>25.92</v>
      </c>
      <c r="N59" s="96">
        <v>25.92</v>
      </c>
      <c r="O59" s="64">
        <v>2530</v>
      </c>
      <c r="P59" s="65">
        <f>Table224578910112345678910111213141516171819202122232425262728293031323334353637383940414243444546474849505152535455[[#This Row],[PEMBULATAN]]*O59</f>
        <v>65577.600000000006</v>
      </c>
    </row>
    <row r="60" spans="1:16" ht="26.25" customHeight="1" x14ac:dyDescent="0.2">
      <c r="A60" s="14"/>
      <c r="B60" s="75"/>
      <c r="C60" s="73" t="s">
        <v>6029</v>
      </c>
      <c r="D60" s="78" t="s">
        <v>127</v>
      </c>
      <c r="E60" s="13">
        <v>44561</v>
      </c>
      <c r="F60" s="76" t="s">
        <v>128</v>
      </c>
      <c r="G60" s="13">
        <v>44564</v>
      </c>
      <c r="H60" s="77" t="s">
        <v>5587</v>
      </c>
      <c r="I60" s="16">
        <v>60</v>
      </c>
      <c r="J60" s="16">
        <v>47</v>
      </c>
      <c r="K60" s="16">
        <v>40</v>
      </c>
      <c r="L60" s="16">
        <v>17</v>
      </c>
      <c r="M60" s="81">
        <v>28.2</v>
      </c>
      <c r="N60" s="96">
        <v>28.2</v>
      </c>
      <c r="O60" s="64">
        <v>2530</v>
      </c>
      <c r="P60" s="65">
        <f>Table224578910112345678910111213141516171819202122232425262728293031323334353637383940414243444546474849505152535455[[#This Row],[PEMBULATAN]]*O60</f>
        <v>71346</v>
      </c>
    </row>
    <row r="61" spans="1:16" ht="26.25" customHeight="1" x14ac:dyDescent="0.2">
      <c r="A61" s="14"/>
      <c r="B61" s="75"/>
      <c r="C61" s="73" t="s">
        <v>6030</v>
      </c>
      <c r="D61" s="78" t="s">
        <v>127</v>
      </c>
      <c r="E61" s="13">
        <v>44561</v>
      </c>
      <c r="F61" s="76" t="s">
        <v>128</v>
      </c>
      <c r="G61" s="13">
        <v>44564</v>
      </c>
      <c r="H61" s="77" t="s">
        <v>5587</v>
      </c>
      <c r="I61" s="16">
        <v>83</v>
      </c>
      <c r="J61" s="16">
        <v>52</v>
      </c>
      <c r="K61" s="16">
        <v>22</v>
      </c>
      <c r="L61" s="16">
        <v>10</v>
      </c>
      <c r="M61" s="81">
        <v>23.738</v>
      </c>
      <c r="N61" s="96">
        <v>23.738</v>
      </c>
      <c r="O61" s="64">
        <v>2530</v>
      </c>
      <c r="P61" s="65">
        <f>Table224578910112345678910111213141516171819202122232425262728293031323334353637383940414243444546474849505152535455[[#This Row],[PEMBULATAN]]*O61</f>
        <v>60057.14</v>
      </c>
    </row>
    <row r="62" spans="1:16" ht="26.25" customHeight="1" x14ac:dyDescent="0.2">
      <c r="A62" s="14"/>
      <c r="B62" s="75"/>
      <c r="C62" s="73" t="s">
        <v>6031</v>
      </c>
      <c r="D62" s="78" t="s">
        <v>127</v>
      </c>
      <c r="E62" s="13">
        <v>44561</v>
      </c>
      <c r="F62" s="76" t="s">
        <v>128</v>
      </c>
      <c r="G62" s="13">
        <v>44564</v>
      </c>
      <c r="H62" s="77" t="s">
        <v>5587</v>
      </c>
      <c r="I62" s="16">
        <v>50</v>
      </c>
      <c r="J62" s="16">
        <v>36</v>
      </c>
      <c r="K62" s="16">
        <v>12</v>
      </c>
      <c r="L62" s="16">
        <v>2</v>
      </c>
      <c r="M62" s="81">
        <v>5.4</v>
      </c>
      <c r="N62" s="96">
        <v>6</v>
      </c>
      <c r="O62" s="64">
        <v>2530</v>
      </c>
      <c r="P62" s="65">
        <f>Table224578910112345678910111213141516171819202122232425262728293031323334353637383940414243444546474849505152535455[[#This Row],[PEMBULATAN]]*O62</f>
        <v>15180</v>
      </c>
    </row>
    <row r="63" spans="1:16" ht="26.25" customHeight="1" x14ac:dyDescent="0.2">
      <c r="A63" s="14"/>
      <c r="B63" s="75"/>
      <c r="C63" s="73" t="s">
        <v>6032</v>
      </c>
      <c r="D63" s="78" t="s">
        <v>127</v>
      </c>
      <c r="E63" s="13">
        <v>44561</v>
      </c>
      <c r="F63" s="76" t="s">
        <v>128</v>
      </c>
      <c r="G63" s="13">
        <v>44564</v>
      </c>
      <c r="H63" s="77" t="s">
        <v>5587</v>
      </c>
      <c r="I63" s="16">
        <v>95</v>
      </c>
      <c r="J63" s="16">
        <v>50</v>
      </c>
      <c r="K63" s="16">
        <v>32</v>
      </c>
      <c r="L63" s="16">
        <v>15</v>
      </c>
      <c r="M63" s="81">
        <v>38</v>
      </c>
      <c r="N63" s="96">
        <v>38</v>
      </c>
      <c r="O63" s="64">
        <v>2530</v>
      </c>
      <c r="P63" s="65">
        <f>Table224578910112345678910111213141516171819202122232425262728293031323334353637383940414243444546474849505152535455[[#This Row],[PEMBULATAN]]*O63</f>
        <v>96140</v>
      </c>
    </row>
    <row r="64" spans="1:16" ht="26.25" customHeight="1" x14ac:dyDescent="0.2">
      <c r="A64" s="14"/>
      <c r="B64" s="75"/>
      <c r="C64" s="73" t="s">
        <v>6033</v>
      </c>
      <c r="D64" s="78" t="s">
        <v>127</v>
      </c>
      <c r="E64" s="13">
        <v>44561</v>
      </c>
      <c r="F64" s="76" t="s">
        <v>128</v>
      </c>
      <c r="G64" s="13">
        <v>44564</v>
      </c>
      <c r="H64" s="77" t="s">
        <v>5587</v>
      </c>
      <c r="I64" s="16">
        <v>55</v>
      </c>
      <c r="J64" s="16">
        <v>40</v>
      </c>
      <c r="K64" s="16">
        <v>15</v>
      </c>
      <c r="L64" s="16">
        <v>2</v>
      </c>
      <c r="M64" s="81">
        <v>8.25</v>
      </c>
      <c r="N64" s="96">
        <v>8.25</v>
      </c>
      <c r="O64" s="64">
        <v>2530</v>
      </c>
      <c r="P64" s="65">
        <f>Table224578910112345678910111213141516171819202122232425262728293031323334353637383940414243444546474849505152535455[[#This Row],[PEMBULATAN]]*O64</f>
        <v>20872.5</v>
      </c>
    </row>
    <row r="65" spans="1:16" ht="26.25" customHeight="1" x14ac:dyDescent="0.2">
      <c r="A65" s="14"/>
      <c r="B65" s="75"/>
      <c r="C65" s="73" t="s">
        <v>6034</v>
      </c>
      <c r="D65" s="78" t="s">
        <v>127</v>
      </c>
      <c r="E65" s="13">
        <v>44561</v>
      </c>
      <c r="F65" s="76" t="s">
        <v>128</v>
      </c>
      <c r="G65" s="13">
        <v>44564</v>
      </c>
      <c r="H65" s="77" t="s">
        <v>5587</v>
      </c>
      <c r="I65" s="16">
        <v>95</v>
      </c>
      <c r="J65" s="16">
        <v>45</v>
      </c>
      <c r="K65" s="16">
        <v>28</v>
      </c>
      <c r="L65" s="16">
        <v>12</v>
      </c>
      <c r="M65" s="81">
        <v>29.925000000000001</v>
      </c>
      <c r="N65" s="96">
        <v>29.925000000000001</v>
      </c>
      <c r="O65" s="64">
        <v>2530</v>
      </c>
      <c r="P65" s="65">
        <f>Table224578910112345678910111213141516171819202122232425262728293031323334353637383940414243444546474849505152535455[[#This Row],[PEMBULATAN]]*O65</f>
        <v>75710.25</v>
      </c>
    </row>
    <row r="66" spans="1:16" ht="26.25" customHeight="1" x14ac:dyDescent="0.2">
      <c r="A66" s="14"/>
      <c r="B66" s="75"/>
      <c r="C66" s="73" t="s">
        <v>6035</v>
      </c>
      <c r="D66" s="78" t="s">
        <v>127</v>
      </c>
      <c r="E66" s="13">
        <v>44561</v>
      </c>
      <c r="F66" s="76" t="s">
        <v>128</v>
      </c>
      <c r="G66" s="13">
        <v>44564</v>
      </c>
      <c r="H66" s="77" t="s">
        <v>5587</v>
      </c>
      <c r="I66" s="16">
        <v>100</v>
      </c>
      <c r="J66" s="16">
        <v>20</v>
      </c>
      <c r="K66" s="16">
        <v>8</v>
      </c>
      <c r="L66" s="16">
        <v>1</v>
      </c>
      <c r="M66" s="81">
        <v>4</v>
      </c>
      <c r="N66" s="96">
        <v>4</v>
      </c>
      <c r="O66" s="64">
        <v>2530</v>
      </c>
      <c r="P66" s="65">
        <f>Table224578910112345678910111213141516171819202122232425262728293031323334353637383940414243444546474849505152535455[[#This Row],[PEMBULATAN]]*O66</f>
        <v>10120</v>
      </c>
    </row>
    <row r="67" spans="1:16" ht="26.25" customHeight="1" x14ac:dyDescent="0.2">
      <c r="A67" s="14"/>
      <c r="B67" s="75"/>
      <c r="C67" s="73" t="s">
        <v>6036</v>
      </c>
      <c r="D67" s="78" t="s">
        <v>127</v>
      </c>
      <c r="E67" s="13">
        <v>44561</v>
      </c>
      <c r="F67" s="76" t="s">
        <v>128</v>
      </c>
      <c r="G67" s="13">
        <v>44564</v>
      </c>
      <c r="H67" s="77" t="s">
        <v>5587</v>
      </c>
      <c r="I67" s="16">
        <v>100</v>
      </c>
      <c r="J67" s="16">
        <v>50</v>
      </c>
      <c r="K67" s="16">
        <v>15</v>
      </c>
      <c r="L67" s="16">
        <v>12</v>
      </c>
      <c r="M67" s="81">
        <v>18.75</v>
      </c>
      <c r="N67" s="96">
        <v>18.75</v>
      </c>
      <c r="O67" s="64">
        <v>2530</v>
      </c>
      <c r="P67" s="65">
        <f>Table224578910112345678910111213141516171819202122232425262728293031323334353637383940414243444546474849505152535455[[#This Row],[PEMBULATAN]]*O67</f>
        <v>47437.5</v>
      </c>
    </row>
    <row r="68" spans="1:16" ht="26.25" customHeight="1" x14ac:dyDescent="0.2">
      <c r="A68" s="14"/>
      <c r="B68" s="75"/>
      <c r="C68" s="73" t="s">
        <v>6037</v>
      </c>
      <c r="D68" s="78" t="s">
        <v>127</v>
      </c>
      <c r="E68" s="13">
        <v>44561</v>
      </c>
      <c r="F68" s="76" t="s">
        <v>128</v>
      </c>
      <c r="G68" s="13">
        <v>44564</v>
      </c>
      <c r="H68" s="77" t="s">
        <v>5587</v>
      </c>
      <c r="I68" s="16">
        <v>152</v>
      </c>
      <c r="J68" s="16">
        <v>20</v>
      </c>
      <c r="K68" s="16">
        <v>20</v>
      </c>
      <c r="L68" s="16">
        <v>9</v>
      </c>
      <c r="M68" s="81">
        <v>15.2</v>
      </c>
      <c r="N68" s="96">
        <v>15.2</v>
      </c>
      <c r="O68" s="64">
        <v>2530</v>
      </c>
      <c r="P68" s="65">
        <f>Table224578910112345678910111213141516171819202122232425262728293031323334353637383940414243444546474849505152535455[[#This Row],[PEMBULATAN]]*O68</f>
        <v>38456</v>
      </c>
    </row>
    <row r="69" spans="1:16" ht="26.25" customHeight="1" x14ac:dyDescent="0.2">
      <c r="A69" s="14"/>
      <c r="B69" s="75"/>
      <c r="C69" s="73" t="s">
        <v>6038</v>
      </c>
      <c r="D69" s="78" t="s">
        <v>127</v>
      </c>
      <c r="E69" s="13">
        <v>44561</v>
      </c>
      <c r="F69" s="76" t="s">
        <v>128</v>
      </c>
      <c r="G69" s="13">
        <v>44564</v>
      </c>
      <c r="H69" s="77" t="s">
        <v>5587</v>
      </c>
      <c r="I69" s="16">
        <v>57</v>
      </c>
      <c r="J69" s="16">
        <v>45</v>
      </c>
      <c r="K69" s="16">
        <v>28</v>
      </c>
      <c r="L69" s="16">
        <v>10</v>
      </c>
      <c r="M69" s="81">
        <v>17.954999999999998</v>
      </c>
      <c r="N69" s="96">
        <v>17.954999999999998</v>
      </c>
      <c r="O69" s="64">
        <v>2530</v>
      </c>
      <c r="P69" s="65">
        <f>Table224578910112345678910111213141516171819202122232425262728293031323334353637383940414243444546474849505152535455[[#This Row],[PEMBULATAN]]*O69</f>
        <v>45426.149999999994</v>
      </c>
    </row>
    <row r="70" spans="1:16" ht="26.25" customHeight="1" x14ac:dyDescent="0.2">
      <c r="A70" s="14"/>
      <c r="B70" s="75"/>
      <c r="C70" s="73" t="s">
        <v>6039</v>
      </c>
      <c r="D70" s="78" t="s">
        <v>127</v>
      </c>
      <c r="E70" s="13">
        <v>44561</v>
      </c>
      <c r="F70" s="76" t="s">
        <v>128</v>
      </c>
      <c r="G70" s="13">
        <v>44564</v>
      </c>
      <c r="H70" s="77" t="s">
        <v>5587</v>
      </c>
      <c r="I70" s="16">
        <v>92</v>
      </c>
      <c r="J70" s="16">
        <v>16</v>
      </c>
      <c r="K70" s="16">
        <v>10</v>
      </c>
      <c r="L70" s="16">
        <v>3</v>
      </c>
      <c r="M70" s="81">
        <v>3.68</v>
      </c>
      <c r="N70" s="96">
        <v>3.68</v>
      </c>
      <c r="O70" s="64">
        <v>2530</v>
      </c>
      <c r="P70" s="65">
        <f>Table224578910112345678910111213141516171819202122232425262728293031323334353637383940414243444546474849505152535455[[#This Row],[PEMBULATAN]]*O70</f>
        <v>9310.4</v>
      </c>
    </row>
    <row r="71" spans="1:16" ht="26.25" customHeight="1" x14ac:dyDescent="0.2">
      <c r="A71" s="14"/>
      <c r="B71" s="75"/>
      <c r="C71" s="73" t="s">
        <v>6040</v>
      </c>
      <c r="D71" s="78" t="s">
        <v>127</v>
      </c>
      <c r="E71" s="13">
        <v>44561</v>
      </c>
      <c r="F71" s="76" t="s">
        <v>128</v>
      </c>
      <c r="G71" s="13">
        <v>44564</v>
      </c>
      <c r="H71" s="77" t="s">
        <v>5587</v>
      </c>
      <c r="I71" s="16">
        <v>100</v>
      </c>
      <c r="J71" s="16">
        <v>61</v>
      </c>
      <c r="K71" s="16">
        <v>22</v>
      </c>
      <c r="L71" s="16">
        <v>14</v>
      </c>
      <c r="M71" s="81">
        <v>33.549999999999997</v>
      </c>
      <c r="N71" s="96">
        <v>33.549999999999997</v>
      </c>
      <c r="O71" s="64">
        <v>2530</v>
      </c>
      <c r="P71" s="65">
        <f>Table224578910112345678910111213141516171819202122232425262728293031323334353637383940414243444546474849505152535455[[#This Row],[PEMBULATAN]]*O71</f>
        <v>84881.5</v>
      </c>
    </row>
    <row r="72" spans="1:16" ht="26.25" customHeight="1" x14ac:dyDescent="0.2">
      <c r="A72" s="14"/>
      <c r="B72" s="75"/>
      <c r="C72" s="73" t="s">
        <v>6041</v>
      </c>
      <c r="D72" s="78" t="s">
        <v>127</v>
      </c>
      <c r="E72" s="13">
        <v>44561</v>
      </c>
      <c r="F72" s="76" t="s">
        <v>128</v>
      </c>
      <c r="G72" s="13">
        <v>44564</v>
      </c>
      <c r="H72" s="77" t="s">
        <v>5587</v>
      </c>
      <c r="I72" s="16">
        <v>70</v>
      </c>
      <c r="J72" s="16">
        <v>49</v>
      </c>
      <c r="K72" s="16">
        <v>30</v>
      </c>
      <c r="L72" s="16">
        <v>8</v>
      </c>
      <c r="M72" s="81">
        <v>25.725000000000001</v>
      </c>
      <c r="N72" s="96">
        <v>25.725000000000001</v>
      </c>
      <c r="O72" s="64">
        <v>2530</v>
      </c>
      <c r="P72" s="65">
        <f>Table224578910112345678910111213141516171819202122232425262728293031323334353637383940414243444546474849505152535455[[#This Row],[PEMBULATAN]]*O72</f>
        <v>65084.25</v>
      </c>
    </row>
    <row r="73" spans="1:16" ht="22.5" customHeight="1" x14ac:dyDescent="0.2">
      <c r="A73" s="123" t="s">
        <v>30</v>
      </c>
      <c r="B73" s="124"/>
      <c r="C73" s="124"/>
      <c r="D73" s="124"/>
      <c r="E73" s="124"/>
      <c r="F73" s="124"/>
      <c r="G73" s="124"/>
      <c r="H73" s="124"/>
      <c r="I73" s="124"/>
      <c r="J73" s="124"/>
      <c r="K73" s="124"/>
      <c r="L73" s="125"/>
      <c r="M73" s="79">
        <f>SUBTOTAL(109,Table224578910112345678910111213141516171819202122232425262728293031323334353637383940414243444546474849505152535455[KG VOLUME])</f>
        <v>1363.0572500000001</v>
      </c>
      <c r="N73" s="68">
        <f>SUM(N3:N72)</f>
        <v>1372.6534999999999</v>
      </c>
      <c r="O73" s="126">
        <f>SUM(P3:P72)</f>
        <v>3472813.355</v>
      </c>
      <c r="P73" s="127"/>
    </row>
    <row r="74" spans="1:16" ht="18" customHeight="1" x14ac:dyDescent="0.2">
      <c r="A74" s="86"/>
      <c r="B74" s="56" t="s">
        <v>42</v>
      </c>
      <c r="C74" s="55"/>
      <c r="D74" s="57" t="s">
        <v>43</v>
      </c>
      <c r="E74" s="86"/>
      <c r="F74" s="86"/>
      <c r="G74" s="86"/>
      <c r="H74" s="86"/>
      <c r="I74" s="86"/>
      <c r="J74" s="86"/>
      <c r="K74" s="86"/>
      <c r="L74" s="86"/>
      <c r="M74" s="87"/>
      <c r="N74" s="88" t="s">
        <v>51</v>
      </c>
      <c r="O74" s="89"/>
      <c r="P74" s="89">
        <f>O73*10%</f>
        <v>347281.33550000004</v>
      </c>
    </row>
    <row r="75" spans="1:16" ht="18" customHeight="1" thickBot="1" x14ac:dyDescent="0.25">
      <c r="A75" s="86"/>
      <c r="B75" s="56"/>
      <c r="C75" s="55"/>
      <c r="D75" s="57"/>
      <c r="E75" s="86"/>
      <c r="F75" s="86"/>
      <c r="G75" s="86"/>
      <c r="H75" s="86"/>
      <c r="I75" s="86"/>
      <c r="J75" s="86"/>
      <c r="K75" s="86"/>
      <c r="L75" s="86"/>
      <c r="M75" s="87"/>
      <c r="N75" s="90" t="s">
        <v>52</v>
      </c>
      <c r="O75" s="91"/>
      <c r="P75" s="91">
        <f>O73-P74</f>
        <v>3125532.0194999999</v>
      </c>
    </row>
    <row r="76" spans="1:16" ht="18" customHeight="1" x14ac:dyDescent="0.2">
      <c r="A76" s="11"/>
      <c r="H76" s="63"/>
      <c r="N76" s="62" t="s">
        <v>31</v>
      </c>
      <c r="P76" s="69">
        <f>P75*1%</f>
        <v>31255.320195</v>
      </c>
    </row>
    <row r="77" spans="1:16" ht="18" customHeight="1" thickBot="1" x14ac:dyDescent="0.25">
      <c r="A77" s="11"/>
      <c r="H77" s="63"/>
      <c r="N77" s="62" t="s">
        <v>53</v>
      </c>
      <c r="P77" s="71">
        <f>P75*2%</f>
        <v>62510.64039</v>
      </c>
    </row>
    <row r="78" spans="1:16" ht="18" customHeight="1" x14ac:dyDescent="0.2">
      <c r="A78" s="11"/>
      <c r="H78" s="63"/>
      <c r="N78" s="66" t="s">
        <v>32</v>
      </c>
      <c r="O78" s="67"/>
      <c r="P78" s="70">
        <f>P75+P76-P77</f>
        <v>3094276.6993050002</v>
      </c>
    </row>
    <row r="80" spans="1:16" x14ac:dyDescent="0.2">
      <c r="A80" s="11"/>
      <c r="H80" s="63"/>
      <c r="P80" s="71"/>
    </row>
    <row r="81" spans="1:16" x14ac:dyDescent="0.2">
      <c r="A81" s="11"/>
      <c r="H81" s="63"/>
      <c r="O81" s="58"/>
      <c r="P81" s="71"/>
    </row>
    <row r="82" spans="1:16" s="3" customFormat="1" x14ac:dyDescent="0.25">
      <c r="A82" s="11"/>
      <c r="B82" s="2"/>
      <c r="C82" s="2"/>
      <c r="E82" s="12"/>
      <c r="H82" s="63"/>
      <c r="N82" s="15"/>
      <c r="O82" s="15"/>
      <c r="P82" s="15"/>
    </row>
    <row r="83" spans="1:16" s="3" customFormat="1" x14ac:dyDescent="0.25">
      <c r="A83" s="11"/>
      <c r="B83" s="2"/>
      <c r="C83" s="2"/>
      <c r="E83" s="12"/>
      <c r="H83" s="63"/>
      <c r="N83" s="15"/>
      <c r="O83" s="15"/>
      <c r="P83" s="15"/>
    </row>
    <row r="84" spans="1:16" s="3" customFormat="1" x14ac:dyDescent="0.25">
      <c r="A84" s="11"/>
      <c r="B84" s="2"/>
      <c r="C84" s="2"/>
      <c r="E84" s="12"/>
      <c r="H84" s="63"/>
      <c r="N84" s="15"/>
      <c r="O84" s="15"/>
      <c r="P84" s="15"/>
    </row>
    <row r="85" spans="1:16" s="3" customFormat="1" x14ac:dyDescent="0.25">
      <c r="A85" s="11"/>
      <c r="B85" s="2"/>
      <c r="C85" s="2"/>
      <c r="E85" s="12"/>
      <c r="H85" s="63"/>
      <c r="N85" s="15"/>
      <c r="O85" s="15"/>
      <c r="P85" s="15"/>
    </row>
    <row r="86" spans="1:16" s="3" customFormat="1" x14ac:dyDescent="0.25">
      <c r="A86" s="11"/>
      <c r="B86" s="2"/>
      <c r="C86" s="2"/>
      <c r="E86" s="12"/>
      <c r="H86" s="63"/>
      <c r="N86" s="15"/>
      <c r="O86" s="15"/>
      <c r="P86" s="15"/>
    </row>
    <row r="87" spans="1:16" s="3" customFormat="1" x14ac:dyDescent="0.25">
      <c r="A87" s="11"/>
      <c r="B87" s="2"/>
      <c r="C87" s="2"/>
      <c r="E87" s="12"/>
      <c r="H87" s="63"/>
      <c r="N87" s="15"/>
      <c r="O87" s="15"/>
      <c r="P87" s="15"/>
    </row>
    <row r="88" spans="1:16" s="3" customFormat="1" x14ac:dyDescent="0.25">
      <c r="A88" s="11"/>
      <c r="B88" s="2"/>
      <c r="C88" s="2"/>
      <c r="E88" s="12"/>
      <c r="H88" s="63"/>
      <c r="N88" s="15"/>
      <c r="O88" s="15"/>
      <c r="P88" s="15"/>
    </row>
    <row r="89" spans="1:16" s="3" customFormat="1" x14ac:dyDescent="0.25">
      <c r="A89" s="11"/>
      <c r="B89" s="2"/>
      <c r="C89" s="2"/>
      <c r="E89" s="12"/>
      <c r="H89" s="63"/>
      <c r="N89" s="15"/>
      <c r="O89" s="15"/>
      <c r="P89" s="15"/>
    </row>
    <row r="90" spans="1:16" s="3" customFormat="1" x14ac:dyDescent="0.25">
      <c r="A90" s="11"/>
      <c r="B90" s="2"/>
      <c r="C90" s="2"/>
      <c r="E90" s="12"/>
      <c r="H90" s="63"/>
      <c r="N90" s="15"/>
      <c r="O90" s="15"/>
      <c r="P90" s="15"/>
    </row>
    <row r="91" spans="1:16" s="3" customFormat="1" x14ac:dyDescent="0.25">
      <c r="A91" s="11"/>
      <c r="B91" s="2"/>
      <c r="C91" s="2"/>
      <c r="E91" s="12"/>
      <c r="H91" s="63"/>
      <c r="N91" s="15"/>
      <c r="O91" s="15"/>
      <c r="P91" s="15"/>
    </row>
    <row r="92" spans="1:16" s="3" customFormat="1" x14ac:dyDescent="0.25">
      <c r="A92" s="11"/>
      <c r="B92" s="2"/>
      <c r="C92" s="2"/>
      <c r="E92" s="12"/>
      <c r="H92" s="63"/>
      <c r="N92" s="15"/>
      <c r="O92" s="15"/>
      <c r="P92" s="15"/>
    </row>
    <row r="93" spans="1:16" s="3" customFormat="1" x14ac:dyDescent="0.25">
      <c r="A93" s="11"/>
      <c r="B93" s="2"/>
      <c r="C93" s="2"/>
      <c r="E93" s="12"/>
      <c r="H93" s="63"/>
      <c r="N93" s="15"/>
      <c r="O93" s="15"/>
      <c r="P93" s="15"/>
    </row>
  </sheetData>
  <mergeCells count="2">
    <mergeCell ref="A73:L73"/>
    <mergeCell ref="O73:P73"/>
  </mergeCells>
  <conditionalFormatting sqref="B3:B72">
    <cfRule type="duplicateValues" dxfId="63" priority="83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tabColor rgb="FF92D050"/>
  </sheetPr>
  <dimension ref="A1:P45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N24" sqref="N3:N24"/>
    </sheetView>
  </sheetViews>
  <sheetFormatPr defaultRowHeight="15" x14ac:dyDescent="0.2"/>
  <cols>
    <col min="1" max="1" width="8" style="4" customWidth="1"/>
    <col min="2" max="2" width="19.5703125" style="2" customWidth="1"/>
    <col min="3" max="3" width="14.5703125" style="2" customWidth="1"/>
    <col min="4" max="4" width="10.42578125" style="3" customWidth="1"/>
    <col min="5" max="5" width="8" style="12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5" customWidth="1"/>
    <col min="15" max="15" width="8.140625" style="15" customWidth="1"/>
    <col min="16" max="16" width="12.28515625" style="15" customWidth="1"/>
    <col min="17" max="16384" width="9.140625" style="4"/>
  </cols>
  <sheetData>
    <row r="1" spans="1:16" x14ac:dyDescent="0.2">
      <c r="H1" s="5"/>
    </row>
    <row r="2" spans="1:16" ht="25.5" x14ac:dyDescent="0.2">
      <c r="A2" s="59" t="s">
        <v>44</v>
      </c>
      <c r="B2" s="7" t="s">
        <v>7</v>
      </c>
      <c r="C2" s="7" t="s">
        <v>0</v>
      </c>
      <c r="D2" s="7" t="s">
        <v>1</v>
      </c>
      <c r="E2" s="60" t="s">
        <v>4</v>
      </c>
      <c r="F2" s="7" t="s">
        <v>3</v>
      </c>
      <c r="G2" s="7" t="s">
        <v>5</v>
      </c>
      <c r="H2" s="60" t="s">
        <v>2</v>
      </c>
      <c r="I2" s="7" t="s">
        <v>39</v>
      </c>
      <c r="J2" s="7" t="s">
        <v>40</v>
      </c>
      <c r="K2" s="7" t="s">
        <v>41</v>
      </c>
      <c r="L2" s="61" t="s">
        <v>45</v>
      </c>
      <c r="M2" s="61" t="s">
        <v>46</v>
      </c>
      <c r="N2" s="61" t="s">
        <v>6</v>
      </c>
      <c r="O2" s="61" t="s">
        <v>47</v>
      </c>
      <c r="P2" s="61" t="s">
        <v>48</v>
      </c>
    </row>
    <row r="3" spans="1:16" ht="24.75" customHeight="1" x14ac:dyDescent="0.2">
      <c r="A3" s="83">
        <v>406138</v>
      </c>
      <c r="B3" s="74" t="s">
        <v>6042</v>
      </c>
      <c r="C3" s="9" t="s">
        <v>6043</v>
      </c>
      <c r="D3" s="76" t="s">
        <v>127</v>
      </c>
      <c r="E3" s="13">
        <v>44561</v>
      </c>
      <c r="F3" s="76" t="s">
        <v>128</v>
      </c>
      <c r="G3" s="13">
        <v>44564</v>
      </c>
      <c r="H3" s="10" t="s">
        <v>5587</v>
      </c>
      <c r="I3" s="1">
        <v>86</v>
      </c>
      <c r="J3" s="1">
        <v>57</v>
      </c>
      <c r="K3" s="1">
        <v>32</v>
      </c>
      <c r="L3" s="1">
        <v>22</v>
      </c>
      <c r="M3" s="80">
        <v>39.216000000000001</v>
      </c>
      <c r="N3" s="96">
        <v>39.216000000000001</v>
      </c>
      <c r="O3" s="64">
        <v>2530</v>
      </c>
      <c r="P3" s="65">
        <f>Table22457891011234567891011121314151617181920212223242526272829303132333435363738394041424344454647484950515253545556[[#This Row],[PEMBULATAN]]*O3</f>
        <v>99216.48</v>
      </c>
    </row>
    <row r="4" spans="1:16" ht="24.75" customHeight="1" x14ac:dyDescent="0.2">
      <c r="A4" s="14"/>
      <c r="B4" s="75"/>
      <c r="C4" s="73" t="s">
        <v>6044</v>
      </c>
      <c r="D4" s="78" t="s">
        <v>127</v>
      </c>
      <c r="E4" s="13">
        <v>44561</v>
      </c>
      <c r="F4" s="76" t="s">
        <v>128</v>
      </c>
      <c r="G4" s="13">
        <v>44564</v>
      </c>
      <c r="H4" s="77" t="s">
        <v>5587</v>
      </c>
      <c r="I4" s="16">
        <v>94</v>
      </c>
      <c r="J4" s="16">
        <v>64</v>
      </c>
      <c r="K4" s="16">
        <v>27</v>
      </c>
      <c r="L4" s="16">
        <v>22</v>
      </c>
      <c r="M4" s="81">
        <v>40.607999999999997</v>
      </c>
      <c r="N4" s="96">
        <v>40.607999999999997</v>
      </c>
      <c r="O4" s="64">
        <v>2530</v>
      </c>
      <c r="P4" s="65">
        <f>Table22457891011234567891011121314151617181920212223242526272829303132333435363738394041424344454647484950515253545556[[#This Row],[PEMBULATAN]]*O4</f>
        <v>102738.23999999999</v>
      </c>
    </row>
    <row r="5" spans="1:16" ht="24.75" customHeight="1" x14ac:dyDescent="0.2">
      <c r="A5" s="14"/>
      <c r="B5" s="75"/>
      <c r="C5" s="73" t="s">
        <v>6045</v>
      </c>
      <c r="D5" s="78" t="s">
        <v>127</v>
      </c>
      <c r="E5" s="13">
        <v>44561</v>
      </c>
      <c r="F5" s="76" t="s">
        <v>128</v>
      </c>
      <c r="G5" s="13">
        <v>44564</v>
      </c>
      <c r="H5" s="77" t="s">
        <v>5587</v>
      </c>
      <c r="I5" s="16">
        <v>98</v>
      </c>
      <c r="J5" s="16">
        <v>60</v>
      </c>
      <c r="K5" s="16">
        <v>26</v>
      </c>
      <c r="L5" s="16">
        <v>22</v>
      </c>
      <c r="M5" s="81">
        <v>38.22</v>
      </c>
      <c r="N5" s="96">
        <v>38.22</v>
      </c>
      <c r="O5" s="64">
        <v>2530</v>
      </c>
      <c r="P5" s="65">
        <f>Table22457891011234567891011121314151617181920212223242526272829303132333435363738394041424344454647484950515253545556[[#This Row],[PEMBULATAN]]*O5</f>
        <v>96696.599999999991</v>
      </c>
    </row>
    <row r="6" spans="1:16" ht="24.75" customHeight="1" x14ac:dyDescent="0.2">
      <c r="A6" s="14"/>
      <c r="B6" s="75"/>
      <c r="C6" s="73" t="s">
        <v>6046</v>
      </c>
      <c r="D6" s="78" t="s">
        <v>127</v>
      </c>
      <c r="E6" s="13">
        <v>44561</v>
      </c>
      <c r="F6" s="76" t="s">
        <v>128</v>
      </c>
      <c r="G6" s="13">
        <v>44564</v>
      </c>
      <c r="H6" s="77" t="s">
        <v>5587</v>
      </c>
      <c r="I6" s="16">
        <v>110</v>
      </c>
      <c r="J6" s="16">
        <v>60</v>
      </c>
      <c r="K6" s="16">
        <v>33</v>
      </c>
      <c r="L6" s="16">
        <v>33</v>
      </c>
      <c r="M6" s="81">
        <v>54.45</v>
      </c>
      <c r="N6" s="96">
        <v>55</v>
      </c>
      <c r="O6" s="64">
        <v>2530</v>
      </c>
      <c r="P6" s="65">
        <f>Table22457891011234567891011121314151617181920212223242526272829303132333435363738394041424344454647484950515253545556[[#This Row],[PEMBULATAN]]*O6</f>
        <v>139150</v>
      </c>
    </row>
    <row r="7" spans="1:16" ht="24.75" customHeight="1" x14ac:dyDescent="0.2">
      <c r="A7" s="14"/>
      <c r="B7" s="75"/>
      <c r="C7" s="73" t="s">
        <v>6047</v>
      </c>
      <c r="D7" s="78" t="s">
        <v>127</v>
      </c>
      <c r="E7" s="13">
        <v>44561</v>
      </c>
      <c r="F7" s="76" t="s">
        <v>128</v>
      </c>
      <c r="G7" s="13">
        <v>44564</v>
      </c>
      <c r="H7" s="77" t="s">
        <v>5587</v>
      </c>
      <c r="I7" s="16">
        <v>78</v>
      </c>
      <c r="J7" s="16">
        <v>63</v>
      </c>
      <c r="K7" s="16">
        <v>34</v>
      </c>
      <c r="L7" s="16">
        <v>13</v>
      </c>
      <c r="M7" s="81">
        <v>41.768999999999998</v>
      </c>
      <c r="N7" s="96">
        <v>41.768999999999998</v>
      </c>
      <c r="O7" s="64">
        <v>2530</v>
      </c>
      <c r="P7" s="65">
        <f>Table22457891011234567891011121314151617181920212223242526272829303132333435363738394041424344454647484950515253545556[[#This Row],[PEMBULATAN]]*O7</f>
        <v>105675.56999999999</v>
      </c>
    </row>
    <row r="8" spans="1:16" ht="24.75" customHeight="1" x14ac:dyDescent="0.2">
      <c r="A8" s="14"/>
      <c r="B8" s="75"/>
      <c r="C8" s="73" t="s">
        <v>6048</v>
      </c>
      <c r="D8" s="78" t="s">
        <v>127</v>
      </c>
      <c r="E8" s="13">
        <v>44561</v>
      </c>
      <c r="F8" s="76" t="s">
        <v>128</v>
      </c>
      <c r="G8" s="13">
        <v>44564</v>
      </c>
      <c r="H8" s="77" t="s">
        <v>5587</v>
      </c>
      <c r="I8" s="16">
        <v>84</v>
      </c>
      <c r="J8" s="16">
        <v>51</v>
      </c>
      <c r="K8" s="16">
        <v>16</v>
      </c>
      <c r="L8" s="16">
        <v>4</v>
      </c>
      <c r="M8" s="81">
        <v>17.135999999999999</v>
      </c>
      <c r="N8" s="96">
        <v>17.135999999999999</v>
      </c>
      <c r="O8" s="64">
        <v>2530</v>
      </c>
      <c r="P8" s="65">
        <f>Table22457891011234567891011121314151617181920212223242526272829303132333435363738394041424344454647484950515253545556[[#This Row],[PEMBULATAN]]*O8</f>
        <v>43354.079999999994</v>
      </c>
    </row>
    <row r="9" spans="1:16" ht="24.75" customHeight="1" x14ac:dyDescent="0.2">
      <c r="A9" s="14"/>
      <c r="B9" s="75"/>
      <c r="C9" s="73" t="s">
        <v>6049</v>
      </c>
      <c r="D9" s="78" t="s">
        <v>127</v>
      </c>
      <c r="E9" s="13">
        <v>44561</v>
      </c>
      <c r="F9" s="76" t="s">
        <v>128</v>
      </c>
      <c r="G9" s="13">
        <v>44564</v>
      </c>
      <c r="H9" s="77" t="s">
        <v>5587</v>
      </c>
      <c r="I9" s="16">
        <v>130</v>
      </c>
      <c r="J9" s="16">
        <v>70</v>
      </c>
      <c r="K9" s="16">
        <v>27</v>
      </c>
      <c r="L9" s="16">
        <v>20</v>
      </c>
      <c r="M9" s="81">
        <v>61.424999999999997</v>
      </c>
      <c r="N9" s="96">
        <v>62</v>
      </c>
      <c r="O9" s="64">
        <v>2530</v>
      </c>
      <c r="P9" s="65">
        <f>Table22457891011234567891011121314151617181920212223242526272829303132333435363738394041424344454647484950515253545556[[#This Row],[PEMBULATAN]]*O9</f>
        <v>156860</v>
      </c>
    </row>
    <row r="10" spans="1:16" ht="24.75" customHeight="1" x14ac:dyDescent="0.2">
      <c r="A10" s="14"/>
      <c r="B10" s="75"/>
      <c r="C10" s="73" t="s">
        <v>6050</v>
      </c>
      <c r="D10" s="78" t="s">
        <v>127</v>
      </c>
      <c r="E10" s="13">
        <v>44561</v>
      </c>
      <c r="F10" s="76" t="s">
        <v>128</v>
      </c>
      <c r="G10" s="13">
        <v>44564</v>
      </c>
      <c r="H10" s="77" t="s">
        <v>5587</v>
      </c>
      <c r="I10" s="16">
        <v>130</v>
      </c>
      <c r="J10" s="16">
        <v>70</v>
      </c>
      <c r="K10" s="16">
        <v>27</v>
      </c>
      <c r="L10" s="16">
        <v>20</v>
      </c>
      <c r="M10" s="81">
        <v>61.424999999999997</v>
      </c>
      <c r="N10" s="96">
        <v>62</v>
      </c>
      <c r="O10" s="64">
        <v>2530</v>
      </c>
      <c r="P10" s="65">
        <f>Table22457891011234567891011121314151617181920212223242526272829303132333435363738394041424344454647484950515253545556[[#This Row],[PEMBULATAN]]*O10</f>
        <v>156860</v>
      </c>
    </row>
    <row r="11" spans="1:16" ht="24.75" customHeight="1" x14ac:dyDescent="0.2">
      <c r="A11" s="14"/>
      <c r="B11" s="75"/>
      <c r="C11" s="73" t="s">
        <v>6051</v>
      </c>
      <c r="D11" s="78" t="s">
        <v>127</v>
      </c>
      <c r="E11" s="13">
        <v>44561</v>
      </c>
      <c r="F11" s="76" t="s">
        <v>128</v>
      </c>
      <c r="G11" s="13">
        <v>44564</v>
      </c>
      <c r="H11" s="77" t="s">
        <v>5587</v>
      </c>
      <c r="I11" s="16">
        <v>86</v>
      </c>
      <c r="J11" s="16">
        <v>64</v>
      </c>
      <c r="K11" s="16">
        <v>24</v>
      </c>
      <c r="L11" s="16">
        <v>18</v>
      </c>
      <c r="M11" s="81">
        <v>33.024000000000001</v>
      </c>
      <c r="N11" s="96">
        <v>33.024000000000001</v>
      </c>
      <c r="O11" s="64">
        <v>2530</v>
      </c>
      <c r="P11" s="65">
        <f>Table22457891011234567891011121314151617181920212223242526272829303132333435363738394041424344454647484950515253545556[[#This Row],[PEMBULATAN]]*O11</f>
        <v>83550.720000000001</v>
      </c>
    </row>
    <row r="12" spans="1:16" ht="24.75" customHeight="1" x14ac:dyDescent="0.2">
      <c r="A12" s="14"/>
      <c r="B12" s="75"/>
      <c r="C12" s="73" t="s">
        <v>6052</v>
      </c>
      <c r="D12" s="78" t="s">
        <v>127</v>
      </c>
      <c r="E12" s="13">
        <v>44561</v>
      </c>
      <c r="F12" s="76" t="s">
        <v>128</v>
      </c>
      <c r="G12" s="13">
        <v>44564</v>
      </c>
      <c r="H12" s="77" t="s">
        <v>5587</v>
      </c>
      <c r="I12" s="16">
        <v>65</v>
      </c>
      <c r="J12" s="16">
        <v>60</v>
      </c>
      <c r="K12" s="16">
        <v>20</v>
      </c>
      <c r="L12" s="16">
        <v>7</v>
      </c>
      <c r="M12" s="81">
        <v>19.5</v>
      </c>
      <c r="N12" s="96">
        <v>20</v>
      </c>
      <c r="O12" s="64">
        <v>2530</v>
      </c>
      <c r="P12" s="65">
        <f>Table22457891011234567891011121314151617181920212223242526272829303132333435363738394041424344454647484950515253545556[[#This Row],[PEMBULATAN]]*O12</f>
        <v>50600</v>
      </c>
    </row>
    <row r="13" spans="1:16" ht="24.75" customHeight="1" x14ac:dyDescent="0.2">
      <c r="A13" s="14"/>
      <c r="B13" s="75"/>
      <c r="C13" s="73" t="s">
        <v>6053</v>
      </c>
      <c r="D13" s="78" t="s">
        <v>127</v>
      </c>
      <c r="E13" s="13">
        <v>44561</v>
      </c>
      <c r="F13" s="76" t="s">
        <v>128</v>
      </c>
      <c r="G13" s="13">
        <v>44564</v>
      </c>
      <c r="H13" s="77" t="s">
        <v>5587</v>
      </c>
      <c r="I13" s="16">
        <v>112</v>
      </c>
      <c r="J13" s="16">
        <v>40</v>
      </c>
      <c r="K13" s="16">
        <v>9</v>
      </c>
      <c r="L13" s="16">
        <v>2</v>
      </c>
      <c r="M13" s="81">
        <v>10.08</v>
      </c>
      <c r="N13" s="96">
        <v>10.08</v>
      </c>
      <c r="O13" s="64">
        <v>2530</v>
      </c>
      <c r="P13" s="65">
        <f>Table22457891011234567891011121314151617181920212223242526272829303132333435363738394041424344454647484950515253545556[[#This Row],[PEMBULATAN]]*O13</f>
        <v>25502.400000000001</v>
      </c>
    </row>
    <row r="14" spans="1:16" ht="24.75" customHeight="1" x14ac:dyDescent="0.2">
      <c r="A14" s="14"/>
      <c r="B14" s="75"/>
      <c r="C14" s="73" t="s">
        <v>6054</v>
      </c>
      <c r="D14" s="78" t="s">
        <v>127</v>
      </c>
      <c r="E14" s="13">
        <v>44561</v>
      </c>
      <c r="F14" s="76" t="s">
        <v>128</v>
      </c>
      <c r="G14" s="13">
        <v>44564</v>
      </c>
      <c r="H14" s="77" t="s">
        <v>5587</v>
      </c>
      <c r="I14" s="16">
        <v>80</v>
      </c>
      <c r="J14" s="16">
        <v>60</v>
      </c>
      <c r="K14" s="16">
        <v>26</v>
      </c>
      <c r="L14" s="16">
        <v>19</v>
      </c>
      <c r="M14" s="81">
        <v>31.2</v>
      </c>
      <c r="N14" s="96">
        <v>31.2</v>
      </c>
      <c r="O14" s="64">
        <v>2530</v>
      </c>
      <c r="P14" s="65">
        <f>Table22457891011234567891011121314151617181920212223242526272829303132333435363738394041424344454647484950515253545556[[#This Row],[PEMBULATAN]]*O14</f>
        <v>78936</v>
      </c>
    </row>
    <row r="15" spans="1:16" ht="24.75" customHeight="1" x14ac:dyDescent="0.2">
      <c r="A15" s="14"/>
      <c r="B15" s="75"/>
      <c r="C15" s="73" t="s">
        <v>6055</v>
      </c>
      <c r="D15" s="78" t="s">
        <v>127</v>
      </c>
      <c r="E15" s="13">
        <v>44561</v>
      </c>
      <c r="F15" s="76" t="s">
        <v>128</v>
      </c>
      <c r="G15" s="13">
        <v>44564</v>
      </c>
      <c r="H15" s="77" t="s">
        <v>5587</v>
      </c>
      <c r="I15" s="16">
        <v>108</v>
      </c>
      <c r="J15" s="16">
        <v>60</v>
      </c>
      <c r="K15" s="16">
        <v>32</v>
      </c>
      <c r="L15" s="16">
        <v>33</v>
      </c>
      <c r="M15" s="81">
        <v>51.84</v>
      </c>
      <c r="N15" s="96">
        <v>51.84</v>
      </c>
      <c r="O15" s="64">
        <v>2530</v>
      </c>
      <c r="P15" s="65">
        <f>Table22457891011234567891011121314151617181920212223242526272829303132333435363738394041424344454647484950515253545556[[#This Row],[PEMBULATAN]]*O15</f>
        <v>131155.20000000001</v>
      </c>
    </row>
    <row r="16" spans="1:16" ht="24.75" customHeight="1" x14ac:dyDescent="0.2">
      <c r="A16" s="14"/>
      <c r="B16" s="75"/>
      <c r="C16" s="73" t="s">
        <v>6056</v>
      </c>
      <c r="D16" s="78" t="s">
        <v>127</v>
      </c>
      <c r="E16" s="13">
        <v>44561</v>
      </c>
      <c r="F16" s="76" t="s">
        <v>128</v>
      </c>
      <c r="G16" s="13">
        <v>44564</v>
      </c>
      <c r="H16" s="77" t="s">
        <v>5587</v>
      </c>
      <c r="I16" s="16">
        <v>46</v>
      </c>
      <c r="J16" s="16">
        <v>46</v>
      </c>
      <c r="K16" s="16">
        <v>20</v>
      </c>
      <c r="L16" s="16">
        <v>3</v>
      </c>
      <c r="M16" s="81">
        <v>10.58</v>
      </c>
      <c r="N16" s="96">
        <v>10.58</v>
      </c>
      <c r="O16" s="64">
        <v>2530</v>
      </c>
      <c r="P16" s="65">
        <f>Table22457891011234567891011121314151617181920212223242526272829303132333435363738394041424344454647484950515253545556[[#This Row],[PEMBULATAN]]*O16</f>
        <v>26767.4</v>
      </c>
    </row>
    <row r="17" spans="1:16" ht="24.75" customHeight="1" x14ac:dyDescent="0.2">
      <c r="A17" s="14"/>
      <c r="B17" s="75"/>
      <c r="C17" s="73" t="s">
        <v>6057</v>
      </c>
      <c r="D17" s="78" t="s">
        <v>127</v>
      </c>
      <c r="E17" s="13">
        <v>44561</v>
      </c>
      <c r="F17" s="76" t="s">
        <v>128</v>
      </c>
      <c r="G17" s="13">
        <v>44564</v>
      </c>
      <c r="H17" s="77" t="s">
        <v>5587</v>
      </c>
      <c r="I17" s="16">
        <v>43</v>
      </c>
      <c r="J17" s="16">
        <v>40</v>
      </c>
      <c r="K17" s="16">
        <v>20</v>
      </c>
      <c r="L17" s="16">
        <v>8</v>
      </c>
      <c r="M17" s="81">
        <v>8.6</v>
      </c>
      <c r="N17" s="96">
        <v>8.6</v>
      </c>
      <c r="O17" s="64">
        <v>2530</v>
      </c>
      <c r="P17" s="65">
        <f>Table22457891011234567891011121314151617181920212223242526272829303132333435363738394041424344454647484950515253545556[[#This Row],[PEMBULATAN]]*O17</f>
        <v>21758</v>
      </c>
    </row>
    <row r="18" spans="1:16" ht="24.75" customHeight="1" x14ac:dyDescent="0.2">
      <c r="A18" s="14"/>
      <c r="B18" s="75"/>
      <c r="C18" s="73" t="s">
        <v>6058</v>
      </c>
      <c r="D18" s="78" t="s">
        <v>127</v>
      </c>
      <c r="E18" s="13">
        <v>44561</v>
      </c>
      <c r="F18" s="76" t="s">
        <v>128</v>
      </c>
      <c r="G18" s="13">
        <v>44564</v>
      </c>
      <c r="H18" s="77" t="s">
        <v>5587</v>
      </c>
      <c r="I18" s="16">
        <v>50</v>
      </c>
      <c r="J18" s="16">
        <v>40</v>
      </c>
      <c r="K18" s="16">
        <v>16</v>
      </c>
      <c r="L18" s="16">
        <v>3</v>
      </c>
      <c r="M18" s="81">
        <v>8</v>
      </c>
      <c r="N18" s="96">
        <v>8</v>
      </c>
      <c r="O18" s="64">
        <v>2530</v>
      </c>
      <c r="P18" s="65">
        <f>Table22457891011234567891011121314151617181920212223242526272829303132333435363738394041424344454647484950515253545556[[#This Row],[PEMBULATAN]]*O18</f>
        <v>20240</v>
      </c>
    </row>
    <row r="19" spans="1:16" ht="24.75" customHeight="1" x14ac:dyDescent="0.2">
      <c r="A19" s="14"/>
      <c r="B19" s="75"/>
      <c r="C19" s="73" t="s">
        <v>6059</v>
      </c>
      <c r="D19" s="78" t="s">
        <v>127</v>
      </c>
      <c r="E19" s="13">
        <v>44561</v>
      </c>
      <c r="F19" s="76" t="s">
        <v>128</v>
      </c>
      <c r="G19" s="13">
        <v>44564</v>
      </c>
      <c r="H19" s="77" t="s">
        <v>5587</v>
      </c>
      <c r="I19" s="16">
        <v>87</v>
      </c>
      <c r="J19" s="16">
        <v>57</v>
      </c>
      <c r="K19" s="16">
        <v>24</v>
      </c>
      <c r="L19" s="16">
        <v>20</v>
      </c>
      <c r="M19" s="81">
        <v>29.754000000000001</v>
      </c>
      <c r="N19" s="96">
        <v>29.754000000000001</v>
      </c>
      <c r="O19" s="64">
        <v>2530</v>
      </c>
      <c r="P19" s="65">
        <f>Table22457891011234567891011121314151617181920212223242526272829303132333435363738394041424344454647484950515253545556[[#This Row],[PEMBULATAN]]*O19</f>
        <v>75277.62000000001</v>
      </c>
    </row>
    <row r="20" spans="1:16" ht="24.75" customHeight="1" x14ac:dyDescent="0.2">
      <c r="A20" s="14"/>
      <c r="B20" s="75"/>
      <c r="C20" s="73" t="s">
        <v>6060</v>
      </c>
      <c r="D20" s="78" t="s">
        <v>127</v>
      </c>
      <c r="E20" s="13">
        <v>44561</v>
      </c>
      <c r="F20" s="76" t="s">
        <v>128</v>
      </c>
      <c r="G20" s="13">
        <v>44564</v>
      </c>
      <c r="H20" s="77" t="s">
        <v>5587</v>
      </c>
      <c r="I20" s="16">
        <v>133</v>
      </c>
      <c r="J20" s="16">
        <v>50</v>
      </c>
      <c r="K20" s="16">
        <v>31</v>
      </c>
      <c r="L20" s="16">
        <v>24</v>
      </c>
      <c r="M20" s="81">
        <v>51.537500000000001</v>
      </c>
      <c r="N20" s="96">
        <v>51.537500000000001</v>
      </c>
      <c r="O20" s="64">
        <v>2530</v>
      </c>
      <c r="P20" s="65">
        <f>Table22457891011234567891011121314151617181920212223242526272829303132333435363738394041424344454647484950515253545556[[#This Row],[PEMBULATAN]]*O20</f>
        <v>130389.875</v>
      </c>
    </row>
    <row r="21" spans="1:16" ht="24.75" customHeight="1" x14ac:dyDescent="0.2">
      <c r="A21" s="14"/>
      <c r="B21" s="75"/>
      <c r="C21" s="73" t="s">
        <v>6061</v>
      </c>
      <c r="D21" s="78" t="s">
        <v>127</v>
      </c>
      <c r="E21" s="13">
        <v>44561</v>
      </c>
      <c r="F21" s="76" t="s">
        <v>128</v>
      </c>
      <c r="G21" s="13">
        <v>44564</v>
      </c>
      <c r="H21" s="77" t="s">
        <v>5587</v>
      </c>
      <c r="I21" s="16">
        <v>154</v>
      </c>
      <c r="J21" s="16">
        <v>14</v>
      </c>
      <c r="K21" s="16">
        <v>10</v>
      </c>
      <c r="L21" s="16">
        <v>5</v>
      </c>
      <c r="M21" s="81">
        <v>5.39</v>
      </c>
      <c r="N21" s="96">
        <v>6</v>
      </c>
      <c r="O21" s="64">
        <v>2530</v>
      </c>
      <c r="P21" s="65">
        <f>Table22457891011234567891011121314151617181920212223242526272829303132333435363738394041424344454647484950515253545556[[#This Row],[PEMBULATAN]]*O21</f>
        <v>15180</v>
      </c>
    </row>
    <row r="22" spans="1:16" ht="24.75" customHeight="1" x14ac:dyDescent="0.2">
      <c r="A22" s="14"/>
      <c r="B22" s="75"/>
      <c r="C22" s="73" t="s">
        <v>6062</v>
      </c>
      <c r="D22" s="78" t="s">
        <v>127</v>
      </c>
      <c r="E22" s="13">
        <v>44561</v>
      </c>
      <c r="F22" s="76" t="s">
        <v>128</v>
      </c>
      <c r="G22" s="13">
        <v>44564</v>
      </c>
      <c r="H22" s="77" t="s">
        <v>5587</v>
      </c>
      <c r="I22" s="16">
        <v>93</v>
      </c>
      <c r="J22" s="16">
        <v>59</v>
      </c>
      <c r="K22" s="16">
        <v>33</v>
      </c>
      <c r="L22" s="16">
        <v>19</v>
      </c>
      <c r="M22" s="81">
        <v>45.267749999999999</v>
      </c>
      <c r="N22" s="96">
        <v>45.267749999999999</v>
      </c>
      <c r="O22" s="64">
        <v>2530</v>
      </c>
      <c r="P22" s="65">
        <f>Table22457891011234567891011121314151617181920212223242526272829303132333435363738394041424344454647484950515253545556[[#This Row],[PEMBULATAN]]*O22</f>
        <v>114527.4075</v>
      </c>
    </row>
    <row r="23" spans="1:16" ht="24.75" customHeight="1" x14ac:dyDescent="0.2">
      <c r="A23" s="14"/>
      <c r="B23" s="98"/>
      <c r="C23" s="73" t="s">
        <v>6063</v>
      </c>
      <c r="D23" s="78" t="s">
        <v>127</v>
      </c>
      <c r="E23" s="13">
        <v>44561</v>
      </c>
      <c r="F23" s="76" t="s">
        <v>128</v>
      </c>
      <c r="G23" s="13">
        <v>44564</v>
      </c>
      <c r="H23" s="77" t="s">
        <v>5587</v>
      </c>
      <c r="I23" s="16">
        <v>64</v>
      </c>
      <c r="J23" s="16">
        <v>46</v>
      </c>
      <c r="K23" s="16">
        <v>44</v>
      </c>
      <c r="L23" s="16">
        <v>8</v>
      </c>
      <c r="M23" s="81">
        <v>32.384</v>
      </c>
      <c r="N23" s="96">
        <v>33</v>
      </c>
      <c r="O23" s="64">
        <v>2530</v>
      </c>
      <c r="P23" s="65">
        <f>Table22457891011234567891011121314151617181920212223242526272829303132333435363738394041424344454647484950515253545556[[#This Row],[PEMBULATAN]]*O23</f>
        <v>83490</v>
      </c>
    </row>
    <row r="24" spans="1:16" ht="24.75" customHeight="1" x14ac:dyDescent="0.2">
      <c r="A24" s="14"/>
      <c r="B24" s="75" t="s">
        <v>6064</v>
      </c>
      <c r="C24" s="73" t="s">
        <v>6065</v>
      </c>
      <c r="D24" s="78" t="s">
        <v>127</v>
      </c>
      <c r="E24" s="13">
        <v>44561</v>
      </c>
      <c r="F24" s="76" t="s">
        <v>128</v>
      </c>
      <c r="G24" s="13">
        <v>44564</v>
      </c>
      <c r="H24" s="77" t="s">
        <v>5587</v>
      </c>
      <c r="I24" s="16">
        <v>30</v>
      </c>
      <c r="J24" s="16">
        <v>20</v>
      </c>
      <c r="K24" s="16">
        <v>5</v>
      </c>
      <c r="L24" s="16">
        <v>1</v>
      </c>
      <c r="M24" s="81">
        <v>0.75</v>
      </c>
      <c r="N24" s="96">
        <v>1</v>
      </c>
      <c r="O24" s="64">
        <v>2530</v>
      </c>
      <c r="P24" s="65">
        <f>Table22457891011234567891011121314151617181920212223242526272829303132333435363738394041424344454647484950515253545556[[#This Row],[PEMBULATAN]]*O24</f>
        <v>2530</v>
      </c>
    </row>
    <row r="25" spans="1:16" ht="22.5" customHeight="1" x14ac:dyDescent="0.2">
      <c r="A25" s="123" t="s">
        <v>30</v>
      </c>
      <c r="B25" s="124"/>
      <c r="C25" s="124"/>
      <c r="D25" s="124"/>
      <c r="E25" s="124"/>
      <c r="F25" s="124"/>
      <c r="G25" s="124"/>
      <c r="H25" s="124"/>
      <c r="I25" s="124"/>
      <c r="J25" s="124"/>
      <c r="K25" s="124"/>
      <c r="L25" s="125"/>
      <c r="M25" s="79">
        <f>SUBTOTAL(109,Table22457891011234567891011121314151617181920212223242526272829303132333435363738394041424344454647484950515253545556[KG VOLUME])</f>
        <v>692.15625</v>
      </c>
      <c r="N25" s="68">
        <f>SUM(N3:N24)</f>
        <v>695.83225000000004</v>
      </c>
      <c r="O25" s="126">
        <f>SUM(P3:P24)</f>
        <v>1760455.5924999998</v>
      </c>
      <c r="P25" s="127"/>
    </row>
    <row r="26" spans="1:16" ht="18" customHeight="1" x14ac:dyDescent="0.2">
      <c r="A26" s="86"/>
      <c r="B26" s="56" t="s">
        <v>42</v>
      </c>
      <c r="C26" s="55"/>
      <c r="D26" s="57" t="s">
        <v>43</v>
      </c>
      <c r="E26" s="86"/>
      <c r="F26" s="86"/>
      <c r="G26" s="86"/>
      <c r="H26" s="86"/>
      <c r="I26" s="86"/>
      <c r="J26" s="86"/>
      <c r="K26" s="86"/>
      <c r="L26" s="86"/>
      <c r="M26" s="87"/>
      <c r="N26" s="88" t="s">
        <v>51</v>
      </c>
      <c r="O26" s="89"/>
      <c r="P26" s="89">
        <f>O25*10%</f>
        <v>176045.55924999999</v>
      </c>
    </row>
    <row r="27" spans="1:16" ht="18" customHeight="1" thickBot="1" x14ac:dyDescent="0.25">
      <c r="A27" s="86"/>
      <c r="B27" s="56"/>
      <c r="C27" s="55"/>
      <c r="D27" s="57"/>
      <c r="E27" s="86"/>
      <c r="F27" s="86"/>
      <c r="G27" s="86"/>
      <c r="H27" s="86"/>
      <c r="I27" s="86"/>
      <c r="J27" s="86"/>
      <c r="K27" s="86"/>
      <c r="L27" s="86"/>
      <c r="M27" s="87"/>
      <c r="N27" s="90" t="s">
        <v>52</v>
      </c>
      <c r="O27" s="91"/>
      <c r="P27" s="91">
        <f>O25-P26</f>
        <v>1584410.0332499999</v>
      </c>
    </row>
    <row r="28" spans="1:16" ht="18" customHeight="1" x14ac:dyDescent="0.2">
      <c r="A28" s="11"/>
      <c r="H28" s="63"/>
      <c r="N28" s="62" t="s">
        <v>31</v>
      </c>
      <c r="P28" s="69">
        <f>P27*1%</f>
        <v>15844.100332499998</v>
      </c>
    </row>
    <row r="29" spans="1:16" ht="18" customHeight="1" thickBot="1" x14ac:dyDescent="0.25">
      <c r="A29" s="11"/>
      <c r="H29" s="63"/>
      <c r="N29" s="62" t="s">
        <v>53</v>
      </c>
      <c r="P29" s="71">
        <f>P27*2%</f>
        <v>31688.200664999997</v>
      </c>
    </row>
    <row r="30" spans="1:16" ht="18" customHeight="1" x14ac:dyDescent="0.2">
      <c r="A30" s="11"/>
      <c r="H30" s="63"/>
      <c r="N30" s="66" t="s">
        <v>32</v>
      </c>
      <c r="O30" s="67"/>
      <c r="P30" s="70">
        <f>P27+P28-P29</f>
        <v>1568565.9329174999</v>
      </c>
    </row>
    <row r="32" spans="1:16" x14ac:dyDescent="0.2">
      <c r="A32" s="11"/>
      <c r="H32" s="63"/>
      <c r="P32" s="71"/>
    </row>
    <row r="33" spans="1:16" x14ac:dyDescent="0.2">
      <c r="A33" s="11"/>
      <c r="H33" s="63"/>
      <c r="O33" s="58"/>
      <c r="P33" s="71"/>
    </row>
    <row r="34" spans="1:16" s="3" customFormat="1" x14ac:dyDescent="0.25">
      <c r="A34" s="11"/>
      <c r="B34" s="2"/>
      <c r="C34" s="2"/>
      <c r="E34" s="12"/>
      <c r="H34" s="63"/>
      <c r="N34" s="15"/>
      <c r="O34" s="15"/>
      <c r="P34" s="15"/>
    </row>
    <row r="35" spans="1:16" s="3" customFormat="1" x14ac:dyDescent="0.25">
      <c r="A35" s="11"/>
      <c r="B35" s="2"/>
      <c r="C35" s="2"/>
      <c r="E35" s="12"/>
      <c r="H35" s="63"/>
      <c r="N35" s="15"/>
      <c r="O35" s="15"/>
      <c r="P35" s="15"/>
    </row>
    <row r="36" spans="1:16" s="3" customFormat="1" x14ac:dyDescent="0.25">
      <c r="A36" s="11"/>
      <c r="B36" s="2"/>
      <c r="C36" s="2"/>
      <c r="E36" s="12"/>
      <c r="H36" s="63"/>
      <c r="N36" s="15"/>
      <c r="O36" s="15"/>
      <c r="P36" s="15"/>
    </row>
    <row r="37" spans="1:16" s="3" customFormat="1" x14ac:dyDescent="0.25">
      <c r="A37" s="11"/>
      <c r="B37" s="2"/>
      <c r="C37" s="2"/>
      <c r="E37" s="12"/>
      <c r="H37" s="63"/>
      <c r="N37" s="15"/>
      <c r="O37" s="15"/>
      <c r="P37" s="15"/>
    </row>
    <row r="38" spans="1:16" s="3" customFormat="1" x14ac:dyDescent="0.25">
      <c r="A38" s="11"/>
      <c r="B38" s="2"/>
      <c r="C38" s="2"/>
      <c r="E38" s="12"/>
      <c r="H38" s="63"/>
      <c r="N38" s="15"/>
      <c r="O38" s="15"/>
      <c r="P38" s="15"/>
    </row>
    <row r="39" spans="1:16" s="3" customFormat="1" x14ac:dyDescent="0.25">
      <c r="A39" s="11"/>
      <c r="B39" s="2"/>
      <c r="C39" s="2"/>
      <c r="E39" s="12"/>
      <c r="H39" s="63"/>
      <c r="N39" s="15"/>
      <c r="O39" s="15"/>
      <c r="P39" s="15"/>
    </row>
    <row r="40" spans="1:16" s="3" customFormat="1" x14ac:dyDescent="0.25">
      <c r="A40" s="11"/>
      <c r="B40" s="2"/>
      <c r="C40" s="2"/>
      <c r="E40" s="12"/>
      <c r="H40" s="63"/>
      <c r="N40" s="15"/>
      <c r="O40" s="15"/>
      <c r="P40" s="15"/>
    </row>
    <row r="41" spans="1:16" s="3" customFormat="1" x14ac:dyDescent="0.25">
      <c r="A41" s="11"/>
      <c r="B41" s="2"/>
      <c r="C41" s="2"/>
      <c r="E41" s="12"/>
      <c r="H41" s="63"/>
      <c r="N41" s="15"/>
      <c r="O41" s="15"/>
      <c r="P41" s="15"/>
    </row>
    <row r="42" spans="1:16" s="3" customFormat="1" x14ac:dyDescent="0.25">
      <c r="A42" s="11"/>
      <c r="B42" s="2"/>
      <c r="C42" s="2"/>
      <c r="E42" s="12"/>
      <c r="H42" s="63"/>
      <c r="N42" s="15"/>
      <c r="O42" s="15"/>
      <c r="P42" s="15"/>
    </row>
    <row r="43" spans="1:16" s="3" customFormat="1" x14ac:dyDescent="0.25">
      <c r="A43" s="11"/>
      <c r="B43" s="2"/>
      <c r="C43" s="2"/>
      <c r="E43" s="12"/>
      <c r="H43" s="63"/>
      <c r="N43" s="15"/>
      <c r="O43" s="15"/>
      <c r="P43" s="15"/>
    </row>
    <row r="44" spans="1:16" s="3" customFormat="1" x14ac:dyDescent="0.25">
      <c r="A44" s="11"/>
      <c r="B44" s="2"/>
      <c r="C44" s="2"/>
      <c r="E44" s="12"/>
      <c r="H44" s="63"/>
      <c r="N44" s="15"/>
      <c r="O44" s="15"/>
      <c r="P44" s="15"/>
    </row>
    <row r="45" spans="1:16" s="3" customFormat="1" x14ac:dyDescent="0.25">
      <c r="A45" s="11"/>
      <c r="B45" s="2"/>
      <c r="C45" s="2"/>
      <c r="E45" s="12"/>
      <c r="H45" s="63"/>
      <c r="N45" s="15"/>
      <c r="O45" s="15"/>
      <c r="P45" s="15"/>
    </row>
  </sheetData>
  <mergeCells count="2">
    <mergeCell ref="A25:L25"/>
    <mergeCell ref="O25:P25"/>
  </mergeCells>
  <conditionalFormatting sqref="B3:B24">
    <cfRule type="duplicateValues" dxfId="47" priority="84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tabColor rgb="FF92D050"/>
  </sheetPr>
  <dimension ref="A1:P65"/>
  <sheetViews>
    <sheetView zoomScale="110" zoomScaleNormal="110" workbookViewId="0">
      <pane xSplit="3" ySplit="2" topLeftCell="D34" activePane="bottomRight" state="frozen"/>
      <selection pane="topRight" activeCell="B1" sqref="B1"/>
      <selection pane="bottomLeft" activeCell="A3" sqref="A3"/>
      <selection pane="bottomRight" activeCell="N3" sqref="N3:N44"/>
    </sheetView>
  </sheetViews>
  <sheetFormatPr defaultRowHeight="15" x14ac:dyDescent="0.2"/>
  <cols>
    <col min="1" max="1" width="8" style="4" customWidth="1"/>
    <col min="2" max="2" width="20.28515625" style="2" customWidth="1"/>
    <col min="3" max="3" width="14.5703125" style="2" customWidth="1"/>
    <col min="4" max="4" width="10.42578125" style="3" customWidth="1"/>
    <col min="5" max="5" width="8" style="12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5" customWidth="1"/>
    <col min="15" max="15" width="8.140625" style="15" customWidth="1"/>
    <col min="16" max="16" width="12.28515625" style="15" customWidth="1"/>
    <col min="17" max="16384" width="9.140625" style="4"/>
  </cols>
  <sheetData>
    <row r="1" spans="1:16" x14ac:dyDescent="0.2">
      <c r="H1" s="5"/>
    </row>
    <row r="2" spans="1:16" ht="25.5" x14ac:dyDescent="0.2">
      <c r="A2" s="59" t="s">
        <v>44</v>
      </c>
      <c r="B2" s="7" t="s">
        <v>7</v>
      </c>
      <c r="C2" s="7" t="s">
        <v>0</v>
      </c>
      <c r="D2" s="7" t="s">
        <v>1</v>
      </c>
      <c r="E2" s="60" t="s">
        <v>4</v>
      </c>
      <c r="F2" s="7" t="s">
        <v>3</v>
      </c>
      <c r="G2" s="7" t="s">
        <v>5</v>
      </c>
      <c r="H2" s="60" t="s">
        <v>2</v>
      </c>
      <c r="I2" s="7" t="s">
        <v>39</v>
      </c>
      <c r="J2" s="7" t="s">
        <v>40</v>
      </c>
      <c r="K2" s="7" t="s">
        <v>41</v>
      </c>
      <c r="L2" s="61" t="s">
        <v>45</v>
      </c>
      <c r="M2" s="61" t="s">
        <v>46</v>
      </c>
      <c r="N2" s="61" t="s">
        <v>6</v>
      </c>
      <c r="O2" s="61" t="s">
        <v>47</v>
      </c>
      <c r="P2" s="61" t="s">
        <v>48</v>
      </c>
    </row>
    <row r="3" spans="1:16" ht="22.5" customHeight="1" x14ac:dyDescent="0.2">
      <c r="A3" s="83">
        <v>403939</v>
      </c>
      <c r="B3" s="103" t="s">
        <v>6066</v>
      </c>
      <c r="C3" s="9" t="s">
        <v>6067</v>
      </c>
      <c r="D3" s="76" t="s">
        <v>127</v>
      </c>
      <c r="E3" s="13">
        <v>44561</v>
      </c>
      <c r="F3" s="76" t="s">
        <v>128</v>
      </c>
      <c r="G3" s="13">
        <v>44564</v>
      </c>
      <c r="H3" s="10" t="s">
        <v>5587</v>
      </c>
      <c r="I3" s="1">
        <v>75</v>
      </c>
      <c r="J3" s="1">
        <v>60</v>
      </c>
      <c r="K3" s="1">
        <v>25</v>
      </c>
      <c r="L3" s="1">
        <v>5</v>
      </c>
      <c r="M3" s="80">
        <v>28.125</v>
      </c>
      <c r="N3" s="96">
        <v>28.125</v>
      </c>
      <c r="O3" s="64">
        <v>2530</v>
      </c>
      <c r="P3" s="65">
        <f>Table2245789101123456789101112131415161718192021222324252627282930313233343536373839404142434445464748495051525354555657[[#This Row],[PEMBULATAN]]*O3</f>
        <v>71156.25</v>
      </c>
    </row>
    <row r="4" spans="1:16" ht="22.5" customHeight="1" x14ac:dyDescent="0.2">
      <c r="A4" s="14"/>
      <c r="B4" s="75"/>
      <c r="C4" s="73" t="s">
        <v>6068</v>
      </c>
      <c r="D4" s="78" t="s">
        <v>127</v>
      </c>
      <c r="E4" s="13">
        <v>44561</v>
      </c>
      <c r="F4" s="76" t="s">
        <v>128</v>
      </c>
      <c r="G4" s="13">
        <v>44564</v>
      </c>
      <c r="H4" s="77" t="s">
        <v>5587</v>
      </c>
      <c r="I4" s="16">
        <v>40</v>
      </c>
      <c r="J4" s="16">
        <v>35</v>
      </c>
      <c r="K4" s="16">
        <v>13</v>
      </c>
      <c r="L4" s="16">
        <v>2</v>
      </c>
      <c r="M4" s="81">
        <v>4.55</v>
      </c>
      <c r="N4" s="96">
        <v>4.55</v>
      </c>
      <c r="O4" s="64">
        <v>2530</v>
      </c>
      <c r="P4" s="65">
        <f>Table2245789101123456789101112131415161718192021222324252627282930313233343536373839404142434445464748495051525354555657[[#This Row],[PEMBULATAN]]*O4</f>
        <v>11511.5</v>
      </c>
    </row>
    <row r="5" spans="1:16" ht="22.5" customHeight="1" x14ac:dyDescent="0.2">
      <c r="A5" s="14"/>
      <c r="B5" s="75"/>
      <c r="C5" s="73" t="s">
        <v>6069</v>
      </c>
      <c r="D5" s="78" t="s">
        <v>127</v>
      </c>
      <c r="E5" s="13">
        <v>44561</v>
      </c>
      <c r="F5" s="76" t="s">
        <v>128</v>
      </c>
      <c r="G5" s="13">
        <v>44564</v>
      </c>
      <c r="H5" s="77" t="s">
        <v>5587</v>
      </c>
      <c r="I5" s="16">
        <v>60</v>
      </c>
      <c r="J5" s="16">
        <v>40</v>
      </c>
      <c r="K5" s="16">
        <v>26</v>
      </c>
      <c r="L5" s="16">
        <v>5</v>
      </c>
      <c r="M5" s="81">
        <v>15.6</v>
      </c>
      <c r="N5" s="96">
        <v>15.6</v>
      </c>
      <c r="O5" s="64">
        <v>2530</v>
      </c>
      <c r="P5" s="65">
        <f>Table2245789101123456789101112131415161718192021222324252627282930313233343536373839404142434445464748495051525354555657[[#This Row],[PEMBULATAN]]*O5</f>
        <v>39468</v>
      </c>
    </row>
    <row r="6" spans="1:16" ht="22.5" customHeight="1" x14ac:dyDescent="0.2">
      <c r="A6" s="14"/>
      <c r="B6" s="75"/>
      <c r="C6" s="73" t="s">
        <v>6070</v>
      </c>
      <c r="D6" s="78" t="s">
        <v>127</v>
      </c>
      <c r="E6" s="13">
        <v>44561</v>
      </c>
      <c r="F6" s="76" t="s">
        <v>128</v>
      </c>
      <c r="G6" s="13">
        <v>44564</v>
      </c>
      <c r="H6" s="77" t="s">
        <v>5587</v>
      </c>
      <c r="I6" s="16">
        <v>70</v>
      </c>
      <c r="J6" s="16">
        <v>60</v>
      </c>
      <c r="K6" s="16">
        <v>26</v>
      </c>
      <c r="L6" s="16">
        <v>10</v>
      </c>
      <c r="M6" s="81">
        <v>27.3</v>
      </c>
      <c r="N6" s="96">
        <v>28</v>
      </c>
      <c r="O6" s="64">
        <v>2530</v>
      </c>
      <c r="P6" s="65">
        <f>Table2245789101123456789101112131415161718192021222324252627282930313233343536373839404142434445464748495051525354555657[[#This Row],[PEMBULATAN]]*O6</f>
        <v>70840</v>
      </c>
    </row>
    <row r="7" spans="1:16" ht="22.5" customHeight="1" x14ac:dyDescent="0.2">
      <c r="A7" s="14"/>
      <c r="B7" s="75"/>
      <c r="C7" s="73" t="s">
        <v>6071</v>
      </c>
      <c r="D7" s="78" t="s">
        <v>127</v>
      </c>
      <c r="E7" s="13">
        <v>44561</v>
      </c>
      <c r="F7" s="76" t="s">
        <v>128</v>
      </c>
      <c r="G7" s="13">
        <v>44564</v>
      </c>
      <c r="H7" s="77" t="s">
        <v>5587</v>
      </c>
      <c r="I7" s="16">
        <v>82</v>
      </c>
      <c r="J7" s="16">
        <v>63</v>
      </c>
      <c r="K7" s="16">
        <v>23</v>
      </c>
      <c r="L7" s="16">
        <v>11</v>
      </c>
      <c r="M7" s="81">
        <v>29.704499999999999</v>
      </c>
      <c r="N7" s="96">
        <v>29.704499999999999</v>
      </c>
      <c r="O7" s="64">
        <v>2530</v>
      </c>
      <c r="P7" s="65">
        <f>Table2245789101123456789101112131415161718192021222324252627282930313233343536373839404142434445464748495051525354555657[[#This Row],[PEMBULATAN]]*O7</f>
        <v>75152.384999999995</v>
      </c>
    </row>
    <row r="8" spans="1:16" ht="22.5" customHeight="1" x14ac:dyDescent="0.2">
      <c r="A8" s="14"/>
      <c r="B8" s="75"/>
      <c r="C8" s="73" t="s">
        <v>6072</v>
      </c>
      <c r="D8" s="78" t="s">
        <v>127</v>
      </c>
      <c r="E8" s="13">
        <v>44561</v>
      </c>
      <c r="F8" s="76" t="s">
        <v>128</v>
      </c>
      <c r="G8" s="13">
        <v>44564</v>
      </c>
      <c r="H8" s="77" t="s">
        <v>5587</v>
      </c>
      <c r="I8" s="16">
        <v>90</v>
      </c>
      <c r="J8" s="16">
        <v>53</v>
      </c>
      <c r="K8" s="16">
        <v>35</v>
      </c>
      <c r="L8" s="16">
        <v>21</v>
      </c>
      <c r="M8" s="81">
        <v>41.737499999999997</v>
      </c>
      <c r="N8" s="96">
        <v>41.737499999999997</v>
      </c>
      <c r="O8" s="64">
        <v>2530</v>
      </c>
      <c r="P8" s="65">
        <f>Table2245789101123456789101112131415161718192021222324252627282930313233343536373839404142434445464748495051525354555657[[#This Row],[PEMBULATAN]]*O8</f>
        <v>105595.875</v>
      </c>
    </row>
    <row r="9" spans="1:16" ht="22.5" customHeight="1" x14ac:dyDescent="0.2">
      <c r="A9" s="14"/>
      <c r="B9" s="75"/>
      <c r="C9" s="73" t="s">
        <v>6073</v>
      </c>
      <c r="D9" s="78" t="s">
        <v>127</v>
      </c>
      <c r="E9" s="13">
        <v>44561</v>
      </c>
      <c r="F9" s="76" t="s">
        <v>128</v>
      </c>
      <c r="G9" s="13">
        <v>44564</v>
      </c>
      <c r="H9" s="77" t="s">
        <v>5587</v>
      </c>
      <c r="I9" s="16">
        <v>50</v>
      </c>
      <c r="J9" s="16">
        <v>45</v>
      </c>
      <c r="K9" s="16">
        <v>30</v>
      </c>
      <c r="L9" s="16">
        <v>14</v>
      </c>
      <c r="M9" s="81">
        <v>16.875</v>
      </c>
      <c r="N9" s="96">
        <v>16.875</v>
      </c>
      <c r="O9" s="64">
        <v>2530</v>
      </c>
      <c r="P9" s="65">
        <f>Table2245789101123456789101112131415161718192021222324252627282930313233343536373839404142434445464748495051525354555657[[#This Row],[PEMBULATAN]]*O9</f>
        <v>42693.75</v>
      </c>
    </row>
    <row r="10" spans="1:16" ht="22.5" customHeight="1" x14ac:dyDescent="0.2">
      <c r="A10" s="14"/>
      <c r="B10" s="75"/>
      <c r="C10" s="73" t="s">
        <v>6074</v>
      </c>
      <c r="D10" s="78" t="s">
        <v>127</v>
      </c>
      <c r="E10" s="13">
        <v>44561</v>
      </c>
      <c r="F10" s="76" t="s">
        <v>128</v>
      </c>
      <c r="G10" s="13">
        <v>44564</v>
      </c>
      <c r="H10" s="77" t="s">
        <v>5587</v>
      </c>
      <c r="I10" s="16">
        <v>110</v>
      </c>
      <c r="J10" s="16">
        <v>63</v>
      </c>
      <c r="K10" s="16">
        <v>35</v>
      </c>
      <c r="L10" s="16">
        <v>15</v>
      </c>
      <c r="M10" s="81">
        <v>60.637500000000003</v>
      </c>
      <c r="N10" s="96">
        <v>60.637500000000003</v>
      </c>
      <c r="O10" s="64">
        <v>2530</v>
      </c>
      <c r="P10" s="65">
        <f>Table2245789101123456789101112131415161718192021222324252627282930313233343536373839404142434445464748495051525354555657[[#This Row],[PEMBULATAN]]*O10</f>
        <v>153412.875</v>
      </c>
    </row>
    <row r="11" spans="1:16" ht="22.5" customHeight="1" x14ac:dyDescent="0.2">
      <c r="A11" s="14"/>
      <c r="B11" s="75"/>
      <c r="C11" s="73" t="s">
        <v>6075</v>
      </c>
      <c r="D11" s="78" t="s">
        <v>127</v>
      </c>
      <c r="E11" s="13">
        <v>44561</v>
      </c>
      <c r="F11" s="76" t="s">
        <v>128</v>
      </c>
      <c r="G11" s="13">
        <v>44564</v>
      </c>
      <c r="H11" s="77" t="s">
        <v>5587</v>
      </c>
      <c r="I11" s="16">
        <v>98</v>
      </c>
      <c r="J11" s="16">
        <v>63</v>
      </c>
      <c r="K11" s="16">
        <v>27</v>
      </c>
      <c r="L11" s="16">
        <v>21</v>
      </c>
      <c r="M11" s="81">
        <v>41.674500000000002</v>
      </c>
      <c r="N11" s="96">
        <v>41.674500000000002</v>
      </c>
      <c r="O11" s="64">
        <v>2530</v>
      </c>
      <c r="P11" s="65">
        <f>Table2245789101123456789101112131415161718192021222324252627282930313233343536373839404142434445464748495051525354555657[[#This Row],[PEMBULATAN]]*O11</f>
        <v>105436.485</v>
      </c>
    </row>
    <row r="12" spans="1:16" ht="22.5" customHeight="1" x14ac:dyDescent="0.2">
      <c r="A12" s="14"/>
      <c r="B12" s="75"/>
      <c r="C12" s="73" t="s">
        <v>6076</v>
      </c>
      <c r="D12" s="78" t="s">
        <v>127</v>
      </c>
      <c r="E12" s="13">
        <v>44561</v>
      </c>
      <c r="F12" s="76" t="s">
        <v>128</v>
      </c>
      <c r="G12" s="13">
        <v>44564</v>
      </c>
      <c r="H12" s="77" t="s">
        <v>5587</v>
      </c>
      <c r="I12" s="16">
        <v>65</v>
      </c>
      <c r="J12" s="16">
        <v>60</v>
      </c>
      <c r="K12" s="16">
        <v>17</v>
      </c>
      <c r="L12" s="16">
        <v>6</v>
      </c>
      <c r="M12" s="81">
        <v>16.574999999999999</v>
      </c>
      <c r="N12" s="96">
        <v>16.574999999999999</v>
      </c>
      <c r="O12" s="64">
        <v>2530</v>
      </c>
      <c r="P12" s="65">
        <f>Table2245789101123456789101112131415161718192021222324252627282930313233343536373839404142434445464748495051525354555657[[#This Row],[PEMBULATAN]]*O12</f>
        <v>41934.75</v>
      </c>
    </row>
    <row r="13" spans="1:16" ht="22.5" customHeight="1" x14ac:dyDescent="0.2">
      <c r="A13" s="14"/>
      <c r="B13" s="75"/>
      <c r="C13" s="73" t="s">
        <v>6077</v>
      </c>
      <c r="D13" s="78" t="s">
        <v>127</v>
      </c>
      <c r="E13" s="13">
        <v>44561</v>
      </c>
      <c r="F13" s="76" t="s">
        <v>128</v>
      </c>
      <c r="G13" s="13">
        <v>44564</v>
      </c>
      <c r="H13" s="77" t="s">
        <v>5587</v>
      </c>
      <c r="I13" s="16">
        <v>82</v>
      </c>
      <c r="J13" s="16">
        <v>60</v>
      </c>
      <c r="K13" s="16">
        <v>25</v>
      </c>
      <c r="L13" s="16">
        <v>10</v>
      </c>
      <c r="M13" s="81">
        <v>30.75</v>
      </c>
      <c r="N13" s="96">
        <v>30.75</v>
      </c>
      <c r="O13" s="64">
        <v>2530</v>
      </c>
      <c r="P13" s="65">
        <f>Table2245789101123456789101112131415161718192021222324252627282930313233343536373839404142434445464748495051525354555657[[#This Row],[PEMBULATAN]]*O13</f>
        <v>77797.5</v>
      </c>
    </row>
    <row r="14" spans="1:16" ht="22.5" customHeight="1" x14ac:dyDescent="0.2">
      <c r="A14" s="14"/>
      <c r="B14" s="75"/>
      <c r="C14" s="73" t="s">
        <v>6078</v>
      </c>
      <c r="D14" s="78" t="s">
        <v>127</v>
      </c>
      <c r="E14" s="13">
        <v>44561</v>
      </c>
      <c r="F14" s="76" t="s">
        <v>128</v>
      </c>
      <c r="G14" s="13">
        <v>44564</v>
      </c>
      <c r="H14" s="77" t="s">
        <v>5587</v>
      </c>
      <c r="I14" s="16">
        <v>60</v>
      </c>
      <c r="J14" s="16">
        <v>50</v>
      </c>
      <c r="K14" s="16">
        <v>10</v>
      </c>
      <c r="L14" s="16">
        <v>2</v>
      </c>
      <c r="M14" s="81">
        <v>7.5</v>
      </c>
      <c r="N14" s="96">
        <v>8</v>
      </c>
      <c r="O14" s="64">
        <v>2530</v>
      </c>
      <c r="P14" s="65">
        <f>Table2245789101123456789101112131415161718192021222324252627282930313233343536373839404142434445464748495051525354555657[[#This Row],[PEMBULATAN]]*O14</f>
        <v>20240</v>
      </c>
    </row>
    <row r="15" spans="1:16" ht="22.5" customHeight="1" x14ac:dyDescent="0.2">
      <c r="A15" s="14"/>
      <c r="B15" s="75"/>
      <c r="C15" s="73" t="s">
        <v>6079</v>
      </c>
      <c r="D15" s="78" t="s">
        <v>127</v>
      </c>
      <c r="E15" s="13">
        <v>44561</v>
      </c>
      <c r="F15" s="76" t="s">
        <v>128</v>
      </c>
      <c r="G15" s="13">
        <v>44564</v>
      </c>
      <c r="H15" s="77" t="s">
        <v>5587</v>
      </c>
      <c r="I15" s="16">
        <v>27</v>
      </c>
      <c r="J15" s="16">
        <v>18</v>
      </c>
      <c r="K15" s="16">
        <v>10</v>
      </c>
      <c r="L15" s="16">
        <v>1</v>
      </c>
      <c r="M15" s="81">
        <v>1.2150000000000001</v>
      </c>
      <c r="N15" s="96">
        <v>1.2150000000000001</v>
      </c>
      <c r="O15" s="64">
        <v>2530</v>
      </c>
      <c r="P15" s="65">
        <f>Table2245789101123456789101112131415161718192021222324252627282930313233343536373839404142434445464748495051525354555657[[#This Row],[PEMBULATAN]]*O15</f>
        <v>3073.9500000000003</v>
      </c>
    </row>
    <row r="16" spans="1:16" ht="22.5" customHeight="1" x14ac:dyDescent="0.2">
      <c r="A16" s="14"/>
      <c r="B16" s="75"/>
      <c r="C16" s="73" t="s">
        <v>6080</v>
      </c>
      <c r="D16" s="78" t="s">
        <v>127</v>
      </c>
      <c r="E16" s="13">
        <v>44561</v>
      </c>
      <c r="F16" s="76" t="s">
        <v>128</v>
      </c>
      <c r="G16" s="13">
        <v>44564</v>
      </c>
      <c r="H16" s="77" t="s">
        <v>5587</v>
      </c>
      <c r="I16" s="16">
        <v>67</v>
      </c>
      <c r="J16" s="16">
        <v>52</v>
      </c>
      <c r="K16" s="16">
        <v>15</v>
      </c>
      <c r="L16" s="16">
        <v>6</v>
      </c>
      <c r="M16" s="81">
        <v>13.065</v>
      </c>
      <c r="N16" s="96">
        <v>13.065</v>
      </c>
      <c r="O16" s="64">
        <v>2530</v>
      </c>
      <c r="P16" s="65">
        <f>Table2245789101123456789101112131415161718192021222324252627282930313233343536373839404142434445464748495051525354555657[[#This Row],[PEMBULATAN]]*O16</f>
        <v>33054.449999999997</v>
      </c>
    </row>
    <row r="17" spans="1:16" ht="22.5" customHeight="1" x14ac:dyDescent="0.2">
      <c r="A17" s="14"/>
      <c r="B17" s="75"/>
      <c r="C17" s="73" t="s">
        <v>6081</v>
      </c>
      <c r="D17" s="78" t="s">
        <v>127</v>
      </c>
      <c r="E17" s="13">
        <v>44561</v>
      </c>
      <c r="F17" s="76" t="s">
        <v>128</v>
      </c>
      <c r="G17" s="13">
        <v>44564</v>
      </c>
      <c r="H17" s="77" t="s">
        <v>5587</v>
      </c>
      <c r="I17" s="16">
        <v>85</v>
      </c>
      <c r="J17" s="16">
        <v>60</v>
      </c>
      <c r="K17" s="16">
        <v>23</v>
      </c>
      <c r="L17" s="16">
        <v>11</v>
      </c>
      <c r="M17" s="81">
        <v>29.324999999999999</v>
      </c>
      <c r="N17" s="96">
        <v>30</v>
      </c>
      <c r="O17" s="64">
        <v>2530</v>
      </c>
      <c r="P17" s="65">
        <f>Table2245789101123456789101112131415161718192021222324252627282930313233343536373839404142434445464748495051525354555657[[#This Row],[PEMBULATAN]]*O17</f>
        <v>75900</v>
      </c>
    </row>
    <row r="18" spans="1:16" ht="22.5" customHeight="1" x14ac:dyDescent="0.2">
      <c r="A18" s="14"/>
      <c r="B18" s="75"/>
      <c r="C18" s="73" t="s">
        <v>6082</v>
      </c>
      <c r="D18" s="78" t="s">
        <v>127</v>
      </c>
      <c r="E18" s="13">
        <v>44561</v>
      </c>
      <c r="F18" s="76" t="s">
        <v>128</v>
      </c>
      <c r="G18" s="13">
        <v>44564</v>
      </c>
      <c r="H18" s="77" t="s">
        <v>5587</v>
      </c>
      <c r="I18" s="16">
        <v>75</v>
      </c>
      <c r="J18" s="16">
        <v>57</v>
      </c>
      <c r="K18" s="16">
        <v>21</v>
      </c>
      <c r="L18" s="16">
        <v>9</v>
      </c>
      <c r="M18" s="81">
        <v>22.443750000000001</v>
      </c>
      <c r="N18" s="96">
        <v>23</v>
      </c>
      <c r="O18" s="64">
        <v>2530</v>
      </c>
      <c r="P18" s="65">
        <f>Table2245789101123456789101112131415161718192021222324252627282930313233343536373839404142434445464748495051525354555657[[#This Row],[PEMBULATAN]]*O18</f>
        <v>58190</v>
      </c>
    </row>
    <row r="19" spans="1:16" ht="22.5" customHeight="1" x14ac:dyDescent="0.2">
      <c r="A19" s="14"/>
      <c r="B19" s="75"/>
      <c r="C19" s="73" t="s">
        <v>6083</v>
      </c>
      <c r="D19" s="78" t="s">
        <v>127</v>
      </c>
      <c r="E19" s="13">
        <v>44561</v>
      </c>
      <c r="F19" s="76" t="s">
        <v>128</v>
      </c>
      <c r="G19" s="13">
        <v>44564</v>
      </c>
      <c r="H19" s="77" t="s">
        <v>5587</v>
      </c>
      <c r="I19" s="16">
        <v>43</v>
      </c>
      <c r="J19" s="16">
        <v>43</v>
      </c>
      <c r="K19" s="16">
        <v>15</v>
      </c>
      <c r="L19" s="16">
        <v>7</v>
      </c>
      <c r="M19" s="81">
        <v>6.9337499999999999</v>
      </c>
      <c r="N19" s="96">
        <v>7</v>
      </c>
      <c r="O19" s="64">
        <v>2530</v>
      </c>
      <c r="P19" s="65">
        <f>Table2245789101123456789101112131415161718192021222324252627282930313233343536373839404142434445464748495051525354555657[[#This Row],[PEMBULATAN]]*O19</f>
        <v>17710</v>
      </c>
    </row>
    <row r="20" spans="1:16" ht="22.5" customHeight="1" x14ac:dyDescent="0.2">
      <c r="A20" s="14"/>
      <c r="B20" s="75"/>
      <c r="C20" s="73" t="s">
        <v>6084</v>
      </c>
      <c r="D20" s="78" t="s">
        <v>127</v>
      </c>
      <c r="E20" s="13">
        <v>44561</v>
      </c>
      <c r="F20" s="76" t="s">
        <v>128</v>
      </c>
      <c r="G20" s="13">
        <v>44564</v>
      </c>
      <c r="H20" s="77" t="s">
        <v>5587</v>
      </c>
      <c r="I20" s="16">
        <v>63</v>
      </c>
      <c r="J20" s="16">
        <v>41</v>
      </c>
      <c r="K20" s="16">
        <v>15</v>
      </c>
      <c r="L20" s="16">
        <v>4</v>
      </c>
      <c r="M20" s="81">
        <v>9.6862499999999994</v>
      </c>
      <c r="N20" s="96">
        <v>9.6862499999999994</v>
      </c>
      <c r="O20" s="64">
        <v>2530</v>
      </c>
      <c r="P20" s="65">
        <f>Table2245789101123456789101112131415161718192021222324252627282930313233343536373839404142434445464748495051525354555657[[#This Row],[PEMBULATAN]]*O20</f>
        <v>24506.212499999998</v>
      </c>
    </row>
    <row r="21" spans="1:16" ht="22.5" customHeight="1" x14ac:dyDescent="0.2">
      <c r="A21" s="14"/>
      <c r="B21" s="75"/>
      <c r="C21" s="73" t="s">
        <v>6085</v>
      </c>
      <c r="D21" s="78" t="s">
        <v>127</v>
      </c>
      <c r="E21" s="13">
        <v>44561</v>
      </c>
      <c r="F21" s="76" t="s">
        <v>128</v>
      </c>
      <c r="G21" s="13">
        <v>44564</v>
      </c>
      <c r="H21" s="77" t="s">
        <v>5587</v>
      </c>
      <c r="I21" s="16">
        <v>45</v>
      </c>
      <c r="J21" s="16">
        <v>34</v>
      </c>
      <c r="K21" s="16">
        <v>16</v>
      </c>
      <c r="L21" s="16">
        <v>3</v>
      </c>
      <c r="M21" s="81">
        <v>6.12</v>
      </c>
      <c r="N21" s="96">
        <v>6.12</v>
      </c>
      <c r="O21" s="64">
        <v>2530</v>
      </c>
      <c r="P21" s="65">
        <f>Table2245789101123456789101112131415161718192021222324252627282930313233343536373839404142434445464748495051525354555657[[#This Row],[PEMBULATAN]]*O21</f>
        <v>15483.6</v>
      </c>
    </row>
    <row r="22" spans="1:16" ht="22.5" customHeight="1" x14ac:dyDescent="0.2">
      <c r="A22" s="14"/>
      <c r="B22" s="75"/>
      <c r="C22" s="73" t="s">
        <v>6086</v>
      </c>
      <c r="D22" s="78" t="s">
        <v>127</v>
      </c>
      <c r="E22" s="13">
        <v>44561</v>
      </c>
      <c r="F22" s="76" t="s">
        <v>128</v>
      </c>
      <c r="G22" s="13">
        <v>44564</v>
      </c>
      <c r="H22" s="77" t="s">
        <v>5587</v>
      </c>
      <c r="I22" s="16">
        <v>73</v>
      </c>
      <c r="J22" s="16">
        <v>64</v>
      </c>
      <c r="K22" s="16">
        <v>28</v>
      </c>
      <c r="L22" s="16">
        <v>8</v>
      </c>
      <c r="M22" s="81">
        <v>32.704000000000001</v>
      </c>
      <c r="N22" s="96">
        <v>32.704000000000001</v>
      </c>
      <c r="O22" s="64">
        <v>2530</v>
      </c>
      <c r="P22" s="65">
        <f>Table2245789101123456789101112131415161718192021222324252627282930313233343536373839404142434445464748495051525354555657[[#This Row],[PEMBULATAN]]*O22</f>
        <v>82741.119999999995</v>
      </c>
    </row>
    <row r="23" spans="1:16" ht="22.5" customHeight="1" x14ac:dyDescent="0.2">
      <c r="A23" s="14"/>
      <c r="B23" s="75"/>
      <c r="C23" s="73" t="s">
        <v>6087</v>
      </c>
      <c r="D23" s="78" t="s">
        <v>127</v>
      </c>
      <c r="E23" s="13">
        <v>44561</v>
      </c>
      <c r="F23" s="76" t="s">
        <v>128</v>
      </c>
      <c r="G23" s="13">
        <v>44564</v>
      </c>
      <c r="H23" s="77" t="s">
        <v>5587</v>
      </c>
      <c r="I23" s="16">
        <v>65</v>
      </c>
      <c r="J23" s="16">
        <v>52</v>
      </c>
      <c r="K23" s="16">
        <v>22</v>
      </c>
      <c r="L23" s="16">
        <v>10</v>
      </c>
      <c r="M23" s="81">
        <v>18.59</v>
      </c>
      <c r="N23" s="96">
        <v>18.59</v>
      </c>
      <c r="O23" s="64">
        <v>2530</v>
      </c>
      <c r="P23" s="65">
        <f>Table2245789101123456789101112131415161718192021222324252627282930313233343536373839404142434445464748495051525354555657[[#This Row],[PEMBULATAN]]*O23</f>
        <v>47032.7</v>
      </c>
    </row>
    <row r="24" spans="1:16" ht="22.5" customHeight="1" x14ac:dyDescent="0.2">
      <c r="A24" s="14"/>
      <c r="B24" s="75"/>
      <c r="C24" s="73" t="s">
        <v>6088</v>
      </c>
      <c r="D24" s="78" t="s">
        <v>127</v>
      </c>
      <c r="E24" s="13">
        <v>44561</v>
      </c>
      <c r="F24" s="76" t="s">
        <v>128</v>
      </c>
      <c r="G24" s="13">
        <v>44564</v>
      </c>
      <c r="H24" s="77" t="s">
        <v>5587</v>
      </c>
      <c r="I24" s="16">
        <v>85</v>
      </c>
      <c r="J24" s="16">
        <v>60</v>
      </c>
      <c r="K24" s="16">
        <v>31</v>
      </c>
      <c r="L24" s="16">
        <v>14</v>
      </c>
      <c r="M24" s="81">
        <v>39.524999999999999</v>
      </c>
      <c r="N24" s="96">
        <v>39.524999999999999</v>
      </c>
      <c r="O24" s="64">
        <v>2530</v>
      </c>
      <c r="P24" s="65">
        <f>Table2245789101123456789101112131415161718192021222324252627282930313233343536373839404142434445464748495051525354555657[[#This Row],[PEMBULATAN]]*O24</f>
        <v>99998.25</v>
      </c>
    </row>
    <row r="25" spans="1:16" ht="22.5" customHeight="1" x14ac:dyDescent="0.2">
      <c r="A25" s="14"/>
      <c r="B25" s="75"/>
      <c r="C25" s="73" t="s">
        <v>6089</v>
      </c>
      <c r="D25" s="78" t="s">
        <v>127</v>
      </c>
      <c r="E25" s="13">
        <v>44561</v>
      </c>
      <c r="F25" s="76" t="s">
        <v>128</v>
      </c>
      <c r="G25" s="13">
        <v>44564</v>
      </c>
      <c r="H25" s="77" t="s">
        <v>5587</v>
      </c>
      <c r="I25" s="16">
        <v>96</v>
      </c>
      <c r="J25" s="16">
        <v>60</v>
      </c>
      <c r="K25" s="16">
        <v>35</v>
      </c>
      <c r="L25" s="16">
        <v>22</v>
      </c>
      <c r="M25" s="81">
        <v>50.4</v>
      </c>
      <c r="N25" s="96">
        <v>51</v>
      </c>
      <c r="O25" s="64">
        <v>2530</v>
      </c>
      <c r="P25" s="65">
        <f>Table2245789101123456789101112131415161718192021222324252627282930313233343536373839404142434445464748495051525354555657[[#This Row],[PEMBULATAN]]*O25</f>
        <v>129030</v>
      </c>
    </row>
    <row r="26" spans="1:16" ht="22.5" customHeight="1" x14ac:dyDescent="0.2">
      <c r="A26" s="14"/>
      <c r="B26" s="75"/>
      <c r="C26" s="73" t="s">
        <v>6090</v>
      </c>
      <c r="D26" s="78" t="s">
        <v>127</v>
      </c>
      <c r="E26" s="13">
        <v>44561</v>
      </c>
      <c r="F26" s="76" t="s">
        <v>128</v>
      </c>
      <c r="G26" s="13">
        <v>44564</v>
      </c>
      <c r="H26" s="77" t="s">
        <v>5587</v>
      </c>
      <c r="I26" s="16">
        <v>61</v>
      </c>
      <c r="J26" s="16">
        <v>40</v>
      </c>
      <c r="K26" s="16">
        <v>22</v>
      </c>
      <c r="L26" s="16">
        <v>3</v>
      </c>
      <c r="M26" s="81">
        <v>13.42</v>
      </c>
      <c r="N26" s="96">
        <v>14</v>
      </c>
      <c r="O26" s="64">
        <v>2530</v>
      </c>
      <c r="P26" s="65">
        <f>Table2245789101123456789101112131415161718192021222324252627282930313233343536373839404142434445464748495051525354555657[[#This Row],[PEMBULATAN]]*O26</f>
        <v>35420</v>
      </c>
    </row>
    <row r="27" spans="1:16" ht="22.5" customHeight="1" x14ac:dyDescent="0.2">
      <c r="A27" s="14"/>
      <c r="B27" s="75"/>
      <c r="C27" s="73" t="s">
        <v>6091</v>
      </c>
      <c r="D27" s="78" t="s">
        <v>127</v>
      </c>
      <c r="E27" s="13">
        <v>44561</v>
      </c>
      <c r="F27" s="76" t="s">
        <v>128</v>
      </c>
      <c r="G27" s="13">
        <v>44564</v>
      </c>
      <c r="H27" s="77" t="s">
        <v>5587</v>
      </c>
      <c r="I27" s="16">
        <v>48</v>
      </c>
      <c r="J27" s="16">
        <v>36</v>
      </c>
      <c r="K27" s="16">
        <v>50</v>
      </c>
      <c r="L27" s="16">
        <v>9</v>
      </c>
      <c r="M27" s="81">
        <v>21.6</v>
      </c>
      <c r="N27" s="96">
        <v>21.6</v>
      </c>
      <c r="O27" s="64">
        <v>2530</v>
      </c>
      <c r="P27" s="65">
        <f>Table2245789101123456789101112131415161718192021222324252627282930313233343536373839404142434445464748495051525354555657[[#This Row],[PEMBULATAN]]*O27</f>
        <v>54648</v>
      </c>
    </row>
    <row r="28" spans="1:16" ht="22.5" customHeight="1" x14ac:dyDescent="0.2">
      <c r="A28" s="14"/>
      <c r="B28" s="75"/>
      <c r="C28" s="73" t="s">
        <v>6092</v>
      </c>
      <c r="D28" s="78" t="s">
        <v>127</v>
      </c>
      <c r="E28" s="13">
        <v>44561</v>
      </c>
      <c r="F28" s="76" t="s">
        <v>128</v>
      </c>
      <c r="G28" s="13">
        <v>44564</v>
      </c>
      <c r="H28" s="77" t="s">
        <v>5587</v>
      </c>
      <c r="I28" s="16">
        <v>54</v>
      </c>
      <c r="J28" s="16">
        <v>54</v>
      </c>
      <c r="K28" s="16">
        <v>63</v>
      </c>
      <c r="L28" s="16">
        <v>19</v>
      </c>
      <c r="M28" s="81">
        <v>45.927</v>
      </c>
      <c r="N28" s="96">
        <v>45.927</v>
      </c>
      <c r="O28" s="64">
        <v>2530</v>
      </c>
      <c r="P28" s="65">
        <f>Table2245789101123456789101112131415161718192021222324252627282930313233343536373839404142434445464748495051525354555657[[#This Row],[PEMBULATAN]]*O28</f>
        <v>116195.31</v>
      </c>
    </row>
    <row r="29" spans="1:16" ht="22.5" customHeight="1" x14ac:dyDescent="0.2">
      <c r="A29" s="14"/>
      <c r="B29" s="75"/>
      <c r="C29" s="73" t="s">
        <v>6093</v>
      </c>
      <c r="D29" s="78" t="s">
        <v>127</v>
      </c>
      <c r="E29" s="13">
        <v>44561</v>
      </c>
      <c r="F29" s="76" t="s">
        <v>128</v>
      </c>
      <c r="G29" s="13">
        <v>44564</v>
      </c>
      <c r="H29" s="77" t="s">
        <v>5587</v>
      </c>
      <c r="I29" s="16">
        <v>50</v>
      </c>
      <c r="J29" s="16">
        <v>50</v>
      </c>
      <c r="K29" s="16">
        <v>23</v>
      </c>
      <c r="L29" s="16">
        <v>11</v>
      </c>
      <c r="M29" s="81">
        <v>14.375</v>
      </c>
      <c r="N29" s="96">
        <v>15</v>
      </c>
      <c r="O29" s="64">
        <v>2530</v>
      </c>
      <c r="P29" s="65">
        <f>Table2245789101123456789101112131415161718192021222324252627282930313233343536373839404142434445464748495051525354555657[[#This Row],[PEMBULATAN]]*O29</f>
        <v>37950</v>
      </c>
    </row>
    <row r="30" spans="1:16" ht="22.5" customHeight="1" x14ac:dyDescent="0.2">
      <c r="A30" s="14"/>
      <c r="B30" s="75"/>
      <c r="C30" s="73" t="s">
        <v>6094</v>
      </c>
      <c r="D30" s="78" t="s">
        <v>127</v>
      </c>
      <c r="E30" s="13">
        <v>44561</v>
      </c>
      <c r="F30" s="76" t="s">
        <v>128</v>
      </c>
      <c r="G30" s="13">
        <v>44564</v>
      </c>
      <c r="H30" s="77" t="s">
        <v>5587</v>
      </c>
      <c r="I30" s="16">
        <v>52</v>
      </c>
      <c r="J30" s="16">
        <v>29</v>
      </c>
      <c r="K30" s="16">
        <v>29</v>
      </c>
      <c r="L30" s="16">
        <v>4</v>
      </c>
      <c r="M30" s="81">
        <v>10.933</v>
      </c>
      <c r="N30" s="96">
        <v>10.933</v>
      </c>
      <c r="O30" s="64">
        <v>2530</v>
      </c>
      <c r="P30" s="65">
        <f>Table2245789101123456789101112131415161718192021222324252627282930313233343536373839404142434445464748495051525354555657[[#This Row],[PEMBULATAN]]*O30</f>
        <v>27660.489999999998</v>
      </c>
    </row>
    <row r="31" spans="1:16" ht="22.5" customHeight="1" x14ac:dyDescent="0.2">
      <c r="A31" s="14"/>
      <c r="B31" s="75"/>
      <c r="C31" s="73" t="s">
        <v>6095</v>
      </c>
      <c r="D31" s="78" t="s">
        <v>127</v>
      </c>
      <c r="E31" s="13">
        <v>44561</v>
      </c>
      <c r="F31" s="76" t="s">
        <v>128</v>
      </c>
      <c r="G31" s="13">
        <v>44564</v>
      </c>
      <c r="H31" s="77" t="s">
        <v>5587</v>
      </c>
      <c r="I31" s="16">
        <v>48</v>
      </c>
      <c r="J31" s="16">
        <v>33</v>
      </c>
      <c r="K31" s="16">
        <v>25</v>
      </c>
      <c r="L31" s="16">
        <v>8</v>
      </c>
      <c r="M31" s="81">
        <v>9.9</v>
      </c>
      <c r="N31" s="96">
        <v>9.9</v>
      </c>
      <c r="O31" s="64">
        <v>2530</v>
      </c>
      <c r="P31" s="65">
        <f>Table2245789101123456789101112131415161718192021222324252627282930313233343536373839404142434445464748495051525354555657[[#This Row],[PEMBULATAN]]*O31</f>
        <v>25047</v>
      </c>
    </row>
    <row r="32" spans="1:16" ht="22.5" customHeight="1" x14ac:dyDescent="0.2">
      <c r="A32" s="14"/>
      <c r="B32" s="75"/>
      <c r="C32" s="73" t="s">
        <v>6096</v>
      </c>
      <c r="D32" s="78" t="s">
        <v>127</v>
      </c>
      <c r="E32" s="13">
        <v>44561</v>
      </c>
      <c r="F32" s="76" t="s">
        <v>128</v>
      </c>
      <c r="G32" s="13">
        <v>44564</v>
      </c>
      <c r="H32" s="77" t="s">
        <v>5587</v>
      </c>
      <c r="I32" s="16">
        <v>117</v>
      </c>
      <c r="J32" s="16">
        <v>23</v>
      </c>
      <c r="K32" s="16">
        <v>10</v>
      </c>
      <c r="L32" s="16">
        <v>6</v>
      </c>
      <c r="M32" s="81">
        <v>6.7275</v>
      </c>
      <c r="N32" s="96">
        <v>6.7275</v>
      </c>
      <c r="O32" s="64">
        <v>2530</v>
      </c>
      <c r="P32" s="65">
        <f>Table2245789101123456789101112131415161718192021222324252627282930313233343536373839404142434445464748495051525354555657[[#This Row],[PEMBULATAN]]*O32</f>
        <v>17020.575000000001</v>
      </c>
    </row>
    <row r="33" spans="1:16" ht="22.5" customHeight="1" x14ac:dyDescent="0.2">
      <c r="A33" s="14"/>
      <c r="B33" s="75"/>
      <c r="C33" s="73" t="s">
        <v>6097</v>
      </c>
      <c r="D33" s="78" t="s">
        <v>127</v>
      </c>
      <c r="E33" s="13">
        <v>44561</v>
      </c>
      <c r="F33" s="76" t="s">
        <v>128</v>
      </c>
      <c r="G33" s="13">
        <v>44564</v>
      </c>
      <c r="H33" s="77" t="s">
        <v>5587</v>
      </c>
      <c r="I33" s="16">
        <v>44</v>
      </c>
      <c r="J33" s="16">
        <v>34</v>
      </c>
      <c r="K33" s="16">
        <v>25</v>
      </c>
      <c r="L33" s="16">
        <v>6</v>
      </c>
      <c r="M33" s="81">
        <v>9.35</v>
      </c>
      <c r="N33" s="96">
        <v>10</v>
      </c>
      <c r="O33" s="64">
        <v>2530</v>
      </c>
      <c r="P33" s="65">
        <f>Table2245789101123456789101112131415161718192021222324252627282930313233343536373839404142434445464748495051525354555657[[#This Row],[PEMBULATAN]]*O33</f>
        <v>25300</v>
      </c>
    </row>
    <row r="34" spans="1:16" ht="22.5" customHeight="1" x14ac:dyDescent="0.2">
      <c r="A34" s="14"/>
      <c r="B34" s="75"/>
      <c r="C34" s="73" t="s">
        <v>6098</v>
      </c>
      <c r="D34" s="78" t="s">
        <v>127</v>
      </c>
      <c r="E34" s="13">
        <v>44561</v>
      </c>
      <c r="F34" s="76" t="s">
        <v>128</v>
      </c>
      <c r="G34" s="13">
        <v>44564</v>
      </c>
      <c r="H34" s="77" t="s">
        <v>5587</v>
      </c>
      <c r="I34" s="16">
        <v>88</v>
      </c>
      <c r="J34" s="16">
        <v>30</v>
      </c>
      <c r="K34" s="16">
        <v>30</v>
      </c>
      <c r="L34" s="16">
        <v>7</v>
      </c>
      <c r="M34" s="81">
        <v>19.8</v>
      </c>
      <c r="N34" s="96">
        <v>19.8</v>
      </c>
      <c r="O34" s="64">
        <v>2530</v>
      </c>
      <c r="P34" s="65">
        <f>Table2245789101123456789101112131415161718192021222324252627282930313233343536373839404142434445464748495051525354555657[[#This Row],[PEMBULATAN]]*O34</f>
        <v>50094</v>
      </c>
    </row>
    <row r="35" spans="1:16" ht="22.5" customHeight="1" x14ac:dyDescent="0.2">
      <c r="A35" s="14"/>
      <c r="B35" s="75"/>
      <c r="C35" s="73" t="s">
        <v>6099</v>
      </c>
      <c r="D35" s="78" t="s">
        <v>127</v>
      </c>
      <c r="E35" s="13">
        <v>44561</v>
      </c>
      <c r="F35" s="76" t="s">
        <v>128</v>
      </c>
      <c r="G35" s="13">
        <v>44564</v>
      </c>
      <c r="H35" s="77" t="s">
        <v>5587</v>
      </c>
      <c r="I35" s="16">
        <v>44</v>
      </c>
      <c r="J35" s="16">
        <v>40</v>
      </c>
      <c r="K35" s="16">
        <v>22</v>
      </c>
      <c r="L35" s="16">
        <v>3</v>
      </c>
      <c r="M35" s="81">
        <v>9.68</v>
      </c>
      <c r="N35" s="96">
        <v>9.68</v>
      </c>
      <c r="O35" s="64">
        <v>2530</v>
      </c>
      <c r="P35" s="65">
        <f>Table2245789101123456789101112131415161718192021222324252627282930313233343536373839404142434445464748495051525354555657[[#This Row],[PEMBULATAN]]*O35</f>
        <v>24490.399999999998</v>
      </c>
    </row>
    <row r="36" spans="1:16" ht="22.5" customHeight="1" x14ac:dyDescent="0.2">
      <c r="A36" s="14"/>
      <c r="B36" s="75"/>
      <c r="C36" s="73" t="s">
        <v>6100</v>
      </c>
      <c r="D36" s="78" t="s">
        <v>127</v>
      </c>
      <c r="E36" s="13">
        <v>44561</v>
      </c>
      <c r="F36" s="76" t="s">
        <v>128</v>
      </c>
      <c r="G36" s="13">
        <v>44564</v>
      </c>
      <c r="H36" s="77" t="s">
        <v>5587</v>
      </c>
      <c r="I36" s="16">
        <v>45</v>
      </c>
      <c r="J36" s="16">
        <v>23</v>
      </c>
      <c r="K36" s="16">
        <v>25</v>
      </c>
      <c r="L36" s="16">
        <v>4</v>
      </c>
      <c r="M36" s="81">
        <v>6.46875</v>
      </c>
      <c r="N36" s="96">
        <v>7</v>
      </c>
      <c r="O36" s="64">
        <v>2530</v>
      </c>
      <c r="P36" s="65">
        <f>Table2245789101123456789101112131415161718192021222324252627282930313233343536373839404142434445464748495051525354555657[[#This Row],[PEMBULATAN]]*O36</f>
        <v>17710</v>
      </c>
    </row>
    <row r="37" spans="1:16" ht="22.5" customHeight="1" x14ac:dyDescent="0.2">
      <c r="A37" s="14"/>
      <c r="B37" s="75"/>
      <c r="C37" s="73" t="s">
        <v>6101</v>
      </c>
      <c r="D37" s="78" t="s">
        <v>127</v>
      </c>
      <c r="E37" s="13">
        <v>44561</v>
      </c>
      <c r="F37" s="76" t="s">
        <v>128</v>
      </c>
      <c r="G37" s="13">
        <v>44564</v>
      </c>
      <c r="H37" s="77" t="s">
        <v>5587</v>
      </c>
      <c r="I37" s="16">
        <v>38</v>
      </c>
      <c r="J37" s="16">
        <v>32</v>
      </c>
      <c r="K37" s="16">
        <v>16</v>
      </c>
      <c r="L37" s="16">
        <v>3</v>
      </c>
      <c r="M37" s="81">
        <v>4.8639999999999999</v>
      </c>
      <c r="N37" s="96">
        <v>4.8639999999999999</v>
      </c>
      <c r="O37" s="64">
        <v>2530</v>
      </c>
      <c r="P37" s="65">
        <f>Table2245789101123456789101112131415161718192021222324252627282930313233343536373839404142434445464748495051525354555657[[#This Row],[PEMBULATAN]]*O37</f>
        <v>12305.92</v>
      </c>
    </row>
    <row r="38" spans="1:16" ht="22.5" customHeight="1" x14ac:dyDescent="0.2">
      <c r="A38" s="14"/>
      <c r="B38" s="75"/>
      <c r="C38" s="73" t="s">
        <v>6102</v>
      </c>
      <c r="D38" s="78" t="s">
        <v>127</v>
      </c>
      <c r="E38" s="13">
        <v>44561</v>
      </c>
      <c r="F38" s="76" t="s">
        <v>128</v>
      </c>
      <c r="G38" s="13">
        <v>44564</v>
      </c>
      <c r="H38" s="77" t="s">
        <v>5587</v>
      </c>
      <c r="I38" s="16">
        <v>40</v>
      </c>
      <c r="J38" s="16">
        <v>30</v>
      </c>
      <c r="K38" s="16">
        <v>16</v>
      </c>
      <c r="L38" s="16">
        <v>7</v>
      </c>
      <c r="M38" s="81">
        <v>4.8</v>
      </c>
      <c r="N38" s="96">
        <v>7</v>
      </c>
      <c r="O38" s="64">
        <v>2530</v>
      </c>
      <c r="P38" s="65">
        <f>Table2245789101123456789101112131415161718192021222324252627282930313233343536373839404142434445464748495051525354555657[[#This Row],[PEMBULATAN]]*O38</f>
        <v>17710</v>
      </c>
    </row>
    <row r="39" spans="1:16" ht="22.5" customHeight="1" x14ac:dyDescent="0.2">
      <c r="A39" s="14"/>
      <c r="B39" s="75"/>
      <c r="C39" s="73" t="s">
        <v>6103</v>
      </c>
      <c r="D39" s="78" t="s">
        <v>127</v>
      </c>
      <c r="E39" s="13">
        <v>44561</v>
      </c>
      <c r="F39" s="76" t="s">
        <v>128</v>
      </c>
      <c r="G39" s="13">
        <v>44564</v>
      </c>
      <c r="H39" s="77" t="s">
        <v>5587</v>
      </c>
      <c r="I39" s="16">
        <v>125</v>
      </c>
      <c r="J39" s="16">
        <v>20</v>
      </c>
      <c r="K39" s="16">
        <v>10</v>
      </c>
      <c r="L39" s="16">
        <v>5</v>
      </c>
      <c r="M39" s="81">
        <v>6.25</v>
      </c>
      <c r="N39" s="96">
        <v>6.25</v>
      </c>
      <c r="O39" s="64">
        <v>2530</v>
      </c>
      <c r="P39" s="65">
        <f>Table2245789101123456789101112131415161718192021222324252627282930313233343536373839404142434445464748495051525354555657[[#This Row],[PEMBULATAN]]*O39</f>
        <v>15812.5</v>
      </c>
    </row>
    <row r="40" spans="1:16" ht="22.5" customHeight="1" x14ac:dyDescent="0.2">
      <c r="A40" s="14"/>
      <c r="B40" s="75"/>
      <c r="C40" s="73" t="s">
        <v>6104</v>
      </c>
      <c r="D40" s="78" t="s">
        <v>127</v>
      </c>
      <c r="E40" s="13">
        <v>44561</v>
      </c>
      <c r="F40" s="76" t="s">
        <v>128</v>
      </c>
      <c r="G40" s="13">
        <v>44564</v>
      </c>
      <c r="H40" s="77" t="s">
        <v>5587</v>
      </c>
      <c r="I40" s="16">
        <v>63</v>
      </c>
      <c r="J40" s="16">
        <v>43</v>
      </c>
      <c r="K40" s="16">
        <v>29</v>
      </c>
      <c r="L40" s="16">
        <v>6</v>
      </c>
      <c r="M40" s="81">
        <v>19.640250000000002</v>
      </c>
      <c r="N40" s="96">
        <v>19.640250000000002</v>
      </c>
      <c r="O40" s="64">
        <v>2530</v>
      </c>
      <c r="P40" s="65">
        <f>Table2245789101123456789101112131415161718192021222324252627282930313233343536373839404142434445464748495051525354555657[[#This Row],[PEMBULATAN]]*O40</f>
        <v>49689.832500000004</v>
      </c>
    </row>
    <row r="41" spans="1:16" ht="22.5" customHeight="1" x14ac:dyDescent="0.2">
      <c r="A41" s="14"/>
      <c r="B41" s="75"/>
      <c r="C41" s="73" t="s">
        <v>6105</v>
      </c>
      <c r="D41" s="78" t="s">
        <v>127</v>
      </c>
      <c r="E41" s="13">
        <v>44561</v>
      </c>
      <c r="F41" s="76" t="s">
        <v>128</v>
      </c>
      <c r="G41" s="13">
        <v>44564</v>
      </c>
      <c r="H41" s="77" t="s">
        <v>5587</v>
      </c>
      <c r="I41" s="16">
        <v>84</v>
      </c>
      <c r="J41" s="16">
        <v>44</v>
      </c>
      <c r="K41" s="16">
        <v>29</v>
      </c>
      <c r="L41" s="16">
        <v>13</v>
      </c>
      <c r="M41" s="81">
        <v>26.795999999999999</v>
      </c>
      <c r="N41" s="96">
        <v>26.795999999999999</v>
      </c>
      <c r="O41" s="64">
        <v>2530</v>
      </c>
      <c r="P41" s="65">
        <f>Table2245789101123456789101112131415161718192021222324252627282930313233343536373839404142434445464748495051525354555657[[#This Row],[PEMBULATAN]]*O41</f>
        <v>67793.88</v>
      </c>
    </row>
    <row r="42" spans="1:16" ht="22.5" customHeight="1" x14ac:dyDescent="0.2">
      <c r="A42" s="14"/>
      <c r="B42" s="98"/>
      <c r="C42" s="73" t="s">
        <v>6106</v>
      </c>
      <c r="D42" s="78" t="s">
        <v>127</v>
      </c>
      <c r="E42" s="13">
        <v>44561</v>
      </c>
      <c r="F42" s="76" t="s">
        <v>128</v>
      </c>
      <c r="G42" s="13">
        <v>44564</v>
      </c>
      <c r="H42" s="77" t="s">
        <v>5587</v>
      </c>
      <c r="I42" s="16">
        <v>40</v>
      </c>
      <c r="J42" s="16">
        <v>34</v>
      </c>
      <c r="K42" s="16">
        <v>22</v>
      </c>
      <c r="L42" s="16">
        <v>4</v>
      </c>
      <c r="M42" s="81">
        <v>7.48</v>
      </c>
      <c r="N42" s="96">
        <v>8</v>
      </c>
      <c r="O42" s="64">
        <v>2530</v>
      </c>
      <c r="P42" s="65">
        <f>Table2245789101123456789101112131415161718192021222324252627282930313233343536373839404142434445464748495051525354555657[[#This Row],[PEMBULATAN]]*O42</f>
        <v>20240</v>
      </c>
    </row>
    <row r="43" spans="1:16" ht="22.5" customHeight="1" x14ac:dyDescent="0.2">
      <c r="A43" s="14"/>
      <c r="B43" s="75" t="s">
        <v>6107</v>
      </c>
      <c r="C43" s="73" t="s">
        <v>6108</v>
      </c>
      <c r="D43" s="78" t="s">
        <v>127</v>
      </c>
      <c r="E43" s="13">
        <v>44561</v>
      </c>
      <c r="F43" s="76" t="s">
        <v>128</v>
      </c>
      <c r="G43" s="13">
        <v>44564</v>
      </c>
      <c r="H43" s="77" t="s">
        <v>5587</v>
      </c>
      <c r="I43" s="16">
        <v>30</v>
      </c>
      <c r="J43" s="16">
        <v>34</v>
      </c>
      <c r="K43" s="16">
        <v>11</v>
      </c>
      <c r="L43" s="16">
        <v>2</v>
      </c>
      <c r="M43" s="81">
        <v>2.8050000000000002</v>
      </c>
      <c r="N43" s="96">
        <v>2.8050000000000002</v>
      </c>
      <c r="O43" s="64">
        <v>2530</v>
      </c>
      <c r="P43" s="65">
        <f>Table2245789101123456789101112131415161718192021222324252627282930313233343536373839404142434445464748495051525354555657[[#This Row],[PEMBULATAN]]*O43</f>
        <v>7096.6500000000005</v>
      </c>
    </row>
    <row r="44" spans="1:16" ht="22.5" customHeight="1" x14ac:dyDescent="0.2">
      <c r="A44" s="14"/>
      <c r="B44" s="75"/>
      <c r="C44" s="73" t="s">
        <v>6109</v>
      </c>
      <c r="D44" s="78" t="s">
        <v>127</v>
      </c>
      <c r="E44" s="13">
        <v>44561</v>
      </c>
      <c r="F44" s="76" t="s">
        <v>128</v>
      </c>
      <c r="G44" s="13">
        <v>44564</v>
      </c>
      <c r="H44" s="77" t="s">
        <v>5587</v>
      </c>
      <c r="I44" s="16">
        <v>85</v>
      </c>
      <c r="J44" s="16">
        <v>56</v>
      </c>
      <c r="K44" s="16">
        <v>20</v>
      </c>
      <c r="L44" s="16">
        <v>10</v>
      </c>
      <c r="M44" s="81">
        <v>23.8</v>
      </c>
      <c r="N44" s="96">
        <v>23.8</v>
      </c>
      <c r="O44" s="64">
        <v>2530</v>
      </c>
      <c r="P44" s="65">
        <f>Table2245789101123456789101112131415161718192021222324252627282930313233343536373839404142434445464748495051525354555657[[#This Row],[PEMBULATAN]]*O44</f>
        <v>60214</v>
      </c>
    </row>
    <row r="45" spans="1:16" ht="22.5" customHeight="1" x14ac:dyDescent="0.2">
      <c r="A45" s="123" t="s">
        <v>30</v>
      </c>
      <c r="B45" s="124"/>
      <c r="C45" s="124"/>
      <c r="D45" s="124"/>
      <c r="E45" s="124"/>
      <c r="F45" s="124"/>
      <c r="G45" s="124"/>
      <c r="H45" s="124"/>
      <c r="I45" s="124"/>
      <c r="J45" s="124"/>
      <c r="K45" s="124"/>
      <c r="L45" s="125"/>
      <c r="M45" s="79">
        <f>SUBTOTAL(109,Table2245789101123456789101112131415161718192021222324252627282930313233343536373839404142434445464748495051525354555657[KG VOLUME])</f>
        <v>815.65324999999973</v>
      </c>
      <c r="N45" s="68">
        <f>SUM(N3:N44)</f>
        <v>823.85699999999974</v>
      </c>
      <c r="O45" s="126">
        <f>SUM(P3:P44)</f>
        <v>2084358.2099999995</v>
      </c>
      <c r="P45" s="127"/>
    </row>
    <row r="46" spans="1:16" ht="18" customHeight="1" x14ac:dyDescent="0.2">
      <c r="A46" s="86"/>
      <c r="B46" s="56" t="s">
        <v>42</v>
      </c>
      <c r="C46" s="55"/>
      <c r="D46" s="57" t="s">
        <v>43</v>
      </c>
      <c r="E46" s="86"/>
      <c r="F46" s="86"/>
      <c r="G46" s="86"/>
      <c r="H46" s="86"/>
      <c r="I46" s="86"/>
      <c r="J46" s="86"/>
      <c r="K46" s="86"/>
      <c r="L46" s="86"/>
      <c r="M46" s="87"/>
      <c r="N46" s="88" t="s">
        <v>51</v>
      </c>
      <c r="O46" s="89"/>
      <c r="P46" s="89">
        <f>O45*10%</f>
        <v>208435.82099999997</v>
      </c>
    </row>
    <row r="47" spans="1:16" ht="18" customHeight="1" thickBot="1" x14ac:dyDescent="0.25">
      <c r="A47" s="86"/>
      <c r="B47" s="56"/>
      <c r="C47" s="55"/>
      <c r="D47" s="57"/>
      <c r="E47" s="86"/>
      <c r="F47" s="86"/>
      <c r="G47" s="86"/>
      <c r="H47" s="86"/>
      <c r="I47" s="86"/>
      <c r="J47" s="86"/>
      <c r="K47" s="86"/>
      <c r="L47" s="86"/>
      <c r="M47" s="87"/>
      <c r="N47" s="90" t="s">
        <v>52</v>
      </c>
      <c r="O47" s="91"/>
      <c r="P47" s="91">
        <f>O45-P46</f>
        <v>1875922.3889999995</v>
      </c>
    </row>
    <row r="48" spans="1:16" ht="18" customHeight="1" x14ac:dyDescent="0.2">
      <c r="A48" s="11"/>
      <c r="H48" s="63"/>
      <c r="N48" s="62" t="s">
        <v>31</v>
      </c>
      <c r="P48" s="69">
        <f>P47*1%</f>
        <v>18759.223889999994</v>
      </c>
    </row>
    <row r="49" spans="1:16" ht="18" customHeight="1" thickBot="1" x14ac:dyDescent="0.25">
      <c r="A49" s="11"/>
      <c r="H49" s="63"/>
      <c r="N49" s="62" t="s">
        <v>53</v>
      </c>
      <c r="P49" s="71">
        <f>P47*2%</f>
        <v>37518.447779999988</v>
      </c>
    </row>
    <row r="50" spans="1:16" ht="18" customHeight="1" x14ac:dyDescent="0.2">
      <c r="A50" s="11"/>
      <c r="H50" s="63"/>
      <c r="N50" s="66" t="s">
        <v>32</v>
      </c>
      <c r="O50" s="67"/>
      <c r="P50" s="70">
        <f>P47+P48-P49</f>
        <v>1857163.1651099995</v>
      </c>
    </row>
    <row r="52" spans="1:16" x14ac:dyDescent="0.2">
      <c r="A52" s="11"/>
      <c r="H52" s="63"/>
      <c r="P52" s="71"/>
    </row>
    <row r="53" spans="1:16" x14ac:dyDescent="0.2">
      <c r="A53" s="11"/>
      <c r="H53" s="63"/>
      <c r="O53" s="58"/>
      <c r="P53" s="71"/>
    </row>
    <row r="54" spans="1:16" s="3" customFormat="1" x14ac:dyDescent="0.25">
      <c r="A54" s="11"/>
      <c r="B54" s="2"/>
      <c r="C54" s="2"/>
      <c r="E54" s="12"/>
      <c r="H54" s="63"/>
      <c r="N54" s="15"/>
      <c r="O54" s="15"/>
      <c r="P54" s="15"/>
    </row>
    <row r="55" spans="1:16" s="3" customFormat="1" x14ac:dyDescent="0.25">
      <c r="A55" s="11"/>
      <c r="B55" s="2"/>
      <c r="C55" s="2"/>
      <c r="E55" s="12"/>
      <c r="H55" s="63"/>
      <c r="N55" s="15"/>
      <c r="O55" s="15"/>
      <c r="P55" s="15"/>
    </row>
    <row r="56" spans="1:16" s="3" customFormat="1" x14ac:dyDescent="0.25">
      <c r="A56" s="11"/>
      <c r="B56" s="2"/>
      <c r="C56" s="2"/>
      <c r="E56" s="12"/>
      <c r="H56" s="63"/>
      <c r="N56" s="15"/>
      <c r="O56" s="15"/>
      <c r="P56" s="15"/>
    </row>
    <row r="57" spans="1:16" s="3" customFormat="1" x14ac:dyDescent="0.25">
      <c r="A57" s="11"/>
      <c r="B57" s="2"/>
      <c r="C57" s="2"/>
      <c r="E57" s="12"/>
      <c r="H57" s="63"/>
      <c r="N57" s="15"/>
      <c r="O57" s="15"/>
      <c r="P57" s="15"/>
    </row>
    <row r="58" spans="1:16" s="3" customFormat="1" x14ac:dyDescent="0.25">
      <c r="A58" s="11"/>
      <c r="B58" s="2"/>
      <c r="C58" s="2"/>
      <c r="E58" s="12"/>
      <c r="H58" s="63"/>
      <c r="N58" s="15"/>
      <c r="O58" s="15"/>
      <c r="P58" s="15"/>
    </row>
    <row r="59" spans="1:16" s="3" customFormat="1" x14ac:dyDescent="0.25">
      <c r="A59" s="11"/>
      <c r="B59" s="2"/>
      <c r="C59" s="2"/>
      <c r="E59" s="12"/>
      <c r="H59" s="63"/>
      <c r="N59" s="15"/>
      <c r="O59" s="15"/>
      <c r="P59" s="15"/>
    </row>
    <row r="60" spans="1:16" s="3" customFormat="1" x14ac:dyDescent="0.25">
      <c r="A60" s="11"/>
      <c r="B60" s="2"/>
      <c r="C60" s="2"/>
      <c r="E60" s="12"/>
      <c r="H60" s="63"/>
      <c r="N60" s="15"/>
      <c r="O60" s="15"/>
      <c r="P60" s="15"/>
    </row>
    <row r="61" spans="1:16" s="3" customFormat="1" x14ac:dyDescent="0.25">
      <c r="A61" s="11"/>
      <c r="B61" s="2"/>
      <c r="C61" s="2"/>
      <c r="E61" s="12"/>
      <c r="H61" s="63"/>
      <c r="N61" s="15"/>
      <c r="O61" s="15"/>
      <c r="P61" s="15"/>
    </row>
    <row r="62" spans="1:16" s="3" customFormat="1" x14ac:dyDescent="0.25">
      <c r="A62" s="11"/>
      <c r="B62" s="2"/>
      <c r="C62" s="2"/>
      <c r="E62" s="12"/>
      <c r="H62" s="63"/>
      <c r="N62" s="15"/>
      <c r="O62" s="15"/>
      <c r="P62" s="15"/>
    </row>
    <row r="63" spans="1:16" s="3" customFormat="1" x14ac:dyDescent="0.25">
      <c r="A63" s="11"/>
      <c r="B63" s="2"/>
      <c r="C63" s="2"/>
      <c r="E63" s="12"/>
      <c r="H63" s="63"/>
      <c r="N63" s="15"/>
      <c r="O63" s="15"/>
      <c r="P63" s="15"/>
    </row>
    <row r="64" spans="1:16" s="3" customFormat="1" x14ac:dyDescent="0.25">
      <c r="A64" s="11"/>
      <c r="B64" s="2"/>
      <c r="C64" s="2"/>
      <c r="E64" s="12"/>
      <c r="H64" s="63"/>
      <c r="N64" s="15"/>
      <c r="O64" s="15"/>
      <c r="P64" s="15"/>
    </row>
    <row r="65" spans="1:16" s="3" customFormat="1" x14ac:dyDescent="0.25">
      <c r="A65" s="11"/>
      <c r="B65" s="2"/>
      <c r="C65" s="2"/>
      <c r="E65" s="12"/>
      <c r="H65" s="63"/>
      <c r="N65" s="15"/>
      <c r="O65" s="15"/>
      <c r="P65" s="15"/>
    </row>
  </sheetData>
  <mergeCells count="2">
    <mergeCell ref="A45:L45"/>
    <mergeCell ref="O45:P45"/>
  </mergeCells>
  <conditionalFormatting sqref="B3:B44">
    <cfRule type="duplicateValues" dxfId="31" priority="85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tabColor rgb="FF92D050"/>
  </sheetPr>
  <dimension ref="A1:P296"/>
  <sheetViews>
    <sheetView zoomScale="110" zoomScaleNormal="110" workbookViewId="0">
      <pane xSplit="3" ySplit="2" topLeftCell="D267" activePane="bottomRight" state="frozen"/>
      <selection pane="topRight" activeCell="B1" sqref="B1"/>
      <selection pane="bottomLeft" activeCell="A3" sqref="A3"/>
      <selection pane="bottomRight" activeCell="N3" sqref="N3:N275"/>
    </sheetView>
  </sheetViews>
  <sheetFormatPr defaultRowHeight="15" x14ac:dyDescent="0.2"/>
  <cols>
    <col min="1" max="1" width="8" style="4" customWidth="1"/>
    <col min="2" max="2" width="19.5703125" style="2" customWidth="1"/>
    <col min="3" max="3" width="14.5703125" style="2" customWidth="1"/>
    <col min="4" max="4" width="10.42578125" style="3" customWidth="1"/>
    <col min="5" max="5" width="8" style="12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5" customWidth="1"/>
    <col min="15" max="15" width="8.140625" style="15" customWidth="1"/>
    <col min="16" max="16" width="12.28515625" style="15" customWidth="1"/>
    <col min="17" max="16384" width="9.140625" style="4"/>
  </cols>
  <sheetData>
    <row r="1" spans="1:16" x14ac:dyDescent="0.2">
      <c r="H1" s="5"/>
    </row>
    <row r="2" spans="1:16" ht="25.5" x14ac:dyDescent="0.2">
      <c r="A2" s="59" t="s">
        <v>44</v>
      </c>
      <c r="B2" s="7" t="s">
        <v>7</v>
      </c>
      <c r="C2" s="7" t="s">
        <v>0</v>
      </c>
      <c r="D2" s="7" t="s">
        <v>1</v>
      </c>
      <c r="E2" s="60" t="s">
        <v>4</v>
      </c>
      <c r="F2" s="7" t="s">
        <v>3</v>
      </c>
      <c r="G2" s="7" t="s">
        <v>5</v>
      </c>
      <c r="H2" s="60" t="s">
        <v>2</v>
      </c>
      <c r="I2" s="7" t="s">
        <v>39</v>
      </c>
      <c r="J2" s="7" t="s">
        <v>40</v>
      </c>
      <c r="K2" s="7" t="s">
        <v>41</v>
      </c>
      <c r="L2" s="61" t="s">
        <v>45</v>
      </c>
      <c r="M2" s="61" t="s">
        <v>46</v>
      </c>
      <c r="N2" s="61" t="s">
        <v>6</v>
      </c>
      <c r="O2" s="61" t="s">
        <v>47</v>
      </c>
      <c r="P2" s="61" t="s">
        <v>48</v>
      </c>
    </row>
    <row r="3" spans="1:16" ht="24.75" customHeight="1" x14ac:dyDescent="0.2">
      <c r="A3" s="83">
        <v>402757</v>
      </c>
      <c r="B3" s="75" t="s">
        <v>6110</v>
      </c>
      <c r="C3" s="73" t="s">
        <v>6111</v>
      </c>
      <c r="D3" s="78" t="s">
        <v>127</v>
      </c>
      <c r="E3" s="13">
        <v>44561</v>
      </c>
      <c r="F3" s="76" t="s">
        <v>705</v>
      </c>
      <c r="G3" s="13">
        <v>44567</v>
      </c>
      <c r="H3" s="77" t="s">
        <v>6390</v>
      </c>
      <c r="I3" s="16">
        <v>96</v>
      </c>
      <c r="J3" s="16">
        <v>50</v>
      </c>
      <c r="K3" s="16">
        <v>27</v>
      </c>
      <c r="L3" s="16">
        <v>16</v>
      </c>
      <c r="M3" s="81">
        <v>32.4</v>
      </c>
      <c r="N3" s="72">
        <v>33</v>
      </c>
      <c r="O3" s="64">
        <v>2530</v>
      </c>
      <c r="P3" s="65">
        <f>Table224578910112345678910111213141516171819202122232425262728293031323334353637383940414243444546474849505152535455565758[[#This Row],[PEMBULATAN]]*O3</f>
        <v>83490</v>
      </c>
    </row>
    <row r="4" spans="1:16" ht="24.75" customHeight="1" x14ac:dyDescent="0.2">
      <c r="A4" s="14"/>
      <c r="B4" s="75"/>
      <c r="C4" s="73" t="s">
        <v>6112</v>
      </c>
      <c r="D4" s="78" t="s">
        <v>127</v>
      </c>
      <c r="E4" s="13">
        <v>44561</v>
      </c>
      <c r="F4" s="76" t="s">
        <v>705</v>
      </c>
      <c r="G4" s="13">
        <v>44567</v>
      </c>
      <c r="H4" s="77" t="s">
        <v>6390</v>
      </c>
      <c r="I4" s="16">
        <v>80</v>
      </c>
      <c r="J4" s="16">
        <v>60</v>
      </c>
      <c r="K4" s="16">
        <v>25</v>
      </c>
      <c r="L4" s="16">
        <v>15</v>
      </c>
      <c r="M4" s="81">
        <v>30</v>
      </c>
      <c r="N4" s="72">
        <v>30</v>
      </c>
      <c r="O4" s="64">
        <v>2530</v>
      </c>
      <c r="P4" s="65">
        <f>Table224578910112345678910111213141516171819202122232425262728293031323334353637383940414243444546474849505152535455565758[[#This Row],[PEMBULATAN]]*O4</f>
        <v>75900</v>
      </c>
    </row>
    <row r="5" spans="1:16" ht="24.75" customHeight="1" x14ac:dyDescent="0.2">
      <c r="A5" s="14"/>
      <c r="B5" s="75"/>
      <c r="C5" s="73" t="s">
        <v>6113</v>
      </c>
      <c r="D5" s="78" t="s">
        <v>127</v>
      </c>
      <c r="E5" s="13">
        <v>44561</v>
      </c>
      <c r="F5" s="76" t="s">
        <v>705</v>
      </c>
      <c r="G5" s="13">
        <v>44567</v>
      </c>
      <c r="H5" s="77" t="s">
        <v>6390</v>
      </c>
      <c r="I5" s="16">
        <v>98</v>
      </c>
      <c r="J5" s="16">
        <v>63</v>
      </c>
      <c r="K5" s="16">
        <v>27</v>
      </c>
      <c r="L5" s="16">
        <v>30</v>
      </c>
      <c r="M5" s="81">
        <v>41.674500000000002</v>
      </c>
      <c r="N5" s="96">
        <v>41.674500000000002</v>
      </c>
      <c r="O5" s="64">
        <v>2530</v>
      </c>
      <c r="P5" s="65">
        <f>Table224578910112345678910111213141516171819202122232425262728293031323334353637383940414243444546474849505152535455565758[[#This Row],[PEMBULATAN]]*O5</f>
        <v>105436.485</v>
      </c>
    </row>
    <row r="6" spans="1:16" ht="24.75" customHeight="1" x14ac:dyDescent="0.2">
      <c r="A6" s="14"/>
      <c r="B6" s="75"/>
      <c r="C6" s="73" t="s">
        <v>6114</v>
      </c>
      <c r="D6" s="78" t="s">
        <v>127</v>
      </c>
      <c r="E6" s="13">
        <v>44561</v>
      </c>
      <c r="F6" s="76" t="s">
        <v>705</v>
      </c>
      <c r="G6" s="13">
        <v>44567</v>
      </c>
      <c r="H6" s="77" t="s">
        <v>6390</v>
      </c>
      <c r="I6" s="16">
        <v>82</v>
      </c>
      <c r="J6" s="16">
        <v>60</v>
      </c>
      <c r="K6" s="16">
        <v>21</v>
      </c>
      <c r="L6" s="16">
        <v>14</v>
      </c>
      <c r="M6" s="81">
        <v>25.83</v>
      </c>
      <c r="N6" s="96">
        <v>25.83</v>
      </c>
      <c r="O6" s="64">
        <v>2530</v>
      </c>
      <c r="P6" s="65">
        <f>Table224578910112345678910111213141516171819202122232425262728293031323334353637383940414243444546474849505152535455565758[[#This Row],[PEMBULATAN]]*O6</f>
        <v>65349.899999999994</v>
      </c>
    </row>
    <row r="7" spans="1:16" ht="24.75" customHeight="1" x14ac:dyDescent="0.2">
      <c r="A7" s="14"/>
      <c r="B7" s="75"/>
      <c r="C7" s="73" t="s">
        <v>6115</v>
      </c>
      <c r="D7" s="78" t="s">
        <v>127</v>
      </c>
      <c r="E7" s="13">
        <v>44561</v>
      </c>
      <c r="F7" s="76" t="s">
        <v>705</v>
      </c>
      <c r="G7" s="13">
        <v>44567</v>
      </c>
      <c r="H7" s="77" t="s">
        <v>6390</v>
      </c>
      <c r="I7" s="16">
        <v>85</v>
      </c>
      <c r="J7" s="16">
        <v>58</v>
      </c>
      <c r="K7" s="16">
        <v>28</v>
      </c>
      <c r="L7" s="16">
        <v>25</v>
      </c>
      <c r="M7" s="81">
        <v>34.51</v>
      </c>
      <c r="N7" s="96">
        <v>34.51</v>
      </c>
      <c r="O7" s="64">
        <v>2530</v>
      </c>
      <c r="P7" s="65">
        <f>Table224578910112345678910111213141516171819202122232425262728293031323334353637383940414243444546474849505152535455565758[[#This Row],[PEMBULATAN]]*O7</f>
        <v>87310.299999999988</v>
      </c>
    </row>
    <row r="8" spans="1:16" ht="24.75" customHeight="1" x14ac:dyDescent="0.2">
      <c r="A8" s="14"/>
      <c r="B8" s="75"/>
      <c r="C8" s="73" t="s">
        <v>6116</v>
      </c>
      <c r="D8" s="78" t="s">
        <v>127</v>
      </c>
      <c r="E8" s="13">
        <v>44561</v>
      </c>
      <c r="F8" s="76" t="s">
        <v>705</v>
      </c>
      <c r="G8" s="13">
        <v>44567</v>
      </c>
      <c r="H8" s="77" t="s">
        <v>6390</v>
      </c>
      <c r="I8" s="16">
        <v>85</v>
      </c>
      <c r="J8" s="16">
        <v>35</v>
      </c>
      <c r="K8" s="16">
        <v>12</v>
      </c>
      <c r="L8" s="16">
        <v>15</v>
      </c>
      <c r="M8" s="81">
        <v>8.9250000000000007</v>
      </c>
      <c r="N8" s="96">
        <v>15</v>
      </c>
      <c r="O8" s="64">
        <v>2530</v>
      </c>
      <c r="P8" s="65">
        <f>Table224578910112345678910111213141516171819202122232425262728293031323334353637383940414243444546474849505152535455565758[[#This Row],[PEMBULATAN]]*O8</f>
        <v>37950</v>
      </c>
    </row>
    <row r="9" spans="1:16" ht="24.75" customHeight="1" x14ac:dyDescent="0.2">
      <c r="A9" s="14"/>
      <c r="B9" s="75"/>
      <c r="C9" s="73" t="s">
        <v>6117</v>
      </c>
      <c r="D9" s="78" t="s">
        <v>127</v>
      </c>
      <c r="E9" s="13">
        <v>44561</v>
      </c>
      <c r="F9" s="76" t="s">
        <v>705</v>
      </c>
      <c r="G9" s="13">
        <v>44567</v>
      </c>
      <c r="H9" s="77" t="s">
        <v>6390</v>
      </c>
      <c r="I9" s="16">
        <v>85</v>
      </c>
      <c r="J9" s="16">
        <v>36</v>
      </c>
      <c r="K9" s="16">
        <v>15</v>
      </c>
      <c r="L9" s="16">
        <v>6</v>
      </c>
      <c r="M9" s="81">
        <v>11.475</v>
      </c>
      <c r="N9" s="96">
        <v>12</v>
      </c>
      <c r="O9" s="64">
        <v>2530</v>
      </c>
      <c r="P9" s="65">
        <f>Table224578910112345678910111213141516171819202122232425262728293031323334353637383940414243444546474849505152535455565758[[#This Row],[PEMBULATAN]]*O9</f>
        <v>30360</v>
      </c>
    </row>
    <row r="10" spans="1:16" ht="24.75" customHeight="1" x14ac:dyDescent="0.2">
      <c r="A10" s="14"/>
      <c r="B10" s="75"/>
      <c r="C10" s="73" t="s">
        <v>6118</v>
      </c>
      <c r="D10" s="78" t="s">
        <v>127</v>
      </c>
      <c r="E10" s="13">
        <v>44561</v>
      </c>
      <c r="F10" s="76" t="s">
        <v>705</v>
      </c>
      <c r="G10" s="13">
        <v>44567</v>
      </c>
      <c r="H10" s="77" t="s">
        <v>6390</v>
      </c>
      <c r="I10" s="16">
        <v>85</v>
      </c>
      <c r="J10" s="16">
        <v>52</v>
      </c>
      <c r="K10" s="16">
        <v>33</v>
      </c>
      <c r="L10" s="16">
        <v>27</v>
      </c>
      <c r="M10" s="81">
        <v>36.465000000000003</v>
      </c>
      <c r="N10" s="96">
        <v>37</v>
      </c>
      <c r="O10" s="64">
        <v>2530</v>
      </c>
      <c r="P10" s="65">
        <f>Table224578910112345678910111213141516171819202122232425262728293031323334353637383940414243444546474849505152535455565758[[#This Row],[PEMBULATAN]]*O10</f>
        <v>93610</v>
      </c>
    </row>
    <row r="11" spans="1:16" ht="24.75" customHeight="1" x14ac:dyDescent="0.2">
      <c r="A11" s="14"/>
      <c r="B11" s="75"/>
      <c r="C11" s="73" t="s">
        <v>6119</v>
      </c>
      <c r="D11" s="78" t="s">
        <v>127</v>
      </c>
      <c r="E11" s="13">
        <v>44561</v>
      </c>
      <c r="F11" s="76" t="s">
        <v>705</v>
      </c>
      <c r="G11" s="13">
        <v>44567</v>
      </c>
      <c r="H11" s="77" t="s">
        <v>6390</v>
      </c>
      <c r="I11" s="16">
        <v>93</v>
      </c>
      <c r="J11" s="16">
        <v>56</v>
      </c>
      <c r="K11" s="16">
        <v>25</v>
      </c>
      <c r="L11" s="16">
        <v>26</v>
      </c>
      <c r="M11" s="81">
        <v>32.549999999999997</v>
      </c>
      <c r="N11" s="96">
        <v>32.549999999999997</v>
      </c>
      <c r="O11" s="64">
        <v>2530</v>
      </c>
      <c r="P11" s="65">
        <f>Table224578910112345678910111213141516171819202122232425262728293031323334353637383940414243444546474849505152535455565758[[#This Row],[PEMBULATAN]]*O11</f>
        <v>82351.5</v>
      </c>
    </row>
    <row r="12" spans="1:16" ht="24.75" customHeight="1" x14ac:dyDescent="0.2">
      <c r="A12" s="14"/>
      <c r="B12" s="75"/>
      <c r="C12" s="73" t="s">
        <v>6120</v>
      </c>
      <c r="D12" s="78" t="s">
        <v>127</v>
      </c>
      <c r="E12" s="13">
        <v>44561</v>
      </c>
      <c r="F12" s="76" t="s">
        <v>705</v>
      </c>
      <c r="G12" s="13">
        <v>44567</v>
      </c>
      <c r="H12" s="77" t="s">
        <v>6390</v>
      </c>
      <c r="I12" s="16">
        <v>96</v>
      </c>
      <c r="J12" s="16">
        <v>55</v>
      </c>
      <c r="K12" s="16">
        <v>31</v>
      </c>
      <c r="L12" s="16">
        <v>30</v>
      </c>
      <c r="M12" s="81">
        <v>40.92</v>
      </c>
      <c r="N12" s="96">
        <v>40.92</v>
      </c>
      <c r="O12" s="64">
        <v>2530</v>
      </c>
      <c r="P12" s="65">
        <f>Table224578910112345678910111213141516171819202122232425262728293031323334353637383940414243444546474849505152535455565758[[#This Row],[PEMBULATAN]]*O12</f>
        <v>103527.6</v>
      </c>
    </row>
    <row r="13" spans="1:16" ht="24.75" customHeight="1" x14ac:dyDescent="0.2">
      <c r="A13" s="14"/>
      <c r="B13" s="75"/>
      <c r="C13" s="73" t="s">
        <v>6121</v>
      </c>
      <c r="D13" s="78" t="s">
        <v>127</v>
      </c>
      <c r="E13" s="13">
        <v>44561</v>
      </c>
      <c r="F13" s="76" t="s">
        <v>705</v>
      </c>
      <c r="G13" s="13">
        <v>44567</v>
      </c>
      <c r="H13" s="77" t="s">
        <v>6390</v>
      </c>
      <c r="I13" s="16">
        <v>102</v>
      </c>
      <c r="J13" s="16">
        <v>11</v>
      </c>
      <c r="K13" s="16">
        <v>88</v>
      </c>
      <c r="L13" s="16">
        <v>1</v>
      </c>
      <c r="M13" s="81">
        <v>24.684000000000001</v>
      </c>
      <c r="N13" s="96">
        <v>24.684000000000001</v>
      </c>
      <c r="O13" s="64">
        <v>2530</v>
      </c>
      <c r="P13" s="65">
        <f>Table224578910112345678910111213141516171819202122232425262728293031323334353637383940414243444546474849505152535455565758[[#This Row],[PEMBULATAN]]*O13</f>
        <v>62450.520000000004</v>
      </c>
    </row>
    <row r="14" spans="1:16" ht="24.75" customHeight="1" x14ac:dyDescent="0.2">
      <c r="A14" s="14"/>
      <c r="B14" s="75"/>
      <c r="C14" s="73" t="s">
        <v>6122</v>
      </c>
      <c r="D14" s="78" t="s">
        <v>127</v>
      </c>
      <c r="E14" s="13">
        <v>44561</v>
      </c>
      <c r="F14" s="76" t="s">
        <v>705</v>
      </c>
      <c r="G14" s="13">
        <v>44567</v>
      </c>
      <c r="H14" s="77" t="s">
        <v>6390</v>
      </c>
      <c r="I14" s="16">
        <v>106</v>
      </c>
      <c r="J14" s="16">
        <v>13</v>
      </c>
      <c r="K14" s="16">
        <v>13</v>
      </c>
      <c r="L14" s="16">
        <v>1</v>
      </c>
      <c r="M14" s="81">
        <v>4.4785000000000004</v>
      </c>
      <c r="N14" s="96">
        <v>5</v>
      </c>
      <c r="O14" s="64">
        <v>2530</v>
      </c>
      <c r="P14" s="65">
        <f>Table224578910112345678910111213141516171819202122232425262728293031323334353637383940414243444546474849505152535455565758[[#This Row],[PEMBULATAN]]*O14</f>
        <v>12650</v>
      </c>
    </row>
    <row r="15" spans="1:16" ht="24.75" customHeight="1" x14ac:dyDescent="0.2">
      <c r="A15" s="14"/>
      <c r="B15" s="75"/>
      <c r="C15" s="73" t="s">
        <v>6123</v>
      </c>
      <c r="D15" s="78" t="s">
        <v>127</v>
      </c>
      <c r="E15" s="13">
        <v>44561</v>
      </c>
      <c r="F15" s="76" t="s">
        <v>705</v>
      </c>
      <c r="G15" s="13">
        <v>44567</v>
      </c>
      <c r="H15" s="77" t="s">
        <v>6390</v>
      </c>
      <c r="I15" s="16">
        <v>80</v>
      </c>
      <c r="J15" s="16">
        <v>52</v>
      </c>
      <c r="K15" s="16">
        <v>26</v>
      </c>
      <c r="L15" s="16">
        <v>13</v>
      </c>
      <c r="M15" s="81">
        <v>27.04</v>
      </c>
      <c r="N15" s="96">
        <v>27.04</v>
      </c>
      <c r="O15" s="64">
        <v>2530</v>
      </c>
      <c r="P15" s="65">
        <f>Table224578910112345678910111213141516171819202122232425262728293031323334353637383940414243444546474849505152535455565758[[#This Row],[PEMBULATAN]]*O15</f>
        <v>68411.199999999997</v>
      </c>
    </row>
    <row r="16" spans="1:16" ht="24.75" customHeight="1" x14ac:dyDescent="0.2">
      <c r="A16" s="14"/>
      <c r="B16" s="75"/>
      <c r="C16" s="73" t="s">
        <v>6124</v>
      </c>
      <c r="D16" s="78" t="s">
        <v>127</v>
      </c>
      <c r="E16" s="13">
        <v>44561</v>
      </c>
      <c r="F16" s="76" t="s">
        <v>705</v>
      </c>
      <c r="G16" s="13">
        <v>44567</v>
      </c>
      <c r="H16" s="77" t="s">
        <v>6390</v>
      </c>
      <c r="I16" s="16">
        <v>92</v>
      </c>
      <c r="J16" s="16">
        <v>55</v>
      </c>
      <c r="K16" s="16">
        <v>28</v>
      </c>
      <c r="L16" s="16">
        <v>26</v>
      </c>
      <c r="M16" s="81">
        <v>35.42</v>
      </c>
      <c r="N16" s="96">
        <v>36</v>
      </c>
      <c r="O16" s="64">
        <v>2530</v>
      </c>
      <c r="P16" s="65">
        <f>Table224578910112345678910111213141516171819202122232425262728293031323334353637383940414243444546474849505152535455565758[[#This Row],[PEMBULATAN]]*O16</f>
        <v>91080</v>
      </c>
    </row>
    <row r="17" spans="1:16" ht="24.75" customHeight="1" x14ac:dyDescent="0.2">
      <c r="A17" s="14"/>
      <c r="B17" s="75"/>
      <c r="C17" s="73" t="s">
        <v>6125</v>
      </c>
      <c r="D17" s="78" t="s">
        <v>127</v>
      </c>
      <c r="E17" s="13">
        <v>44561</v>
      </c>
      <c r="F17" s="76" t="s">
        <v>705</v>
      </c>
      <c r="G17" s="13">
        <v>44567</v>
      </c>
      <c r="H17" s="77" t="s">
        <v>6390</v>
      </c>
      <c r="I17" s="16">
        <v>10</v>
      </c>
      <c r="J17" s="16">
        <v>76</v>
      </c>
      <c r="K17" s="16">
        <v>22</v>
      </c>
      <c r="L17" s="16">
        <v>30</v>
      </c>
      <c r="M17" s="81">
        <v>4.18</v>
      </c>
      <c r="N17" s="96">
        <v>30</v>
      </c>
      <c r="O17" s="64">
        <v>2530</v>
      </c>
      <c r="P17" s="65">
        <f>Table224578910112345678910111213141516171819202122232425262728293031323334353637383940414243444546474849505152535455565758[[#This Row],[PEMBULATAN]]*O17</f>
        <v>75900</v>
      </c>
    </row>
    <row r="18" spans="1:16" ht="24.75" customHeight="1" x14ac:dyDescent="0.2">
      <c r="A18" s="14"/>
      <c r="B18" s="75"/>
      <c r="C18" s="73" t="s">
        <v>6126</v>
      </c>
      <c r="D18" s="78" t="s">
        <v>127</v>
      </c>
      <c r="E18" s="13">
        <v>44561</v>
      </c>
      <c r="F18" s="76" t="s">
        <v>705</v>
      </c>
      <c r="G18" s="13">
        <v>44567</v>
      </c>
      <c r="H18" s="77" t="s">
        <v>6390</v>
      </c>
      <c r="I18" s="16">
        <v>58</v>
      </c>
      <c r="J18" s="16">
        <v>40</v>
      </c>
      <c r="K18" s="16">
        <v>35</v>
      </c>
      <c r="L18" s="16">
        <v>16</v>
      </c>
      <c r="M18" s="81">
        <v>20.3</v>
      </c>
      <c r="N18" s="96">
        <v>21</v>
      </c>
      <c r="O18" s="64">
        <v>2530</v>
      </c>
      <c r="P18" s="65">
        <f>Table224578910112345678910111213141516171819202122232425262728293031323334353637383940414243444546474849505152535455565758[[#This Row],[PEMBULATAN]]*O18</f>
        <v>53130</v>
      </c>
    </row>
    <row r="19" spans="1:16" ht="24.75" customHeight="1" x14ac:dyDescent="0.2">
      <c r="A19" s="14"/>
      <c r="B19" s="75"/>
      <c r="C19" s="73" t="s">
        <v>6127</v>
      </c>
      <c r="D19" s="78" t="s">
        <v>127</v>
      </c>
      <c r="E19" s="13">
        <v>44561</v>
      </c>
      <c r="F19" s="76" t="s">
        <v>705</v>
      </c>
      <c r="G19" s="13">
        <v>44567</v>
      </c>
      <c r="H19" s="77" t="s">
        <v>6390</v>
      </c>
      <c r="I19" s="16">
        <v>60</v>
      </c>
      <c r="J19" s="16">
        <v>40</v>
      </c>
      <c r="K19" s="16">
        <v>26</v>
      </c>
      <c r="L19" s="16">
        <v>17</v>
      </c>
      <c r="M19" s="81">
        <v>15.6</v>
      </c>
      <c r="N19" s="96">
        <v>17</v>
      </c>
      <c r="O19" s="64">
        <v>2530</v>
      </c>
      <c r="P19" s="65">
        <f>Table224578910112345678910111213141516171819202122232425262728293031323334353637383940414243444546474849505152535455565758[[#This Row],[PEMBULATAN]]*O19</f>
        <v>43010</v>
      </c>
    </row>
    <row r="20" spans="1:16" ht="24.75" customHeight="1" x14ac:dyDescent="0.2">
      <c r="A20" s="14"/>
      <c r="B20" s="75"/>
      <c r="C20" s="73" t="s">
        <v>6128</v>
      </c>
      <c r="D20" s="78" t="s">
        <v>127</v>
      </c>
      <c r="E20" s="13">
        <v>44561</v>
      </c>
      <c r="F20" s="76" t="s">
        <v>705</v>
      </c>
      <c r="G20" s="13">
        <v>44567</v>
      </c>
      <c r="H20" s="77" t="s">
        <v>6390</v>
      </c>
      <c r="I20" s="16">
        <v>100</v>
      </c>
      <c r="J20" s="16">
        <v>51</v>
      </c>
      <c r="K20" s="16">
        <v>35</v>
      </c>
      <c r="L20" s="16">
        <v>30</v>
      </c>
      <c r="M20" s="81">
        <v>44.625</v>
      </c>
      <c r="N20" s="96">
        <v>44.625</v>
      </c>
      <c r="O20" s="64">
        <v>2530</v>
      </c>
      <c r="P20" s="65">
        <f>Table224578910112345678910111213141516171819202122232425262728293031323334353637383940414243444546474849505152535455565758[[#This Row],[PEMBULATAN]]*O20</f>
        <v>112901.25</v>
      </c>
    </row>
    <row r="21" spans="1:16" ht="24.75" customHeight="1" x14ac:dyDescent="0.2">
      <c r="A21" s="14"/>
      <c r="B21" s="75"/>
      <c r="C21" s="73" t="s">
        <v>6129</v>
      </c>
      <c r="D21" s="78" t="s">
        <v>127</v>
      </c>
      <c r="E21" s="13">
        <v>44561</v>
      </c>
      <c r="F21" s="76" t="s">
        <v>705</v>
      </c>
      <c r="G21" s="13">
        <v>44567</v>
      </c>
      <c r="H21" s="77" t="s">
        <v>6390</v>
      </c>
      <c r="I21" s="16">
        <v>58</v>
      </c>
      <c r="J21" s="16">
        <v>56</v>
      </c>
      <c r="K21" s="16">
        <v>7</v>
      </c>
      <c r="L21" s="16">
        <v>2</v>
      </c>
      <c r="M21" s="81">
        <v>5.6840000000000002</v>
      </c>
      <c r="N21" s="96">
        <v>5.6840000000000002</v>
      </c>
      <c r="O21" s="64">
        <v>2530</v>
      </c>
      <c r="P21" s="65">
        <f>Table224578910112345678910111213141516171819202122232425262728293031323334353637383940414243444546474849505152535455565758[[#This Row],[PEMBULATAN]]*O21</f>
        <v>14380.52</v>
      </c>
    </row>
    <row r="22" spans="1:16" ht="24.75" customHeight="1" x14ac:dyDescent="0.2">
      <c r="A22" s="14"/>
      <c r="B22" s="75"/>
      <c r="C22" s="73" t="s">
        <v>6130</v>
      </c>
      <c r="D22" s="78" t="s">
        <v>127</v>
      </c>
      <c r="E22" s="13">
        <v>44561</v>
      </c>
      <c r="F22" s="76" t="s">
        <v>705</v>
      </c>
      <c r="G22" s="13">
        <v>44567</v>
      </c>
      <c r="H22" s="77" t="s">
        <v>6390</v>
      </c>
      <c r="I22" s="16">
        <v>77</v>
      </c>
      <c r="J22" s="16">
        <v>55</v>
      </c>
      <c r="K22" s="16">
        <v>41</v>
      </c>
      <c r="L22" s="16">
        <v>10</v>
      </c>
      <c r="M22" s="81">
        <v>43.408749999999998</v>
      </c>
      <c r="N22" s="96">
        <v>44</v>
      </c>
      <c r="O22" s="64">
        <v>2530</v>
      </c>
      <c r="P22" s="65">
        <f>Table224578910112345678910111213141516171819202122232425262728293031323334353637383940414243444546474849505152535455565758[[#This Row],[PEMBULATAN]]*O22</f>
        <v>111320</v>
      </c>
    </row>
    <row r="23" spans="1:16" ht="24.75" customHeight="1" x14ac:dyDescent="0.2">
      <c r="A23" s="14"/>
      <c r="B23" s="75"/>
      <c r="C23" s="73" t="s">
        <v>6131</v>
      </c>
      <c r="D23" s="78" t="s">
        <v>127</v>
      </c>
      <c r="E23" s="13">
        <v>44561</v>
      </c>
      <c r="F23" s="76" t="s">
        <v>705</v>
      </c>
      <c r="G23" s="13">
        <v>44567</v>
      </c>
      <c r="H23" s="77" t="s">
        <v>6390</v>
      </c>
      <c r="I23" s="16">
        <v>60</v>
      </c>
      <c r="J23" s="16">
        <v>40</v>
      </c>
      <c r="K23" s="16">
        <v>25</v>
      </c>
      <c r="L23" s="16">
        <v>1</v>
      </c>
      <c r="M23" s="81">
        <v>15</v>
      </c>
      <c r="N23" s="96">
        <v>15</v>
      </c>
      <c r="O23" s="64">
        <v>2530</v>
      </c>
      <c r="P23" s="65">
        <f>Table224578910112345678910111213141516171819202122232425262728293031323334353637383940414243444546474849505152535455565758[[#This Row],[PEMBULATAN]]*O23</f>
        <v>37950</v>
      </c>
    </row>
    <row r="24" spans="1:16" ht="24.75" customHeight="1" x14ac:dyDescent="0.2">
      <c r="A24" s="14"/>
      <c r="B24" s="75"/>
      <c r="C24" s="73" t="s">
        <v>6132</v>
      </c>
      <c r="D24" s="78" t="s">
        <v>127</v>
      </c>
      <c r="E24" s="13">
        <v>44561</v>
      </c>
      <c r="F24" s="76" t="s">
        <v>705</v>
      </c>
      <c r="G24" s="13">
        <v>44567</v>
      </c>
      <c r="H24" s="77" t="s">
        <v>6390</v>
      </c>
      <c r="I24" s="16">
        <v>95</v>
      </c>
      <c r="J24" s="16">
        <v>45</v>
      </c>
      <c r="K24" s="16">
        <v>11</v>
      </c>
      <c r="L24" s="16">
        <v>1</v>
      </c>
      <c r="M24" s="81">
        <v>11.75625</v>
      </c>
      <c r="N24" s="96">
        <v>11.75625</v>
      </c>
      <c r="O24" s="64">
        <v>2530</v>
      </c>
      <c r="P24" s="65">
        <f>Table224578910112345678910111213141516171819202122232425262728293031323334353637383940414243444546474849505152535455565758[[#This Row],[PEMBULATAN]]*O24</f>
        <v>29743.3125</v>
      </c>
    </row>
    <row r="25" spans="1:16" ht="24.75" customHeight="1" x14ac:dyDescent="0.2">
      <c r="A25" s="14"/>
      <c r="B25" s="75"/>
      <c r="C25" s="73" t="s">
        <v>6133</v>
      </c>
      <c r="D25" s="78" t="s">
        <v>127</v>
      </c>
      <c r="E25" s="13">
        <v>44561</v>
      </c>
      <c r="F25" s="76" t="s">
        <v>705</v>
      </c>
      <c r="G25" s="13">
        <v>44567</v>
      </c>
      <c r="H25" s="77" t="s">
        <v>6390</v>
      </c>
      <c r="I25" s="16">
        <v>148</v>
      </c>
      <c r="J25" s="16">
        <v>20</v>
      </c>
      <c r="K25" s="16">
        <v>20</v>
      </c>
      <c r="L25" s="16">
        <v>14</v>
      </c>
      <c r="M25" s="81">
        <v>14.8</v>
      </c>
      <c r="N25" s="96">
        <v>14.8</v>
      </c>
      <c r="O25" s="64">
        <v>2530</v>
      </c>
      <c r="P25" s="65">
        <f>Table224578910112345678910111213141516171819202122232425262728293031323334353637383940414243444546474849505152535455565758[[#This Row],[PEMBULATAN]]*O25</f>
        <v>37444</v>
      </c>
    </row>
    <row r="26" spans="1:16" ht="24.75" customHeight="1" x14ac:dyDescent="0.2">
      <c r="A26" s="14"/>
      <c r="B26" s="75"/>
      <c r="C26" s="73" t="s">
        <v>6134</v>
      </c>
      <c r="D26" s="78" t="s">
        <v>127</v>
      </c>
      <c r="E26" s="13">
        <v>44561</v>
      </c>
      <c r="F26" s="76" t="s">
        <v>705</v>
      </c>
      <c r="G26" s="13">
        <v>44567</v>
      </c>
      <c r="H26" s="77" t="s">
        <v>6390</v>
      </c>
      <c r="I26" s="16">
        <v>114</v>
      </c>
      <c r="J26" s="16">
        <v>15</v>
      </c>
      <c r="K26" s="16">
        <v>15</v>
      </c>
      <c r="L26" s="16">
        <v>4</v>
      </c>
      <c r="M26" s="81">
        <v>6.4124999999999996</v>
      </c>
      <c r="N26" s="96">
        <v>7</v>
      </c>
      <c r="O26" s="64">
        <v>2530</v>
      </c>
      <c r="P26" s="65">
        <f>Table224578910112345678910111213141516171819202122232425262728293031323334353637383940414243444546474849505152535455565758[[#This Row],[PEMBULATAN]]*O26</f>
        <v>17710</v>
      </c>
    </row>
    <row r="27" spans="1:16" ht="24.75" customHeight="1" x14ac:dyDescent="0.2">
      <c r="A27" s="14"/>
      <c r="B27" s="75"/>
      <c r="C27" s="73" t="s">
        <v>6135</v>
      </c>
      <c r="D27" s="78" t="s">
        <v>127</v>
      </c>
      <c r="E27" s="13">
        <v>44561</v>
      </c>
      <c r="F27" s="76" t="s">
        <v>705</v>
      </c>
      <c r="G27" s="13">
        <v>44567</v>
      </c>
      <c r="H27" s="77" t="s">
        <v>6390</v>
      </c>
      <c r="I27" s="16">
        <v>125</v>
      </c>
      <c r="J27" s="16">
        <v>50</v>
      </c>
      <c r="K27" s="16">
        <v>11</v>
      </c>
      <c r="L27" s="16">
        <v>9</v>
      </c>
      <c r="M27" s="81">
        <v>17.1875</v>
      </c>
      <c r="N27" s="96">
        <v>17.1875</v>
      </c>
      <c r="O27" s="64">
        <v>2530</v>
      </c>
      <c r="P27" s="65">
        <f>Table224578910112345678910111213141516171819202122232425262728293031323334353637383940414243444546474849505152535455565758[[#This Row],[PEMBULATAN]]*O27</f>
        <v>43484.375</v>
      </c>
    </row>
    <row r="28" spans="1:16" ht="24.75" customHeight="1" x14ac:dyDescent="0.2">
      <c r="A28" s="14"/>
      <c r="B28" s="75"/>
      <c r="C28" s="73" t="s">
        <v>6136</v>
      </c>
      <c r="D28" s="78" t="s">
        <v>127</v>
      </c>
      <c r="E28" s="13">
        <v>44561</v>
      </c>
      <c r="F28" s="76" t="s">
        <v>705</v>
      </c>
      <c r="G28" s="13">
        <v>44567</v>
      </c>
      <c r="H28" s="77" t="s">
        <v>6390</v>
      </c>
      <c r="I28" s="16">
        <v>67</v>
      </c>
      <c r="J28" s="16">
        <v>47</v>
      </c>
      <c r="K28" s="16">
        <v>22</v>
      </c>
      <c r="L28" s="16">
        <v>1</v>
      </c>
      <c r="M28" s="81">
        <v>17.319500000000001</v>
      </c>
      <c r="N28" s="96">
        <v>18</v>
      </c>
      <c r="O28" s="64">
        <v>2530</v>
      </c>
      <c r="P28" s="65">
        <f>Table224578910112345678910111213141516171819202122232425262728293031323334353637383940414243444546474849505152535455565758[[#This Row],[PEMBULATAN]]*O28</f>
        <v>45540</v>
      </c>
    </row>
    <row r="29" spans="1:16" ht="24.75" customHeight="1" x14ac:dyDescent="0.2">
      <c r="A29" s="14"/>
      <c r="B29" s="75"/>
      <c r="C29" s="73" t="s">
        <v>6137</v>
      </c>
      <c r="D29" s="78" t="s">
        <v>127</v>
      </c>
      <c r="E29" s="13">
        <v>44561</v>
      </c>
      <c r="F29" s="76" t="s">
        <v>705</v>
      </c>
      <c r="G29" s="13">
        <v>44567</v>
      </c>
      <c r="H29" s="77" t="s">
        <v>6390</v>
      </c>
      <c r="I29" s="16">
        <v>67</v>
      </c>
      <c r="J29" s="16">
        <v>47</v>
      </c>
      <c r="K29" s="16">
        <v>12</v>
      </c>
      <c r="L29" s="16">
        <v>1</v>
      </c>
      <c r="M29" s="81">
        <v>9.4469999999999992</v>
      </c>
      <c r="N29" s="96">
        <v>10</v>
      </c>
      <c r="O29" s="64">
        <v>2530</v>
      </c>
      <c r="P29" s="65">
        <f>Table224578910112345678910111213141516171819202122232425262728293031323334353637383940414243444546474849505152535455565758[[#This Row],[PEMBULATAN]]*O29</f>
        <v>25300</v>
      </c>
    </row>
    <row r="30" spans="1:16" ht="24.75" customHeight="1" x14ac:dyDescent="0.2">
      <c r="A30" s="14"/>
      <c r="B30" s="75"/>
      <c r="C30" s="73" t="s">
        <v>6138</v>
      </c>
      <c r="D30" s="78" t="s">
        <v>127</v>
      </c>
      <c r="E30" s="13">
        <v>44561</v>
      </c>
      <c r="F30" s="76" t="s">
        <v>705</v>
      </c>
      <c r="G30" s="13">
        <v>44567</v>
      </c>
      <c r="H30" s="77" t="s">
        <v>6390</v>
      </c>
      <c r="I30" s="16">
        <v>20</v>
      </c>
      <c r="J30" s="16">
        <v>20</v>
      </c>
      <c r="K30" s="16">
        <v>11</v>
      </c>
      <c r="L30" s="16">
        <v>1</v>
      </c>
      <c r="M30" s="81">
        <v>1.1000000000000001</v>
      </c>
      <c r="N30" s="96">
        <v>1.1000000000000001</v>
      </c>
      <c r="O30" s="64">
        <v>2530</v>
      </c>
      <c r="P30" s="65">
        <f>Table224578910112345678910111213141516171819202122232425262728293031323334353637383940414243444546474849505152535455565758[[#This Row],[PEMBULATAN]]*O30</f>
        <v>2783</v>
      </c>
    </row>
    <row r="31" spans="1:16" ht="24.75" customHeight="1" x14ac:dyDescent="0.2">
      <c r="A31" s="14"/>
      <c r="B31" s="75"/>
      <c r="C31" s="73" t="s">
        <v>6139</v>
      </c>
      <c r="D31" s="78" t="s">
        <v>127</v>
      </c>
      <c r="E31" s="13">
        <v>44561</v>
      </c>
      <c r="F31" s="76" t="s">
        <v>705</v>
      </c>
      <c r="G31" s="13">
        <v>44567</v>
      </c>
      <c r="H31" s="77" t="s">
        <v>6390</v>
      </c>
      <c r="I31" s="16">
        <v>67</v>
      </c>
      <c r="J31" s="16">
        <v>47</v>
      </c>
      <c r="K31" s="16">
        <v>12</v>
      </c>
      <c r="L31" s="16">
        <v>1</v>
      </c>
      <c r="M31" s="81">
        <v>9.4469999999999992</v>
      </c>
      <c r="N31" s="96">
        <v>10</v>
      </c>
      <c r="O31" s="64">
        <v>2530</v>
      </c>
      <c r="P31" s="65">
        <f>Table224578910112345678910111213141516171819202122232425262728293031323334353637383940414243444546474849505152535455565758[[#This Row],[PEMBULATAN]]*O31</f>
        <v>25300</v>
      </c>
    </row>
    <row r="32" spans="1:16" ht="24.75" customHeight="1" x14ac:dyDescent="0.2">
      <c r="A32" s="14"/>
      <c r="B32" s="75"/>
      <c r="C32" s="73" t="s">
        <v>6140</v>
      </c>
      <c r="D32" s="78" t="s">
        <v>127</v>
      </c>
      <c r="E32" s="13">
        <v>44561</v>
      </c>
      <c r="F32" s="76" t="s">
        <v>705</v>
      </c>
      <c r="G32" s="13">
        <v>44567</v>
      </c>
      <c r="H32" s="77" t="s">
        <v>6390</v>
      </c>
      <c r="I32" s="16">
        <v>44</v>
      </c>
      <c r="J32" s="16">
        <v>34</v>
      </c>
      <c r="K32" s="16">
        <v>35</v>
      </c>
      <c r="L32" s="16">
        <v>5</v>
      </c>
      <c r="M32" s="81">
        <v>13.09</v>
      </c>
      <c r="N32" s="96">
        <v>13.09</v>
      </c>
      <c r="O32" s="64">
        <v>2530</v>
      </c>
      <c r="P32" s="65">
        <f>Table224578910112345678910111213141516171819202122232425262728293031323334353637383940414243444546474849505152535455565758[[#This Row],[PEMBULATAN]]*O32</f>
        <v>33117.699999999997</v>
      </c>
    </row>
    <row r="33" spans="1:16" ht="24.75" customHeight="1" x14ac:dyDescent="0.2">
      <c r="A33" s="14"/>
      <c r="B33" s="75"/>
      <c r="C33" s="73" t="s">
        <v>6141</v>
      </c>
      <c r="D33" s="78" t="s">
        <v>127</v>
      </c>
      <c r="E33" s="13">
        <v>44561</v>
      </c>
      <c r="F33" s="76" t="s">
        <v>705</v>
      </c>
      <c r="G33" s="13">
        <v>44567</v>
      </c>
      <c r="H33" s="77" t="s">
        <v>6390</v>
      </c>
      <c r="I33" s="16">
        <v>34</v>
      </c>
      <c r="J33" s="16">
        <v>38</v>
      </c>
      <c r="K33" s="16">
        <v>35</v>
      </c>
      <c r="L33" s="16">
        <v>5</v>
      </c>
      <c r="M33" s="81">
        <v>11.305</v>
      </c>
      <c r="N33" s="96">
        <v>12</v>
      </c>
      <c r="O33" s="64">
        <v>2530</v>
      </c>
      <c r="P33" s="65">
        <f>Table224578910112345678910111213141516171819202122232425262728293031323334353637383940414243444546474849505152535455565758[[#This Row],[PEMBULATAN]]*O33</f>
        <v>30360</v>
      </c>
    </row>
    <row r="34" spans="1:16" ht="24.75" customHeight="1" x14ac:dyDescent="0.2">
      <c r="A34" s="14"/>
      <c r="B34" s="75"/>
      <c r="C34" s="73" t="s">
        <v>6142</v>
      </c>
      <c r="D34" s="78" t="s">
        <v>127</v>
      </c>
      <c r="E34" s="13">
        <v>44561</v>
      </c>
      <c r="F34" s="76" t="s">
        <v>705</v>
      </c>
      <c r="G34" s="13">
        <v>44567</v>
      </c>
      <c r="H34" s="77" t="s">
        <v>6390</v>
      </c>
      <c r="I34" s="16">
        <v>67</v>
      </c>
      <c r="J34" s="16">
        <v>47</v>
      </c>
      <c r="K34" s="16">
        <v>16</v>
      </c>
      <c r="L34" s="16">
        <v>1</v>
      </c>
      <c r="M34" s="81">
        <v>12.596</v>
      </c>
      <c r="N34" s="96">
        <v>12.596</v>
      </c>
      <c r="O34" s="64">
        <v>2530</v>
      </c>
      <c r="P34" s="65">
        <f>Table224578910112345678910111213141516171819202122232425262728293031323334353637383940414243444546474849505152535455565758[[#This Row],[PEMBULATAN]]*O34</f>
        <v>31867.88</v>
      </c>
    </row>
    <row r="35" spans="1:16" ht="24.75" customHeight="1" x14ac:dyDescent="0.2">
      <c r="A35" s="14"/>
      <c r="B35" s="75"/>
      <c r="C35" s="73" t="s">
        <v>6143</v>
      </c>
      <c r="D35" s="78" t="s">
        <v>127</v>
      </c>
      <c r="E35" s="13">
        <v>44561</v>
      </c>
      <c r="F35" s="76" t="s">
        <v>705</v>
      </c>
      <c r="G35" s="13">
        <v>44567</v>
      </c>
      <c r="H35" s="77" t="s">
        <v>6390</v>
      </c>
      <c r="I35" s="16">
        <v>77</v>
      </c>
      <c r="J35" s="16">
        <v>27</v>
      </c>
      <c r="K35" s="16">
        <v>52</v>
      </c>
      <c r="L35" s="16">
        <v>14</v>
      </c>
      <c r="M35" s="81">
        <v>27.027000000000001</v>
      </c>
      <c r="N35" s="96">
        <v>27.027000000000001</v>
      </c>
      <c r="O35" s="64">
        <v>2530</v>
      </c>
      <c r="P35" s="65">
        <f>Table224578910112345678910111213141516171819202122232425262728293031323334353637383940414243444546474849505152535455565758[[#This Row],[PEMBULATAN]]*O35</f>
        <v>68378.31</v>
      </c>
    </row>
    <row r="36" spans="1:16" ht="24.75" customHeight="1" x14ac:dyDescent="0.2">
      <c r="A36" s="14"/>
      <c r="B36" s="75"/>
      <c r="C36" s="73" t="s">
        <v>6144</v>
      </c>
      <c r="D36" s="78" t="s">
        <v>127</v>
      </c>
      <c r="E36" s="13">
        <v>44561</v>
      </c>
      <c r="F36" s="76" t="s">
        <v>705</v>
      </c>
      <c r="G36" s="13">
        <v>44567</v>
      </c>
      <c r="H36" s="77" t="s">
        <v>6390</v>
      </c>
      <c r="I36" s="16">
        <v>90</v>
      </c>
      <c r="J36" s="16">
        <v>45</v>
      </c>
      <c r="K36" s="16">
        <v>10</v>
      </c>
      <c r="L36" s="16">
        <v>1</v>
      </c>
      <c r="M36" s="81">
        <v>10.125</v>
      </c>
      <c r="N36" s="96">
        <v>10.125</v>
      </c>
      <c r="O36" s="64">
        <v>2530</v>
      </c>
      <c r="P36" s="65">
        <f>Table224578910112345678910111213141516171819202122232425262728293031323334353637383940414243444546474849505152535455565758[[#This Row],[PEMBULATAN]]*O36</f>
        <v>25616.25</v>
      </c>
    </row>
    <row r="37" spans="1:16" ht="24.75" customHeight="1" x14ac:dyDescent="0.2">
      <c r="A37" s="14"/>
      <c r="B37" s="75"/>
      <c r="C37" s="73" t="s">
        <v>6145</v>
      </c>
      <c r="D37" s="78" t="s">
        <v>127</v>
      </c>
      <c r="E37" s="13">
        <v>44561</v>
      </c>
      <c r="F37" s="76" t="s">
        <v>705</v>
      </c>
      <c r="G37" s="13">
        <v>44567</v>
      </c>
      <c r="H37" s="77" t="s">
        <v>6390</v>
      </c>
      <c r="I37" s="16">
        <v>78</v>
      </c>
      <c r="J37" s="16">
        <v>27</v>
      </c>
      <c r="K37" s="16">
        <v>8</v>
      </c>
      <c r="L37" s="16">
        <v>4</v>
      </c>
      <c r="M37" s="81">
        <v>4.2119999999999997</v>
      </c>
      <c r="N37" s="96">
        <v>4.2119999999999997</v>
      </c>
      <c r="O37" s="64">
        <v>2530</v>
      </c>
      <c r="P37" s="65">
        <f>Table224578910112345678910111213141516171819202122232425262728293031323334353637383940414243444546474849505152535455565758[[#This Row],[PEMBULATAN]]*O37</f>
        <v>10656.359999999999</v>
      </c>
    </row>
    <row r="38" spans="1:16" ht="24.75" customHeight="1" x14ac:dyDescent="0.2">
      <c r="A38" s="14"/>
      <c r="B38" s="75"/>
      <c r="C38" s="73" t="s">
        <v>6146</v>
      </c>
      <c r="D38" s="78" t="s">
        <v>127</v>
      </c>
      <c r="E38" s="13">
        <v>44561</v>
      </c>
      <c r="F38" s="76" t="s">
        <v>705</v>
      </c>
      <c r="G38" s="13">
        <v>44567</v>
      </c>
      <c r="H38" s="77" t="s">
        <v>6390</v>
      </c>
      <c r="I38" s="16">
        <v>90</v>
      </c>
      <c r="J38" s="16">
        <v>45</v>
      </c>
      <c r="K38" s="16">
        <v>10</v>
      </c>
      <c r="L38" s="16">
        <v>1</v>
      </c>
      <c r="M38" s="81">
        <v>10.125</v>
      </c>
      <c r="N38" s="96">
        <v>10.125</v>
      </c>
      <c r="O38" s="64">
        <v>2530</v>
      </c>
      <c r="P38" s="65">
        <f>Table224578910112345678910111213141516171819202122232425262728293031323334353637383940414243444546474849505152535455565758[[#This Row],[PEMBULATAN]]*O38</f>
        <v>25616.25</v>
      </c>
    </row>
    <row r="39" spans="1:16" ht="24.75" customHeight="1" x14ac:dyDescent="0.2">
      <c r="A39" s="14"/>
      <c r="B39" s="75"/>
      <c r="C39" s="73" t="s">
        <v>6147</v>
      </c>
      <c r="D39" s="78" t="s">
        <v>127</v>
      </c>
      <c r="E39" s="13">
        <v>44561</v>
      </c>
      <c r="F39" s="76" t="s">
        <v>705</v>
      </c>
      <c r="G39" s="13">
        <v>44567</v>
      </c>
      <c r="H39" s="77" t="s">
        <v>6390</v>
      </c>
      <c r="I39" s="16">
        <v>64</v>
      </c>
      <c r="J39" s="16">
        <v>46</v>
      </c>
      <c r="K39" s="16">
        <v>25</v>
      </c>
      <c r="L39" s="16">
        <v>1</v>
      </c>
      <c r="M39" s="81">
        <v>18.399999999999999</v>
      </c>
      <c r="N39" s="96">
        <v>19</v>
      </c>
      <c r="O39" s="64">
        <v>2530</v>
      </c>
      <c r="P39" s="65">
        <f>Table224578910112345678910111213141516171819202122232425262728293031323334353637383940414243444546474849505152535455565758[[#This Row],[PEMBULATAN]]*O39</f>
        <v>48070</v>
      </c>
    </row>
    <row r="40" spans="1:16" ht="24.75" customHeight="1" x14ac:dyDescent="0.2">
      <c r="A40" s="14"/>
      <c r="B40" s="75"/>
      <c r="C40" s="73" t="s">
        <v>6148</v>
      </c>
      <c r="D40" s="78" t="s">
        <v>127</v>
      </c>
      <c r="E40" s="13">
        <v>44561</v>
      </c>
      <c r="F40" s="76" t="s">
        <v>705</v>
      </c>
      <c r="G40" s="13">
        <v>44567</v>
      </c>
      <c r="H40" s="77" t="s">
        <v>6390</v>
      </c>
      <c r="I40" s="16">
        <v>75</v>
      </c>
      <c r="J40" s="16">
        <v>35</v>
      </c>
      <c r="K40" s="16">
        <v>17</v>
      </c>
      <c r="L40" s="16">
        <v>5</v>
      </c>
      <c r="M40" s="81">
        <v>11.15625</v>
      </c>
      <c r="N40" s="96">
        <v>11.15625</v>
      </c>
      <c r="O40" s="64">
        <v>2530</v>
      </c>
      <c r="P40" s="65">
        <f>Table224578910112345678910111213141516171819202122232425262728293031323334353637383940414243444546474849505152535455565758[[#This Row],[PEMBULATAN]]*O40</f>
        <v>28225.3125</v>
      </c>
    </row>
    <row r="41" spans="1:16" ht="24.75" customHeight="1" x14ac:dyDescent="0.2">
      <c r="A41" s="14"/>
      <c r="B41" s="75"/>
      <c r="C41" s="73" t="s">
        <v>6149</v>
      </c>
      <c r="D41" s="78" t="s">
        <v>127</v>
      </c>
      <c r="E41" s="13">
        <v>44561</v>
      </c>
      <c r="F41" s="76" t="s">
        <v>705</v>
      </c>
      <c r="G41" s="13">
        <v>44567</v>
      </c>
      <c r="H41" s="77" t="s">
        <v>6390</v>
      </c>
      <c r="I41" s="16">
        <v>57</v>
      </c>
      <c r="J41" s="16">
        <v>20</v>
      </c>
      <c r="K41" s="16">
        <v>20</v>
      </c>
      <c r="L41" s="16">
        <v>1</v>
      </c>
      <c r="M41" s="81">
        <v>5.7</v>
      </c>
      <c r="N41" s="96">
        <v>5.7</v>
      </c>
      <c r="O41" s="64">
        <v>2530</v>
      </c>
      <c r="P41" s="65">
        <f>Table224578910112345678910111213141516171819202122232425262728293031323334353637383940414243444546474849505152535455565758[[#This Row],[PEMBULATAN]]*O41</f>
        <v>14421</v>
      </c>
    </row>
    <row r="42" spans="1:16" ht="24.75" customHeight="1" x14ac:dyDescent="0.2">
      <c r="A42" s="14"/>
      <c r="B42" s="75"/>
      <c r="C42" s="73" t="s">
        <v>6150</v>
      </c>
      <c r="D42" s="78" t="s">
        <v>127</v>
      </c>
      <c r="E42" s="13">
        <v>44561</v>
      </c>
      <c r="F42" s="76" t="s">
        <v>705</v>
      </c>
      <c r="G42" s="13">
        <v>44567</v>
      </c>
      <c r="H42" s="77" t="s">
        <v>6390</v>
      </c>
      <c r="I42" s="16">
        <v>60</v>
      </c>
      <c r="J42" s="16">
        <v>45</v>
      </c>
      <c r="K42" s="16">
        <v>26</v>
      </c>
      <c r="L42" s="16">
        <v>1</v>
      </c>
      <c r="M42" s="81">
        <v>17.55</v>
      </c>
      <c r="N42" s="96">
        <v>17.55</v>
      </c>
      <c r="O42" s="64">
        <v>2530</v>
      </c>
      <c r="P42" s="65">
        <f>Table224578910112345678910111213141516171819202122232425262728293031323334353637383940414243444546474849505152535455565758[[#This Row],[PEMBULATAN]]*O42</f>
        <v>44401.5</v>
      </c>
    </row>
    <row r="43" spans="1:16" ht="24.75" customHeight="1" x14ac:dyDescent="0.2">
      <c r="A43" s="14"/>
      <c r="B43" s="75"/>
      <c r="C43" s="73" t="s">
        <v>6151</v>
      </c>
      <c r="D43" s="78" t="s">
        <v>127</v>
      </c>
      <c r="E43" s="13">
        <v>44561</v>
      </c>
      <c r="F43" s="76" t="s">
        <v>705</v>
      </c>
      <c r="G43" s="13">
        <v>44567</v>
      </c>
      <c r="H43" s="77" t="s">
        <v>6390</v>
      </c>
      <c r="I43" s="16">
        <v>60</v>
      </c>
      <c r="J43" s="16">
        <v>45</v>
      </c>
      <c r="K43" s="16">
        <v>17</v>
      </c>
      <c r="L43" s="16">
        <v>1</v>
      </c>
      <c r="M43" s="81">
        <v>11.475</v>
      </c>
      <c r="N43" s="96">
        <v>12</v>
      </c>
      <c r="O43" s="64">
        <v>2530</v>
      </c>
      <c r="P43" s="65">
        <f>Table224578910112345678910111213141516171819202122232425262728293031323334353637383940414243444546474849505152535455565758[[#This Row],[PEMBULATAN]]*O43</f>
        <v>30360</v>
      </c>
    </row>
    <row r="44" spans="1:16" ht="24.75" customHeight="1" x14ac:dyDescent="0.2">
      <c r="A44" s="14"/>
      <c r="B44" s="75"/>
      <c r="C44" s="73" t="s">
        <v>6152</v>
      </c>
      <c r="D44" s="78" t="s">
        <v>127</v>
      </c>
      <c r="E44" s="13">
        <v>44561</v>
      </c>
      <c r="F44" s="76" t="s">
        <v>705</v>
      </c>
      <c r="G44" s="13">
        <v>44567</v>
      </c>
      <c r="H44" s="77" t="s">
        <v>6390</v>
      </c>
      <c r="I44" s="16">
        <v>152</v>
      </c>
      <c r="J44" s="16">
        <v>12</v>
      </c>
      <c r="K44" s="16">
        <v>18</v>
      </c>
      <c r="L44" s="16">
        <v>4</v>
      </c>
      <c r="M44" s="81">
        <v>8.2080000000000002</v>
      </c>
      <c r="N44" s="96">
        <v>8.2080000000000002</v>
      </c>
      <c r="O44" s="64">
        <v>2530</v>
      </c>
      <c r="P44" s="65">
        <f>Table224578910112345678910111213141516171819202122232425262728293031323334353637383940414243444546474849505152535455565758[[#This Row],[PEMBULATAN]]*O44</f>
        <v>20766.240000000002</v>
      </c>
    </row>
    <row r="45" spans="1:16" ht="24.75" customHeight="1" x14ac:dyDescent="0.2">
      <c r="A45" s="14"/>
      <c r="B45" s="75"/>
      <c r="C45" s="73" t="s">
        <v>6153</v>
      </c>
      <c r="D45" s="78" t="s">
        <v>127</v>
      </c>
      <c r="E45" s="13">
        <v>44561</v>
      </c>
      <c r="F45" s="76" t="s">
        <v>705</v>
      </c>
      <c r="G45" s="13">
        <v>44567</v>
      </c>
      <c r="H45" s="77" t="s">
        <v>6390</v>
      </c>
      <c r="I45" s="16">
        <v>60</v>
      </c>
      <c r="J45" s="16">
        <v>45</v>
      </c>
      <c r="K45" s="16">
        <v>17</v>
      </c>
      <c r="L45" s="16">
        <v>1</v>
      </c>
      <c r="M45" s="81">
        <v>11.475</v>
      </c>
      <c r="N45" s="96">
        <v>12</v>
      </c>
      <c r="O45" s="64">
        <v>2530</v>
      </c>
      <c r="P45" s="65">
        <f>Table224578910112345678910111213141516171819202122232425262728293031323334353637383940414243444546474849505152535455565758[[#This Row],[PEMBULATAN]]*O45</f>
        <v>30360</v>
      </c>
    </row>
    <row r="46" spans="1:16" ht="24.75" customHeight="1" x14ac:dyDescent="0.2">
      <c r="A46" s="14"/>
      <c r="B46" s="75"/>
      <c r="C46" s="73" t="s">
        <v>6154</v>
      </c>
      <c r="D46" s="78" t="s">
        <v>127</v>
      </c>
      <c r="E46" s="13">
        <v>44561</v>
      </c>
      <c r="F46" s="76" t="s">
        <v>705</v>
      </c>
      <c r="G46" s="13">
        <v>44567</v>
      </c>
      <c r="H46" s="77" t="s">
        <v>6390</v>
      </c>
      <c r="I46" s="16">
        <v>77</v>
      </c>
      <c r="J46" s="16">
        <v>48</v>
      </c>
      <c r="K46" s="16">
        <v>10</v>
      </c>
      <c r="L46" s="16">
        <v>2</v>
      </c>
      <c r="M46" s="81">
        <v>9.24</v>
      </c>
      <c r="N46" s="96">
        <v>9.24</v>
      </c>
      <c r="O46" s="64">
        <v>2530</v>
      </c>
      <c r="P46" s="65">
        <f>Table224578910112345678910111213141516171819202122232425262728293031323334353637383940414243444546474849505152535455565758[[#This Row],[PEMBULATAN]]*O46</f>
        <v>23377.200000000001</v>
      </c>
    </row>
    <row r="47" spans="1:16" ht="24.75" customHeight="1" x14ac:dyDescent="0.2">
      <c r="A47" s="14"/>
      <c r="B47" s="75"/>
      <c r="C47" s="73" t="s">
        <v>6155</v>
      </c>
      <c r="D47" s="78" t="s">
        <v>127</v>
      </c>
      <c r="E47" s="13">
        <v>44561</v>
      </c>
      <c r="F47" s="76" t="s">
        <v>705</v>
      </c>
      <c r="G47" s="13">
        <v>44567</v>
      </c>
      <c r="H47" s="77" t="s">
        <v>6390</v>
      </c>
      <c r="I47" s="16">
        <v>90</v>
      </c>
      <c r="J47" s="16">
        <v>45</v>
      </c>
      <c r="K47" s="16">
        <v>12</v>
      </c>
      <c r="L47" s="16">
        <v>1</v>
      </c>
      <c r="M47" s="81">
        <v>12.15</v>
      </c>
      <c r="N47" s="96">
        <v>12.15</v>
      </c>
      <c r="O47" s="64">
        <v>2530</v>
      </c>
      <c r="P47" s="65">
        <f>Table224578910112345678910111213141516171819202122232425262728293031323334353637383940414243444546474849505152535455565758[[#This Row],[PEMBULATAN]]*O47</f>
        <v>30739.5</v>
      </c>
    </row>
    <row r="48" spans="1:16" ht="24.75" customHeight="1" x14ac:dyDescent="0.2">
      <c r="A48" s="14"/>
      <c r="B48" s="75"/>
      <c r="C48" s="73" t="s">
        <v>6156</v>
      </c>
      <c r="D48" s="78" t="s">
        <v>127</v>
      </c>
      <c r="E48" s="13">
        <v>44561</v>
      </c>
      <c r="F48" s="76" t="s">
        <v>705</v>
      </c>
      <c r="G48" s="13">
        <v>44567</v>
      </c>
      <c r="H48" s="77" t="s">
        <v>6390</v>
      </c>
      <c r="I48" s="16">
        <v>41</v>
      </c>
      <c r="J48" s="16">
        <v>41</v>
      </c>
      <c r="K48" s="16">
        <v>25</v>
      </c>
      <c r="L48" s="16">
        <v>10</v>
      </c>
      <c r="M48" s="81">
        <v>10.50625</v>
      </c>
      <c r="N48" s="96">
        <v>10.50625</v>
      </c>
      <c r="O48" s="64">
        <v>2530</v>
      </c>
      <c r="P48" s="65">
        <f>Table224578910112345678910111213141516171819202122232425262728293031323334353637383940414243444546474849505152535455565758[[#This Row],[PEMBULATAN]]*O48</f>
        <v>26580.8125</v>
      </c>
    </row>
    <row r="49" spans="1:16" ht="24.75" customHeight="1" x14ac:dyDescent="0.2">
      <c r="A49" s="14"/>
      <c r="B49" s="75"/>
      <c r="C49" s="73" t="s">
        <v>6157</v>
      </c>
      <c r="D49" s="78" t="s">
        <v>127</v>
      </c>
      <c r="E49" s="13">
        <v>44561</v>
      </c>
      <c r="F49" s="76" t="s">
        <v>705</v>
      </c>
      <c r="G49" s="13">
        <v>44567</v>
      </c>
      <c r="H49" s="77" t="s">
        <v>6390</v>
      </c>
      <c r="I49" s="16">
        <v>91</v>
      </c>
      <c r="J49" s="16">
        <v>40</v>
      </c>
      <c r="K49" s="16">
        <v>8</v>
      </c>
      <c r="L49" s="16">
        <v>1</v>
      </c>
      <c r="M49" s="81">
        <v>7.28</v>
      </c>
      <c r="N49" s="96">
        <v>7.28</v>
      </c>
      <c r="O49" s="64">
        <v>2530</v>
      </c>
      <c r="P49" s="65">
        <f>Table224578910112345678910111213141516171819202122232425262728293031323334353637383940414243444546474849505152535455565758[[#This Row],[PEMBULATAN]]*O49</f>
        <v>18418.400000000001</v>
      </c>
    </row>
    <row r="50" spans="1:16" ht="24.75" customHeight="1" x14ac:dyDescent="0.2">
      <c r="A50" s="14"/>
      <c r="B50" s="75"/>
      <c r="C50" s="73" t="s">
        <v>6158</v>
      </c>
      <c r="D50" s="78" t="s">
        <v>127</v>
      </c>
      <c r="E50" s="13">
        <v>44561</v>
      </c>
      <c r="F50" s="76" t="s">
        <v>705</v>
      </c>
      <c r="G50" s="13">
        <v>44567</v>
      </c>
      <c r="H50" s="77" t="s">
        <v>6390</v>
      </c>
      <c r="I50" s="16">
        <v>59</v>
      </c>
      <c r="J50" s="16">
        <v>23</v>
      </c>
      <c r="K50" s="16">
        <v>18</v>
      </c>
      <c r="L50" s="16">
        <v>3</v>
      </c>
      <c r="M50" s="81">
        <v>6.1064999999999996</v>
      </c>
      <c r="N50" s="96">
        <v>6.1064999999999996</v>
      </c>
      <c r="O50" s="64">
        <v>2530</v>
      </c>
      <c r="P50" s="65">
        <f>Table224578910112345678910111213141516171819202122232425262728293031323334353637383940414243444546474849505152535455565758[[#This Row],[PEMBULATAN]]*O50</f>
        <v>15449.445</v>
      </c>
    </row>
    <row r="51" spans="1:16" ht="24.75" customHeight="1" x14ac:dyDescent="0.2">
      <c r="A51" s="14"/>
      <c r="B51" s="98"/>
      <c r="C51" s="73" t="s">
        <v>6159</v>
      </c>
      <c r="D51" s="78" t="s">
        <v>127</v>
      </c>
      <c r="E51" s="13">
        <v>44561</v>
      </c>
      <c r="F51" s="76" t="s">
        <v>705</v>
      </c>
      <c r="G51" s="13">
        <v>44567</v>
      </c>
      <c r="H51" s="77" t="s">
        <v>6390</v>
      </c>
      <c r="I51" s="16">
        <v>66</v>
      </c>
      <c r="J51" s="16">
        <v>46</v>
      </c>
      <c r="K51" s="16">
        <v>24</v>
      </c>
      <c r="L51" s="16">
        <v>1</v>
      </c>
      <c r="M51" s="81">
        <v>18.216000000000001</v>
      </c>
      <c r="N51" s="96">
        <v>18.216000000000001</v>
      </c>
      <c r="O51" s="64">
        <v>2530</v>
      </c>
      <c r="P51" s="65">
        <f>Table224578910112345678910111213141516171819202122232425262728293031323334353637383940414243444546474849505152535455565758[[#This Row],[PEMBULATAN]]*O51</f>
        <v>46086.48</v>
      </c>
    </row>
    <row r="52" spans="1:16" ht="24.75" customHeight="1" x14ac:dyDescent="0.2">
      <c r="A52" s="14"/>
      <c r="B52" s="75" t="s">
        <v>6160</v>
      </c>
      <c r="C52" s="73" t="s">
        <v>6161</v>
      </c>
      <c r="D52" s="78" t="s">
        <v>127</v>
      </c>
      <c r="E52" s="13">
        <v>44561</v>
      </c>
      <c r="F52" s="76" t="s">
        <v>705</v>
      </c>
      <c r="G52" s="13">
        <v>44567</v>
      </c>
      <c r="H52" s="77" t="s">
        <v>6390</v>
      </c>
      <c r="I52" s="16">
        <v>72</v>
      </c>
      <c r="J52" s="16">
        <v>42</v>
      </c>
      <c r="K52" s="16">
        <v>39</v>
      </c>
      <c r="L52" s="16">
        <v>39</v>
      </c>
      <c r="M52" s="81">
        <v>29.484000000000002</v>
      </c>
      <c r="N52" s="96">
        <v>40</v>
      </c>
      <c r="O52" s="64">
        <v>2530</v>
      </c>
      <c r="P52" s="65">
        <f>Table224578910112345678910111213141516171819202122232425262728293031323334353637383940414243444546474849505152535455565758[[#This Row],[PEMBULATAN]]*O52</f>
        <v>101200</v>
      </c>
    </row>
    <row r="53" spans="1:16" ht="24.75" customHeight="1" x14ac:dyDescent="0.2">
      <c r="A53" s="14"/>
      <c r="B53" s="75"/>
      <c r="C53" s="73" t="s">
        <v>6162</v>
      </c>
      <c r="D53" s="78" t="s">
        <v>127</v>
      </c>
      <c r="E53" s="13">
        <v>44561</v>
      </c>
      <c r="F53" s="76" t="s">
        <v>705</v>
      </c>
      <c r="G53" s="13">
        <v>44567</v>
      </c>
      <c r="H53" s="77" t="s">
        <v>6390</v>
      </c>
      <c r="I53" s="16">
        <v>92</v>
      </c>
      <c r="J53" s="16">
        <v>54</v>
      </c>
      <c r="K53" s="16">
        <v>60</v>
      </c>
      <c r="L53" s="16">
        <v>31</v>
      </c>
      <c r="M53" s="81">
        <v>74.52</v>
      </c>
      <c r="N53" s="96">
        <v>74.52</v>
      </c>
      <c r="O53" s="64">
        <v>2530</v>
      </c>
      <c r="P53" s="65">
        <f>Table224578910112345678910111213141516171819202122232425262728293031323334353637383940414243444546474849505152535455565758[[#This Row],[PEMBULATAN]]*O53</f>
        <v>188535.59999999998</v>
      </c>
    </row>
    <row r="54" spans="1:16" ht="24.75" customHeight="1" x14ac:dyDescent="0.2">
      <c r="A54" s="14"/>
      <c r="B54" s="75"/>
      <c r="C54" s="73" t="s">
        <v>6163</v>
      </c>
      <c r="D54" s="78" t="s">
        <v>127</v>
      </c>
      <c r="E54" s="13">
        <v>44561</v>
      </c>
      <c r="F54" s="76" t="s">
        <v>705</v>
      </c>
      <c r="G54" s="13">
        <v>44567</v>
      </c>
      <c r="H54" s="77" t="s">
        <v>6390</v>
      </c>
      <c r="I54" s="16">
        <v>82</v>
      </c>
      <c r="J54" s="16">
        <v>57</v>
      </c>
      <c r="K54" s="16">
        <v>34</v>
      </c>
      <c r="L54" s="16">
        <v>26</v>
      </c>
      <c r="M54" s="81">
        <v>39.728999999999999</v>
      </c>
      <c r="N54" s="96">
        <v>39.728999999999999</v>
      </c>
      <c r="O54" s="64">
        <v>2530</v>
      </c>
      <c r="P54" s="65">
        <f>Table224578910112345678910111213141516171819202122232425262728293031323334353637383940414243444546474849505152535455565758[[#This Row],[PEMBULATAN]]*O54</f>
        <v>100514.37</v>
      </c>
    </row>
    <row r="55" spans="1:16" ht="24.75" customHeight="1" x14ac:dyDescent="0.2">
      <c r="A55" s="14"/>
      <c r="B55" s="75"/>
      <c r="C55" s="73" t="s">
        <v>6164</v>
      </c>
      <c r="D55" s="78" t="s">
        <v>127</v>
      </c>
      <c r="E55" s="13">
        <v>44561</v>
      </c>
      <c r="F55" s="76" t="s">
        <v>705</v>
      </c>
      <c r="G55" s="13">
        <v>44567</v>
      </c>
      <c r="H55" s="77" t="s">
        <v>6390</v>
      </c>
      <c r="I55" s="16">
        <v>160</v>
      </c>
      <c r="J55" s="16">
        <v>15</v>
      </c>
      <c r="K55" s="16">
        <v>15</v>
      </c>
      <c r="L55" s="16">
        <v>6</v>
      </c>
      <c r="M55" s="81">
        <v>9</v>
      </c>
      <c r="N55" s="96">
        <v>9</v>
      </c>
      <c r="O55" s="64">
        <v>2530</v>
      </c>
      <c r="P55" s="65">
        <f>Table224578910112345678910111213141516171819202122232425262728293031323334353637383940414243444546474849505152535455565758[[#This Row],[PEMBULATAN]]*O55</f>
        <v>22770</v>
      </c>
    </row>
    <row r="56" spans="1:16" ht="24.75" customHeight="1" x14ac:dyDescent="0.2">
      <c r="A56" s="14"/>
      <c r="B56" s="75"/>
      <c r="C56" s="73" t="s">
        <v>6165</v>
      </c>
      <c r="D56" s="78" t="s">
        <v>127</v>
      </c>
      <c r="E56" s="13">
        <v>44561</v>
      </c>
      <c r="F56" s="76" t="s">
        <v>705</v>
      </c>
      <c r="G56" s="13">
        <v>44567</v>
      </c>
      <c r="H56" s="77" t="s">
        <v>6390</v>
      </c>
      <c r="I56" s="16">
        <v>87</v>
      </c>
      <c r="J56" s="16">
        <v>57</v>
      </c>
      <c r="K56" s="16">
        <v>37</v>
      </c>
      <c r="L56" s="16">
        <v>20</v>
      </c>
      <c r="M56" s="81">
        <v>45.870750000000001</v>
      </c>
      <c r="N56" s="96">
        <v>45.870750000000001</v>
      </c>
      <c r="O56" s="64">
        <v>2530</v>
      </c>
      <c r="P56" s="65">
        <f>Table224578910112345678910111213141516171819202122232425262728293031323334353637383940414243444546474849505152535455565758[[#This Row],[PEMBULATAN]]*O56</f>
        <v>116052.9975</v>
      </c>
    </row>
    <row r="57" spans="1:16" ht="24.75" customHeight="1" x14ac:dyDescent="0.2">
      <c r="A57" s="14"/>
      <c r="B57" s="75"/>
      <c r="C57" s="73" t="s">
        <v>6166</v>
      </c>
      <c r="D57" s="78" t="s">
        <v>127</v>
      </c>
      <c r="E57" s="13">
        <v>44561</v>
      </c>
      <c r="F57" s="76" t="s">
        <v>705</v>
      </c>
      <c r="G57" s="13">
        <v>44567</v>
      </c>
      <c r="H57" s="77" t="s">
        <v>6390</v>
      </c>
      <c r="I57" s="16">
        <v>28</v>
      </c>
      <c r="J57" s="16">
        <v>32</v>
      </c>
      <c r="K57" s="16">
        <v>17</v>
      </c>
      <c r="L57" s="16">
        <v>1</v>
      </c>
      <c r="M57" s="81">
        <v>3.8079999999999998</v>
      </c>
      <c r="N57" s="96">
        <v>3.8079999999999998</v>
      </c>
      <c r="O57" s="64">
        <v>2530</v>
      </c>
      <c r="P57" s="65">
        <f>Table224578910112345678910111213141516171819202122232425262728293031323334353637383940414243444546474849505152535455565758[[#This Row],[PEMBULATAN]]*O57</f>
        <v>9634.24</v>
      </c>
    </row>
    <row r="58" spans="1:16" ht="24.75" customHeight="1" x14ac:dyDescent="0.2">
      <c r="A58" s="14"/>
      <c r="B58" s="75"/>
      <c r="C58" s="73" t="s">
        <v>6167</v>
      </c>
      <c r="D58" s="78" t="s">
        <v>127</v>
      </c>
      <c r="E58" s="13">
        <v>44561</v>
      </c>
      <c r="F58" s="76" t="s">
        <v>705</v>
      </c>
      <c r="G58" s="13">
        <v>44567</v>
      </c>
      <c r="H58" s="77" t="s">
        <v>6390</v>
      </c>
      <c r="I58" s="16">
        <v>84</v>
      </c>
      <c r="J58" s="16">
        <v>55</v>
      </c>
      <c r="K58" s="16">
        <v>28</v>
      </c>
      <c r="L58" s="16">
        <v>24</v>
      </c>
      <c r="M58" s="81">
        <v>32.340000000000003</v>
      </c>
      <c r="N58" s="96">
        <v>33</v>
      </c>
      <c r="O58" s="64">
        <v>2530</v>
      </c>
      <c r="P58" s="65">
        <f>Table224578910112345678910111213141516171819202122232425262728293031323334353637383940414243444546474849505152535455565758[[#This Row],[PEMBULATAN]]*O58</f>
        <v>83490</v>
      </c>
    </row>
    <row r="59" spans="1:16" ht="24.75" customHeight="1" x14ac:dyDescent="0.2">
      <c r="A59" s="14"/>
      <c r="B59" s="75"/>
      <c r="C59" s="73" t="s">
        <v>6168</v>
      </c>
      <c r="D59" s="78" t="s">
        <v>127</v>
      </c>
      <c r="E59" s="13">
        <v>44561</v>
      </c>
      <c r="F59" s="76" t="s">
        <v>705</v>
      </c>
      <c r="G59" s="13">
        <v>44567</v>
      </c>
      <c r="H59" s="77" t="s">
        <v>6390</v>
      </c>
      <c r="I59" s="16">
        <v>92</v>
      </c>
      <c r="J59" s="16">
        <v>32</v>
      </c>
      <c r="K59" s="16">
        <v>12</v>
      </c>
      <c r="L59" s="16">
        <v>14</v>
      </c>
      <c r="M59" s="81">
        <v>8.8320000000000007</v>
      </c>
      <c r="N59" s="96">
        <v>14</v>
      </c>
      <c r="O59" s="64">
        <v>2530</v>
      </c>
      <c r="P59" s="65">
        <f>Table224578910112345678910111213141516171819202122232425262728293031323334353637383940414243444546474849505152535455565758[[#This Row],[PEMBULATAN]]*O59</f>
        <v>35420</v>
      </c>
    </row>
    <row r="60" spans="1:16" ht="24.75" customHeight="1" x14ac:dyDescent="0.2">
      <c r="A60" s="14"/>
      <c r="B60" s="75"/>
      <c r="C60" s="73" t="s">
        <v>6169</v>
      </c>
      <c r="D60" s="78" t="s">
        <v>127</v>
      </c>
      <c r="E60" s="13">
        <v>44561</v>
      </c>
      <c r="F60" s="76" t="s">
        <v>705</v>
      </c>
      <c r="G60" s="13">
        <v>44567</v>
      </c>
      <c r="H60" s="77" t="s">
        <v>6390</v>
      </c>
      <c r="I60" s="16">
        <v>84</v>
      </c>
      <c r="J60" s="16">
        <v>64</v>
      </c>
      <c r="K60" s="16">
        <v>15</v>
      </c>
      <c r="L60" s="16">
        <v>20</v>
      </c>
      <c r="M60" s="81">
        <v>20.16</v>
      </c>
      <c r="N60" s="96">
        <v>20.16</v>
      </c>
      <c r="O60" s="64">
        <v>2530</v>
      </c>
      <c r="P60" s="65">
        <f>Table224578910112345678910111213141516171819202122232425262728293031323334353637383940414243444546474849505152535455565758[[#This Row],[PEMBULATAN]]*O60</f>
        <v>51004.800000000003</v>
      </c>
    </row>
    <row r="61" spans="1:16" ht="24.75" customHeight="1" x14ac:dyDescent="0.2">
      <c r="A61" s="14"/>
      <c r="B61" s="75"/>
      <c r="C61" s="73" t="s">
        <v>6170</v>
      </c>
      <c r="D61" s="78" t="s">
        <v>127</v>
      </c>
      <c r="E61" s="13">
        <v>44561</v>
      </c>
      <c r="F61" s="76" t="s">
        <v>705</v>
      </c>
      <c r="G61" s="13">
        <v>44567</v>
      </c>
      <c r="H61" s="77" t="s">
        <v>6390</v>
      </c>
      <c r="I61" s="16">
        <v>124</v>
      </c>
      <c r="J61" s="16">
        <v>72</v>
      </c>
      <c r="K61" s="16">
        <v>24</v>
      </c>
      <c r="L61" s="16">
        <v>58</v>
      </c>
      <c r="M61" s="81">
        <v>53.567999999999998</v>
      </c>
      <c r="N61" s="96">
        <v>58</v>
      </c>
      <c r="O61" s="64">
        <v>2530</v>
      </c>
      <c r="P61" s="65">
        <f>Table224578910112345678910111213141516171819202122232425262728293031323334353637383940414243444546474849505152535455565758[[#This Row],[PEMBULATAN]]*O61</f>
        <v>146740</v>
      </c>
    </row>
    <row r="62" spans="1:16" ht="24.75" customHeight="1" x14ac:dyDescent="0.2">
      <c r="A62" s="14"/>
      <c r="B62" s="75"/>
      <c r="C62" s="73" t="s">
        <v>6171</v>
      </c>
      <c r="D62" s="78" t="s">
        <v>127</v>
      </c>
      <c r="E62" s="13">
        <v>44561</v>
      </c>
      <c r="F62" s="76" t="s">
        <v>705</v>
      </c>
      <c r="G62" s="13">
        <v>44567</v>
      </c>
      <c r="H62" s="77" t="s">
        <v>6390</v>
      </c>
      <c r="I62" s="16">
        <v>74</v>
      </c>
      <c r="J62" s="16">
        <v>52</v>
      </c>
      <c r="K62" s="16">
        <v>16</v>
      </c>
      <c r="L62" s="16">
        <v>12</v>
      </c>
      <c r="M62" s="81">
        <v>15.391999999999999</v>
      </c>
      <c r="N62" s="96">
        <v>16</v>
      </c>
      <c r="O62" s="64">
        <v>2530</v>
      </c>
      <c r="P62" s="65">
        <f>Table224578910112345678910111213141516171819202122232425262728293031323334353637383940414243444546474849505152535455565758[[#This Row],[PEMBULATAN]]*O62</f>
        <v>40480</v>
      </c>
    </row>
    <row r="63" spans="1:16" ht="24.75" customHeight="1" x14ac:dyDescent="0.2">
      <c r="A63" s="14"/>
      <c r="B63" s="75"/>
      <c r="C63" s="73" t="s">
        <v>6172</v>
      </c>
      <c r="D63" s="78" t="s">
        <v>127</v>
      </c>
      <c r="E63" s="13">
        <v>44561</v>
      </c>
      <c r="F63" s="76" t="s">
        <v>705</v>
      </c>
      <c r="G63" s="13">
        <v>44567</v>
      </c>
      <c r="H63" s="77" t="s">
        <v>6390</v>
      </c>
      <c r="I63" s="16">
        <v>85</v>
      </c>
      <c r="J63" s="16">
        <v>60</v>
      </c>
      <c r="K63" s="16">
        <v>28</v>
      </c>
      <c r="L63" s="16">
        <v>13</v>
      </c>
      <c r="M63" s="81">
        <v>35.700000000000003</v>
      </c>
      <c r="N63" s="96">
        <v>35.700000000000003</v>
      </c>
      <c r="O63" s="64">
        <v>2530</v>
      </c>
      <c r="P63" s="65">
        <f>Table224578910112345678910111213141516171819202122232425262728293031323334353637383940414243444546474849505152535455565758[[#This Row],[PEMBULATAN]]*O63</f>
        <v>90321</v>
      </c>
    </row>
    <row r="64" spans="1:16" ht="24.75" customHeight="1" x14ac:dyDescent="0.2">
      <c r="A64" s="14"/>
      <c r="B64" s="75"/>
      <c r="C64" s="73" t="s">
        <v>6173</v>
      </c>
      <c r="D64" s="78" t="s">
        <v>127</v>
      </c>
      <c r="E64" s="13">
        <v>44561</v>
      </c>
      <c r="F64" s="76" t="s">
        <v>705</v>
      </c>
      <c r="G64" s="13">
        <v>44567</v>
      </c>
      <c r="H64" s="77" t="s">
        <v>6390</v>
      </c>
      <c r="I64" s="16">
        <v>87</v>
      </c>
      <c r="J64" s="16">
        <v>62</v>
      </c>
      <c r="K64" s="16">
        <v>24</v>
      </c>
      <c r="L64" s="16">
        <v>12</v>
      </c>
      <c r="M64" s="81">
        <v>32.363999999999997</v>
      </c>
      <c r="N64" s="96">
        <v>33</v>
      </c>
      <c r="O64" s="64">
        <v>2530</v>
      </c>
      <c r="P64" s="65">
        <f>Table224578910112345678910111213141516171819202122232425262728293031323334353637383940414243444546474849505152535455565758[[#This Row],[PEMBULATAN]]*O64</f>
        <v>83490</v>
      </c>
    </row>
    <row r="65" spans="1:16" ht="24.75" customHeight="1" x14ac:dyDescent="0.2">
      <c r="A65" s="14"/>
      <c r="B65" s="75"/>
      <c r="C65" s="73" t="s">
        <v>6174</v>
      </c>
      <c r="D65" s="78" t="s">
        <v>127</v>
      </c>
      <c r="E65" s="13">
        <v>44561</v>
      </c>
      <c r="F65" s="76" t="s">
        <v>705</v>
      </c>
      <c r="G65" s="13">
        <v>44567</v>
      </c>
      <c r="H65" s="77" t="s">
        <v>6390</v>
      </c>
      <c r="I65" s="16">
        <v>105</v>
      </c>
      <c r="J65" s="16">
        <v>42</v>
      </c>
      <c r="K65" s="16">
        <v>32</v>
      </c>
      <c r="L65" s="16">
        <v>28</v>
      </c>
      <c r="M65" s="81">
        <v>35.28</v>
      </c>
      <c r="N65" s="96">
        <v>35.28</v>
      </c>
      <c r="O65" s="64">
        <v>2530</v>
      </c>
      <c r="P65" s="65">
        <f>Table224578910112345678910111213141516171819202122232425262728293031323334353637383940414243444546474849505152535455565758[[#This Row],[PEMBULATAN]]*O65</f>
        <v>89258.400000000009</v>
      </c>
    </row>
    <row r="66" spans="1:16" ht="24.75" customHeight="1" x14ac:dyDescent="0.2">
      <c r="A66" s="14"/>
      <c r="B66" s="75"/>
      <c r="C66" s="73" t="s">
        <v>6175</v>
      </c>
      <c r="D66" s="78" t="s">
        <v>127</v>
      </c>
      <c r="E66" s="13">
        <v>44561</v>
      </c>
      <c r="F66" s="76" t="s">
        <v>705</v>
      </c>
      <c r="G66" s="13">
        <v>44567</v>
      </c>
      <c r="H66" s="77" t="s">
        <v>6390</v>
      </c>
      <c r="I66" s="16">
        <v>100</v>
      </c>
      <c r="J66" s="16">
        <v>65</v>
      </c>
      <c r="K66" s="16">
        <v>34</v>
      </c>
      <c r="L66" s="16">
        <v>13</v>
      </c>
      <c r="M66" s="81">
        <v>55.25</v>
      </c>
      <c r="N66" s="96">
        <v>55.25</v>
      </c>
      <c r="O66" s="64">
        <v>2530</v>
      </c>
      <c r="P66" s="65">
        <f>Table224578910112345678910111213141516171819202122232425262728293031323334353637383940414243444546474849505152535455565758[[#This Row],[PEMBULATAN]]*O66</f>
        <v>139782.5</v>
      </c>
    </row>
    <row r="67" spans="1:16" ht="24.75" customHeight="1" x14ac:dyDescent="0.2">
      <c r="A67" s="14"/>
      <c r="B67" s="75"/>
      <c r="C67" s="73" t="s">
        <v>6176</v>
      </c>
      <c r="D67" s="78" t="s">
        <v>127</v>
      </c>
      <c r="E67" s="13">
        <v>44561</v>
      </c>
      <c r="F67" s="76" t="s">
        <v>705</v>
      </c>
      <c r="G67" s="13">
        <v>44567</v>
      </c>
      <c r="H67" s="77" t="s">
        <v>6390</v>
      </c>
      <c r="I67" s="16">
        <v>92</v>
      </c>
      <c r="J67" s="16">
        <v>66</v>
      </c>
      <c r="K67" s="16">
        <v>35</v>
      </c>
      <c r="L67" s="16">
        <v>22</v>
      </c>
      <c r="M67" s="81">
        <v>53.13</v>
      </c>
      <c r="N67" s="96">
        <v>53.13</v>
      </c>
      <c r="O67" s="64">
        <v>2530</v>
      </c>
      <c r="P67" s="65">
        <f>Table224578910112345678910111213141516171819202122232425262728293031323334353637383940414243444546474849505152535455565758[[#This Row],[PEMBULATAN]]*O67</f>
        <v>134418.9</v>
      </c>
    </row>
    <row r="68" spans="1:16" ht="24.75" customHeight="1" x14ac:dyDescent="0.2">
      <c r="A68" s="14"/>
      <c r="B68" s="75"/>
      <c r="C68" s="73" t="s">
        <v>6177</v>
      </c>
      <c r="D68" s="78" t="s">
        <v>127</v>
      </c>
      <c r="E68" s="13">
        <v>44561</v>
      </c>
      <c r="F68" s="76" t="s">
        <v>705</v>
      </c>
      <c r="G68" s="13">
        <v>44567</v>
      </c>
      <c r="H68" s="77" t="s">
        <v>6390</v>
      </c>
      <c r="I68" s="16">
        <v>99</v>
      </c>
      <c r="J68" s="16">
        <v>47</v>
      </c>
      <c r="K68" s="16">
        <v>42</v>
      </c>
      <c r="L68" s="16">
        <v>48</v>
      </c>
      <c r="M68" s="81">
        <v>48.856499999999997</v>
      </c>
      <c r="N68" s="96">
        <v>48.856499999999997</v>
      </c>
      <c r="O68" s="64">
        <v>2530</v>
      </c>
      <c r="P68" s="65">
        <f>Table224578910112345678910111213141516171819202122232425262728293031323334353637383940414243444546474849505152535455565758[[#This Row],[PEMBULATAN]]*O68</f>
        <v>123606.94499999999</v>
      </c>
    </row>
    <row r="69" spans="1:16" ht="24.75" customHeight="1" x14ac:dyDescent="0.2">
      <c r="A69" s="14"/>
      <c r="B69" s="75"/>
      <c r="C69" s="73" t="s">
        <v>6178</v>
      </c>
      <c r="D69" s="78" t="s">
        <v>127</v>
      </c>
      <c r="E69" s="13">
        <v>44561</v>
      </c>
      <c r="F69" s="76" t="s">
        <v>705</v>
      </c>
      <c r="G69" s="13">
        <v>44567</v>
      </c>
      <c r="H69" s="77" t="s">
        <v>6390</v>
      </c>
      <c r="I69" s="16">
        <v>93</v>
      </c>
      <c r="J69" s="16">
        <v>50</v>
      </c>
      <c r="K69" s="16">
        <v>34</v>
      </c>
      <c r="L69" s="16">
        <v>22</v>
      </c>
      <c r="M69" s="81">
        <v>39.524999999999999</v>
      </c>
      <c r="N69" s="96">
        <v>39.524999999999999</v>
      </c>
      <c r="O69" s="64">
        <v>2530</v>
      </c>
      <c r="P69" s="65">
        <f>Table224578910112345678910111213141516171819202122232425262728293031323334353637383940414243444546474849505152535455565758[[#This Row],[PEMBULATAN]]*O69</f>
        <v>99998.25</v>
      </c>
    </row>
    <row r="70" spans="1:16" ht="24.75" customHeight="1" x14ac:dyDescent="0.2">
      <c r="A70" s="14"/>
      <c r="B70" s="75"/>
      <c r="C70" s="73" t="s">
        <v>6179</v>
      </c>
      <c r="D70" s="78" t="s">
        <v>127</v>
      </c>
      <c r="E70" s="13">
        <v>44561</v>
      </c>
      <c r="F70" s="76" t="s">
        <v>705</v>
      </c>
      <c r="G70" s="13">
        <v>44567</v>
      </c>
      <c r="H70" s="77" t="s">
        <v>6390</v>
      </c>
      <c r="I70" s="16">
        <v>104</v>
      </c>
      <c r="J70" s="16">
        <v>17</v>
      </c>
      <c r="K70" s="16">
        <v>12</v>
      </c>
      <c r="L70" s="16">
        <v>7</v>
      </c>
      <c r="M70" s="81">
        <v>5.3040000000000003</v>
      </c>
      <c r="N70" s="96">
        <v>8</v>
      </c>
      <c r="O70" s="64">
        <v>2530</v>
      </c>
      <c r="P70" s="65">
        <f>Table224578910112345678910111213141516171819202122232425262728293031323334353637383940414243444546474849505152535455565758[[#This Row],[PEMBULATAN]]*O70</f>
        <v>20240</v>
      </c>
    </row>
    <row r="71" spans="1:16" ht="24.75" customHeight="1" x14ac:dyDescent="0.2">
      <c r="A71" s="14"/>
      <c r="B71" s="75"/>
      <c r="C71" s="73" t="s">
        <v>6180</v>
      </c>
      <c r="D71" s="78" t="s">
        <v>127</v>
      </c>
      <c r="E71" s="13">
        <v>44561</v>
      </c>
      <c r="F71" s="76" t="s">
        <v>705</v>
      </c>
      <c r="G71" s="13">
        <v>44567</v>
      </c>
      <c r="H71" s="77" t="s">
        <v>6390</v>
      </c>
      <c r="I71" s="16">
        <v>74</v>
      </c>
      <c r="J71" s="16">
        <v>67</v>
      </c>
      <c r="K71" s="16">
        <v>17</v>
      </c>
      <c r="L71" s="16">
        <v>11</v>
      </c>
      <c r="M71" s="81">
        <v>21.0715</v>
      </c>
      <c r="N71" s="96">
        <v>21.0715</v>
      </c>
      <c r="O71" s="64">
        <v>2530</v>
      </c>
      <c r="P71" s="65">
        <f>Table224578910112345678910111213141516171819202122232425262728293031323334353637383940414243444546474849505152535455565758[[#This Row],[PEMBULATAN]]*O71</f>
        <v>53310.895000000004</v>
      </c>
    </row>
    <row r="72" spans="1:16" ht="24.75" customHeight="1" x14ac:dyDescent="0.2">
      <c r="A72" s="14"/>
      <c r="B72" s="75"/>
      <c r="C72" s="73" t="s">
        <v>6181</v>
      </c>
      <c r="D72" s="78" t="s">
        <v>127</v>
      </c>
      <c r="E72" s="13">
        <v>44561</v>
      </c>
      <c r="F72" s="76" t="s">
        <v>705</v>
      </c>
      <c r="G72" s="13">
        <v>44567</v>
      </c>
      <c r="H72" s="77" t="s">
        <v>6390</v>
      </c>
      <c r="I72" s="16">
        <v>48</v>
      </c>
      <c r="J72" s="16">
        <v>48</v>
      </c>
      <c r="K72" s="16">
        <v>23</v>
      </c>
      <c r="L72" s="16">
        <v>5</v>
      </c>
      <c r="M72" s="81">
        <v>13.247999999999999</v>
      </c>
      <c r="N72" s="96">
        <v>13.247999999999999</v>
      </c>
      <c r="O72" s="64">
        <v>2530</v>
      </c>
      <c r="P72" s="65">
        <f>Table224578910112345678910111213141516171819202122232425262728293031323334353637383940414243444546474849505152535455565758[[#This Row],[PEMBULATAN]]*O72</f>
        <v>33517.439999999995</v>
      </c>
    </row>
    <row r="73" spans="1:16" ht="24.75" customHeight="1" x14ac:dyDescent="0.2">
      <c r="A73" s="14"/>
      <c r="B73" s="75"/>
      <c r="C73" s="73" t="s">
        <v>6182</v>
      </c>
      <c r="D73" s="78" t="s">
        <v>127</v>
      </c>
      <c r="E73" s="13">
        <v>44561</v>
      </c>
      <c r="F73" s="76" t="s">
        <v>705</v>
      </c>
      <c r="G73" s="13">
        <v>44567</v>
      </c>
      <c r="H73" s="77" t="s">
        <v>6390</v>
      </c>
      <c r="I73" s="16">
        <v>57</v>
      </c>
      <c r="J73" s="16">
        <v>18</v>
      </c>
      <c r="K73" s="16">
        <v>30</v>
      </c>
      <c r="L73" s="16">
        <v>4</v>
      </c>
      <c r="M73" s="81">
        <v>7.6950000000000003</v>
      </c>
      <c r="N73" s="96">
        <v>7.6950000000000003</v>
      </c>
      <c r="O73" s="64">
        <v>2530</v>
      </c>
      <c r="P73" s="65">
        <f>Table224578910112345678910111213141516171819202122232425262728293031323334353637383940414243444546474849505152535455565758[[#This Row],[PEMBULATAN]]*O73</f>
        <v>19468.350000000002</v>
      </c>
    </row>
    <row r="74" spans="1:16" ht="24.75" customHeight="1" x14ac:dyDescent="0.2">
      <c r="A74" s="14"/>
      <c r="B74" s="75"/>
      <c r="C74" s="73" t="s">
        <v>6183</v>
      </c>
      <c r="D74" s="78" t="s">
        <v>127</v>
      </c>
      <c r="E74" s="13">
        <v>44561</v>
      </c>
      <c r="F74" s="76" t="s">
        <v>705</v>
      </c>
      <c r="G74" s="13">
        <v>44567</v>
      </c>
      <c r="H74" s="77" t="s">
        <v>6390</v>
      </c>
      <c r="I74" s="16">
        <v>72</v>
      </c>
      <c r="J74" s="16">
        <v>62</v>
      </c>
      <c r="K74" s="16">
        <v>27</v>
      </c>
      <c r="L74" s="16">
        <v>11</v>
      </c>
      <c r="M74" s="81">
        <v>30.132000000000001</v>
      </c>
      <c r="N74" s="96">
        <v>30.132000000000001</v>
      </c>
      <c r="O74" s="64">
        <v>2530</v>
      </c>
      <c r="P74" s="65">
        <f>Table224578910112345678910111213141516171819202122232425262728293031323334353637383940414243444546474849505152535455565758[[#This Row],[PEMBULATAN]]*O74</f>
        <v>76233.960000000006</v>
      </c>
    </row>
    <row r="75" spans="1:16" ht="24.75" customHeight="1" x14ac:dyDescent="0.2">
      <c r="A75" s="14"/>
      <c r="B75" s="75"/>
      <c r="C75" s="73" t="s">
        <v>6184</v>
      </c>
      <c r="D75" s="78" t="s">
        <v>127</v>
      </c>
      <c r="E75" s="13">
        <v>44561</v>
      </c>
      <c r="F75" s="76" t="s">
        <v>705</v>
      </c>
      <c r="G75" s="13">
        <v>44567</v>
      </c>
      <c r="H75" s="77" t="s">
        <v>6390</v>
      </c>
      <c r="I75" s="16">
        <v>80</v>
      </c>
      <c r="J75" s="16">
        <v>62</v>
      </c>
      <c r="K75" s="16">
        <v>17</v>
      </c>
      <c r="L75" s="16">
        <v>9</v>
      </c>
      <c r="M75" s="81">
        <v>21.08</v>
      </c>
      <c r="N75" s="96">
        <v>21.08</v>
      </c>
      <c r="O75" s="64">
        <v>2530</v>
      </c>
      <c r="P75" s="65">
        <f>Table224578910112345678910111213141516171819202122232425262728293031323334353637383940414243444546474849505152535455565758[[#This Row],[PEMBULATAN]]*O75</f>
        <v>53332.399999999994</v>
      </c>
    </row>
    <row r="76" spans="1:16" ht="24.75" customHeight="1" x14ac:dyDescent="0.2">
      <c r="A76" s="14"/>
      <c r="B76" s="75"/>
      <c r="C76" s="73" t="s">
        <v>6185</v>
      </c>
      <c r="D76" s="78" t="s">
        <v>127</v>
      </c>
      <c r="E76" s="13">
        <v>44561</v>
      </c>
      <c r="F76" s="76" t="s">
        <v>705</v>
      </c>
      <c r="G76" s="13">
        <v>44567</v>
      </c>
      <c r="H76" s="77" t="s">
        <v>6390</v>
      </c>
      <c r="I76" s="16">
        <v>43</v>
      </c>
      <c r="J76" s="16">
        <v>31</v>
      </c>
      <c r="K76" s="16">
        <v>31</v>
      </c>
      <c r="L76" s="16">
        <v>2</v>
      </c>
      <c r="M76" s="81">
        <v>10.33075</v>
      </c>
      <c r="N76" s="96">
        <v>11</v>
      </c>
      <c r="O76" s="64">
        <v>2530</v>
      </c>
      <c r="P76" s="65">
        <f>Table224578910112345678910111213141516171819202122232425262728293031323334353637383940414243444546474849505152535455565758[[#This Row],[PEMBULATAN]]*O76</f>
        <v>27830</v>
      </c>
    </row>
    <row r="77" spans="1:16" ht="24.75" customHeight="1" x14ac:dyDescent="0.2">
      <c r="A77" s="14"/>
      <c r="B77" s="75"/>
      <c r="C77" s="73" t="s">
        <v>6186</v>
      </c>
      <c r="D77" s="78" t="s">
        <v>127</v>
      </c>
      <c r="E77" s="13">
        <v>44561</v>
      </c>
      <c r="F77" s="76" t="s">
        <v>705</v>
      </c>
      <c r="G77" s="13">
        <v>44567</v>
      </c>
      <c r="H77" s="77" t="s">
        <v>6390</v>
      </c>
      <c r="I77" s="16">
        <v>61</v>
      </c>
      <c r="J77" s="16">
        <v>32</v>
      </c>
      <c r="K77" s="16">
        <v>16</v>
      </c>
      <c r="L77" s="16">
        <v>2</v>
      </c>
      <c r="M77" s="81">
        <v>7.8079999999999998</v>
      </c>
      <c r="N77" s="96">
        <v>7.8079999999999998</v>
      </c>
      <c r="O77" s="64">
        <v>2530</v>
      </c>
      <c r="P77" s="65">
        <f>Table224578910112345678910111213141516171819202122232425262728293031323334353637383940414243444546474849505152535455565758[[#This Row],[PEMBULATAN]]*O77</f>
        <v>19754.239999999998</v>
      </c>
    </row>
    <row r="78" spans="1:16" ht="24.75" customHeight="1" x14ac:dyDescent="0.2">
      <c r="A78" s="14"/>
      <c r="B78" s="75"/>
      <c r="C78" s="73" t="s">
        <v>6187</v>
      </c>
      <c r="D78" s="78" t="s">
        <v>127</v>
      </c>
      <c r="E78" s="13">
        <v>44561</v>
      </c>
      <c r="F78" s="76" t="s">
        <v>705</v>
      </c>
      <c r="G78" s="13">
        <v>44567</v>
      </c>
      <c r="H78" s="77" t="s">
        <v>6390</v>
      </c>
      <c r="I78" s="16">
        <v>105</v>
      </c>
      <c r="J78" s="16">
        <v>45</v>
      </c>
      <c r="K78" s="16">
        <v>27</v>
      </c>
      <c r="L78" s="16">
        <v>10</v>
      </c>
      <c r="M78" s="81">
        <v>31.893750000000001</v>
      </c>
      <c r="N78" s="96">
        <v>31.893750000000001</v>
      </c>
      <c r="O78" s="64">
        <v>2530</v>
      </c>
      <c r="P78" s="65">
        <f>Table224578910112345678910111213141516171819202122232425262728293031323334353637383940414243444546474849505152535455565758[[#This Row],[PEMBULATAN]]*O78</f>
        <v>80691.1875</v>
      </c>
    </row>
    <row r="79" spans="1:16" ht="24.75" customHeight="1" x14ac:dyDescent="0.2">
      <c r="A79" s="14"/>
      <c r="B79" s="75"/>
      <c r="C79" s="73" t="s">
        <v>6188</v>
      </c>
      <c r="D79" s="78" t="s">
        <v>127</v>
      </c>
      <c r="E79" s="13">
        <v>44561</v>
      </c>
      <c r="F79" s="76" t="s">
        <v>705</v>
      </c>
      <c r="G79" s="13">
        <v>44567</v>
      </c>
      <c r="H79" s="77" t="s">
        <v>6390</v>
      </c>
      <c r="I79" s="16">
        <v>91</v>
      </c>
      <c r="J79" s="16">
        <v>62</v>
      </c>
      <c r="K79" s="16">
        <v>20</v>
      </c>
      <c r="L79" s="16">
        <v>10</v>
      </c>
      <c r="M79" s="81">
        <v>28.21</v>
      </c>
      <c r="N79" s="96">
        <v>28.21</v>
      </c>
      <c r="O79" s="64">
        <v>2530</v>
      </c>
      <c r="P79" s="65">
        <f>Table224578910112345678910111213141516171819202122232425262728293031323334353637383940414243444546474849505152535455565758[[#This Row],[PEMBULATAN]]*O79</f>
        <v>71371.3</v>
      </c>
    </row>
    <row r="80" spans="1:16" ht="24.75" customHeight="1" x14ac:dyDescent="0.2">
      <c r="A80" s="14"/>
      <c r="B80" s="75"/>
      <c r="C80" s="73" t="s">
        <v>6189</v>
      </c>
      <c r="D80" s="78" t="s">
        <v>127</v>
      </c>
      <c r="E80" s="13">
        <v>44561</v>
      </c>
      <c r="F80" s="76" t="s">
        <v>705</v>
      </c>
      <c r="G80" s="13">
        <v>44567</v>
      </c>
      <c r="H80" s="77" t="s">
        <v>6390</v>
      </c>
      <c r="I80" s="16">
        <v>35</v>
      </c>
      <c r="J80" s="16">
        <v>35</v>
      </c>
      <c r="K80" s="16">
        <v>16</v>
      </c>
      <c r="L80" s="16">
        <v>8</v>
      </c>
      <c r="M80" s="81">
        <v>4.9000000000000004</v>
      </c>
      <c r="N80" s="96">
        <v>8</v>
      </c>
      <c r="O80" s="64">
        <v>2530</v>
      </c>
      <c r="P80" s="65">
        <f>Table224578910112345678910111213141516171819202122232425262728293031323334353637383940414243444546474849505152535455565758[[#This Row],[PEMBULATAN]]*O80</f>
        <v>20240</v>
      </c>
    </row>
    <row r="81" spans="1:16" ht="24.75" customHeight="1" x14ac:dyDescent="0.2">
      <c r="A81" s="14"/>
      <c r="B81" s="75"/>
      <c r="C81" s="73" t="s">
        <v>6190</v>
      </c>
      <c r="D81" s="78" t="s">
        <v>127</v>
      </c>
      <c r="E81" s="13">
        <v>44561</v>
      </c>
      <c r="F81" s="76" t="s">
        <v>705</v>
      </c>
      <c r="G81" s="13">
        <v>44567</v>
      </c>
      <c r="H81" s="77" t="s">
        <v>6390</v>
      </c>
      <c r="I81" s="16">
        <v>60</v>
      </c>
      <c r="J81" s="16">
        <v>60</v>
      </c>
      <c r="K81" s="16">
        <v>27</v>
      </c>
      <c r="L81" s="16">
        <v>27</v>
      </c>
      <c r="M81" s="81">
        <v>24.3</v>
      </c>
      <c r="N81" s="96">
        <v>28</v>
      </c>
      <c r="O81" s="64">
        <v>2530</v>
      </c>
      <c r="P81" s="65">
        <f>Table224578910112345678910111213141516171819202122232425262728293031323334353637383940414243444546474849505152535455565758[[#This Row],[PEMBULATAN]]*O81</f>
        <v>70840</v>
      </c>
    </row>
    <row r="82" spans="1:16" ht="24.75" customHeight="1" x14ac:dyDescent="0.2">
      <c r="A82" s="14"/>
      <c r="B82" s="75"/>
      <c r="C82" s="73" t="s">
        <v>6191</v>
      </c>
      <c r="D82" s="78" t="s">
        <v>127</v>
      </c>
      <c r="E82" s="13">
        <v>44561</v>
      </c>
      <c r="F82" s="76" t="s">
        <v>705</v>
      </c>
      <c r="G82" s="13">
        <v>44567</v>
      </c>
      <c r="H82" s="77" t="s">
        <v>6390</v>
      </c>
      <c r="I82" s="16">
        <v>52</v>
      </c>
      <c r="J82" s="16">
        <v>38</v>
      </c>
      <c r="K82" s="16">
        <v>10</v>
      </c>
      <c r="L82" s="16">
        <v>6</v>
      </c>
      <c r="M82" s="81">
        <v>4.9400000000000004</v>
      </c>
      <c r="N82" s="96">
        <v>6</v>
      </c>
      <c r="O82" s="64">
        <v>2530</v>
      </c>
      <c r="P82" s="65">
        <f>Table224578910112345678910111213141516171819202122232425262728293031323334353637383940414243444546474849505152535455565758[[#This Row],[PEMBULATAN]]*O82</f>
        <v>15180</v>
      </c>
    </row>
    <row r="83" spans="1:16" ht="24.75" customHeight="1" x14ac:dyDescent="0.2">
      <c r="A83" s="14"/>
      <c r="B83" s="75"/>
      <c r="C83" s="73" t="s">
        <v>6192</v>
      </c>
      <c r="D83" s="78" t="s">
        <v>127</v>
      </c>
      <c r="E83" s="13">
        <v>44561</v>
      </c>
      <c r="F83" s="76" t="s">
        <v>705</v>
      </c>
      <c r="G83" s="13">
        <v>44567</v>
      </c>
      <c r="H83" s="77" t="s">
        <v>6390</v>
      </c>
      <c r="I83" s="16">
        <v>39</v>
      </c>
      <c r="J83" s="16">
        <v>31</v>
      </c>
      <c r="K83" s="16">
        <v>31</v>
      </c>
      <c r="L83" s="16">
        <v>17</v>
      </c>
      <c r="M83" s="81">
        <v>9.3697499999999998</v>
      </c>
      <c r="N83" s="96">
        <v>18</v>
      </c>
      <c r="O83" s="64">
        <v>2530</v>
      </c>
      <c r="P83" s="65">
        <f>Table224578910112345678910111213141516171819202122232425262728293031323334353637383940414243444546474849505152535455565758[[#This Row],[PEMBULATAN]]*O83</f>
        <v>45540</v>
      </c>
    </row>
    <row r="84" spans="1:16" ht="24.75" customHeight="1" x14ac:dyDescent="0.2">
      <c r="A84" s="14"/>
      <c r="B84" s="75"/>
      <c r="C84" s="73" t="s">
        <v>6193</v>
      </c>
      <c r="D84" s="78" t="s">
        <v>127</v>
      </c>
      <c r="E84" s="13">
        <v>44561</v>
      </c>
      <c r="F84" s="76" t="s">
        <v>705</v>
      </c>
      <c r="G84" s="13">
        <v>44567</v>
      </c>
      <c r="H84" s="77" t="s">
        <v>6390</v>
      </c>
      <c r="I84" s="16">
        <v>102</v>
      </c>
      <c r="J84" s="16">
        <v>62</v>
      </c>
      <c r="K84" s="16">
        <v>25</v>
      </c>
      <c r="L84" s="16">
        <v>16</v>
      </c>
      <c r="M84" s="81">
        <v>39.524999999999999</v>
      </c>
      <c r="N84" s="96">
        <v>39.524999999999999</v>
      </c>
      <c r="O84" s="64">
        <v>2530</v>
      </c>
      <c r="P84" s="65">
        <f>Table224578910112345678910111213141516171819202122232425262728293031323334353637383940414243444546474849505152535455565758[[#This Row],[PEMBULATAN]]*O84</f>
        <v>99998.25</v>
      </c>
    </row>
    <row r="85" spans="1:16" ht="24.75" customHeight="1" x14ac:dyDescent="0.2">
      <c r="A85" s="14"/>
      <c r="B85" s="75"/>
      <c r="C85" s="73" t="s">
        <v>6194</v>
      </c>
      <c r="D85" s="78" t="s">
        <v>127</v>
      </c>
      <c r="E85" s="13">
        <v>44561</v>
      </c>
      <c r="F85" s="76" t="s">
        <v>705</v>
      </c>
      <c r="G85" s="13">
        <v>44567</v>
      </c>
      <c r="H85" s="77" t="s">
        <v>6390</v>
      </c>
      <c r="I85" s="16">
        <v>79</v>
      </c>
      <c r="J85" s="16">
        <v>50</v>
      </c>
      <c r="K85" s="16">
        <v>26</v>
      </c>
      <c r="L85" s="16">
        <v>15</v>
      </c>
      <c r="M85" s="81">
        <v>25.675000000000001</v>
      </c>
      <c r="N85" s="96">
        <v>25.675000000000001</v>
      </c>
      <c r="O85" s="64">
        <v>2530</v>
      </c>
      <c r="P85" s="65">
        <f>Table224578910112345678910111213141516171819202122232425262728293031323334353637383940414243444546474849505152535455565758[[#This Row],[PEMBULATAN]]*O85</f>
        <v>64957.75</v>
      </c>
    </row>
    <row r="86" spans="1:16" ht="24.75" customHeight="1" x14ac:dyDescent="0.2">
      <c r="A86" s="14"/>
      <c r="B86" s="75"/>
      <c r="C86" s="73" t="s">
        <v>6195</v>
      </c>
      <c r="D86" s="78" t="s">
        <v>127</v>
      </c>
      <c r="E86" s="13">
        <v>44561</v>
      </c>
      <c r="F86" s="76" t="s">
        <v>705</v>
      </c>
      <c r="G86" s="13">
        <v>44567</v>
      </c>
      <c r="H86" s="77" t="s">
        <v>6390</v>
      </c>
      <c r="I86" s="16">
        <v>92</v>
      </c>
      <c r="J86" s="16">
        <v>60</v>
      </c>
      <c r="K86" s="16">
        <v>25</v>
      </c>
      <c r="L86" s="16">
        <v>16</v>
      </c>
      <c r="M86" s="81">
        <v>34.5</v>
      </c>
      <c r="N86" s="96">
        <v>35</v>
      </c>
      <c r="O86" s="64">
        <v>2530</v>
      </c>
      <c r="P86" s="65">
        <f>Table224578910112345678910111213141516171819202122232425262728293031323334353637383940414243444546474849505152535455565758[[#This Row],[PEMBULATAN]]*O86</f>
        <v>88550</v>
      </c>
    </row>
    <row r="87" spans="1:16" ht="24.75" customHeight="1" x14ac:dyDescent="0.2">
      <c r="A87" s="14"/>
      <c r="B87" s="75"/>
      <c r="C87" s="73" t="s">
        <v>6196</v>
      </c>
      <c r="D87" s="78" t="s">
        <v>127</v>
      </c>
      <c r="E87" s="13">
        <v>44561</v>
      </c>
      <c r="F87" s="76" t="s">
        <v>705</v>
      </c>
      <c r="G87" s="13">
        <v>44567</v>
      </c>
      <c r="H87" s="77" t="s">
        <v>6390</v>
      </c>
      <c r="I87" s="16">
        <v>22</v>
      </c>
      <c r="J87" s="16">
        <v>22</v>
      </c>
      <c r="K87" s="16">
        <v>19</v>
      </c>
      <c r="L87" s="16">
        <v>3</v>
      </c>
      <c r="M87" s="81">
        <v>2.2989999999999999</v>
      </c>
      <c r="N87" s="96">
        <v>4</v>
      </c>
      <c r="O87" s="64">
        <v>2530</v>
      </c>
      <c r="P87" s="65">
        <f>Table224578910112345678910111213141516171819202122232425262728293031323334353637383940414243444546474849505152535455565758[[#This Row],[PEMBULATAN]]*O87</f>
        <v>10120</v>
      </c>
    </row>
    <row r="88" spans="1:16" ht="24.75" customHeight="1" x14ac:dyDescent="0.2">
      <c r="A88" s="14"/>
      <c r="B88" s="75"/>
      <c r="C88" s="73" t="s">
        <v>6197</v>
      </c>
      <c r="D88" s="78" t="s">
        <v>127</v>
      </c>
      <c r="E88" s="13">
        <v>44561</v>
      </c>
      <c r="F88" s="76" t="s">
        <v>705</v>
      </c>
      <c r="G88" s="13">
        <v>44567</v>
      </c>
      <c r="H88" s="77" t="s">
        <v>6390</v>
      </c>
      <c r="I88" s="16">
        <v>75</v>
      </c>
      <c r="J88" s="16">
        <v>61</v>
      </c>
      <c r="K88" s="16">
        <v>15</v>
      </c>
      <c r="L88" s="16">
        <v>11</v>
      </c>
      <c r="M88" s="81">
        <v>17.15625</v>
      </c>
      <c r="N88" s="96">
        <v>17.15625</v>
      </c>
      <c r="O88" s="64">
        <v>2530</v>
      </c>
      <c r="P88" s="65">
        <f>Table224578910112345678910111213141516171819202122232425262728293031323334353637383940414243444546474849505152535455565758[[#This Row],[PEMBULATAN]]*O88</f>
        <v>43405.3125</v>
      </c>
    </row>
    <row r="89" spans="1:16" ht="24.75" customHeight="1" x14ac:dyDescent="0.2">
      <c r="A89" s="14"/>
      <c r="B89" s="75"/>
      <c r="C89" s="73" t="s">
        <v>6198</v>
      </c>
      <c r="D89" s="78" t="s">
        <v>127</v>
      </c>
      <c r="E89" s="13">
        <v>44561</v>
      </c>
      <c r="F89" s="76" t="s">
        <v>705</v>
      </c>
      <c r="G89" s="13">
        <v>44567</v>
      </c>
      <c r="H89" s="77" t="s">
        <v>6390</v>
      </c>
      <c r="I89" s="16">
        <v>65</v>
      </c>
      <c r="J89" s="16">
        <v>36</v>
      </c>
      <c r="K89" s="16">
        <v>15</v>
      </c>
      <c r="L89" s="16">
        <v>7</v>
      </c>
      <c r="M89" s="81">
        <v>8.7750000000000004</v>
      </c>
      <c r="N89" s="96">
        <v>8.7750000000000004</v>
      </c>
      <c r="O89" s="64">
        <v>2530</v>
      </c>
      <c r="P89" s="65">
        <f>Table224578910112345678910111213141516171819202122232425262728293031323334353637383940414243444546474849505152535455565758[[#This Row],[PEMBULATAN]]*O89</f>
        <v>22200.75</v>
      </c>
    </row>
    <row r="90" spans="1:16" ht="24.75" customHeight="1" x14ac:dyDescent="0.2">
      <c r="A90" s="14"/>
      <c r="B90" s="75"/>
      <c r="C90" s="73" t="s">
        <v>6199</v>
      </c>
      <c r="D90" s="78" t="s">
        <v>127</v>
      </c>
      <c r="E90" s="13">
        <v>44561</v>
      </c>
      <c r="F90" s="76" t="s">
        <v>705</v>
      </c>
      <c r="G90" s="13">
        <v>44567</v>
      </c>
      <c r="H90" s="77" t="s">
        <v>6390</v>
      </c>
      <c r="I90" s="16">
        <v>86</v>
      </c>
      <c r="J90" s="16">
        <v>65</v>
      </c>
      <c r="K90" s="16">
        <v>40</v>
      </c>
      <c r="L90" s="16">
        <v>25</v>
      </c>
      <c r="M90" s="81">
        <v>55.9</v>
      </c>
      <c r="N90" s="96">
        <v>55.9</v>
      </c>
      <c r="O90" s="64">
        <v>2530</v>
      </c>
      <c r="P90" s="65">
        <f>Table224578910112345678910111213141516171819202122232425262728293031323334353637383940414243444546474849505152535455565758[[#This Row],[PEMBULATAN]]*O90</f>
        <v>141427</v>
      </c>
    </row>
    <row r="91" spans="1:16" ht="24.75" customHeight="1" x14ac:dyDescent="0.2">
      <c r="A91" s="14"/>
      <c r="B91" s="75"/>
      <c r="C91" s="73" t="s">
        <v>6200</v>
      </c>
      <c r="D91" s="78" t="s">
        <v>127</v>
      </c>
      <c r="E91" s="13">
        <v>44561</v>
      </c>
      <c r="F91" s="76" t="s">
        <v>705</v>
      </c>
      <c r="G91" s="13">
        <v>44567</v>
      </c>
      <c r="H91" s="77" t="s">
        <v>6390</v>
      </c>
      <c r="I91" s="16">
        <v>80</v>
      </c>
      <c r="J91" s="16">
        <v>65</v>
      </c>
      <c r="K91" s="16">
        <v>22</v>
      </c>
      <c r="L91" s="16">
        <v>22</v>
      </c>
      <c r="M91" s="81">
        <v>28.6</v>
      </c>
      <c r="N91" s="96">
        <v>28.6</v>
      </c>
      <c r="O91" s="64">
        <v>2530</v>
      </c>
      <c r="P91" s="65">
        <f>Table224578910112345678910111213141516171819202122232425262728293031323334353637383940414243444546474849505152535455565758[[#This Row],[PEMBULATAN]]*O91</f>
        <v>72358</v>
      </c>
    </row>
    <row r="92" spans="1:16" ht="24.75" customHeight="1" x14ac:dyDescent="0.2">
      <c r="A92" s="14"/>
      <c r="B92" s="75"/>
      <c r="C92" s="73" t="s">
        <v>6201</v>
      </c>
      <c r="D92" s="78" t="s">
        <v>127</v>
      </c>
      <c r="E92" s="13">
        <v>44561</v>
      </c>
      <c r="F92" s="76" t="s">
        <v>705</v>
      </c>
      <c r="G92" s="13">
        <v>44567</v>
      </c>
      <c r="H92" s="77" t="s">
        <v>6390</v>
      </c>
      <c r="I92" s="16">
        <v>91</v>
      </c>
      <c r="J92" s="16">
        <v>45</v>
      </c>
      <c r="K92" s="16">
        <v>19</v>
      </c>
      <c r="L92" s="16">
        <v>9</v>
      </c>
      <c r="M92" s="81">
        <v>19.451250000000002</v>
      </c>
      <c r="N92" s="96">
        <v>20</v>
      </c>
      <c r="O92" s="64">
        <v>2530</v>
      </c>
      <c r="P92" s="65">
        <f>Table224578910112345678910111213141516171819202122232425262728293031323334353637383940414243444546474849505152535455565758[[#This Row],[PEMBULATAN]]*O92</f>
        <v>50600</v>
      </c>
    </row>
    <row r="93" spans="1:16" ht="24.75" customHeight="1" x14ac:dyDescent="0.2">
      <c r="A93" s="14"/>
      <c r="B93" s="75"/>
      <c r="C93" s="73" t="s">
        <v>6202</v>
      </c>
      <c r="D93" s="78" t="s">
        <v>127</v>
      </c>
      <c r="E93" s="13">
        <v>44561</v>
      </c>
      <c r="F93" s="76" t="s">
        <v>705</v>
      </c>
      <c r="G93" s="13">
        <v>44567</v>
      </c>
      <c r="H93" s="77" t="s">
        <v>6390</v>
      </c>
      <c r="I93" s="16">
        <v>65</v>
      </c>
      <c r="J93" s="16">
        <v>65</v>
      </c>
      <c r="K93" s="16">
        <v>18</v>
      </c>
      <c r="L93" s="16">
        <v>7</v>
      </c>
      <c r="M93" s="81">
        <v>19.012499999999999</v>
      </c>
      <c r="N93" s="96">
        <v>19.012499999999999</v>
      </c>
      <c r="O93" s="64">
        <v>2530</v>
      </c>
      <c r="P93" s="65">
        <f>Table224578910112345678910111213141516171819202122232425262728293031323334353637383940414243444546474849505152535455565758[[#This Row],[PEMBULATAN]]*O93</f>
        <v>48101.625</v>
      </c>
    </row>
    <row r="94" spans="1:16" ht="24.75" customHeight="1" x14ac:dyDescent="0.2">
      <c r="A94" s="14"/>
      <c r="B94" s="75"/>
      <c r="C94" s="73" t="s">
        <v>6203</v>
      </c>
      <c r="D94" s="78" t="s">
        <v>127</v>
      </c>
      <c r="E94" s="13">
        <v>44561</v>
      </c>
      <c r="F94" s="76" t="s">
        <v>705</v>
      </c>
      <c r="G94" s="13">
        <v>44567</v>
      </c>
      <c r="H94" s="77" t="s">
        <v>6390</v>
      </c>
      <c r="I94" s="16">
        <v>76</v>
      </c>
      <c r="J94" s="16">
        <v>53</v>
      </c>
      <c r="K94" s="16">
        <v>38</v>
      </c>
      <c r="L94" s="16">
        <v>36</v>
      </c>
      <c r="M94" s="81">
        <v>38.265999999999998</v>
      </c>
      <c r="N94" s="96">
        <v>38.265999999999998</v>
      </c>
      <c r="O94" s="64">
        <v>2530</v>
      </c>
      <c r="P94" s="65">
        <f>Table224578910112345678910111213141516171819202122232425262728293031323334353637383940414243444546474849505152535455565758[[#This Row],[PEMBULATAN]]*O94</f>
        <v>96812.98</v>
      </c>
    </row>
    <row r="95" spans="1:16" ht="24.75" customHeight="1" x14ac:dyDescent="0.2">
      <c r="A95" s="14"/>
      <c r="B95" s="75"/>
      <c r="C95" s="73" t="s">
        <v>6204</v>
      </c>
      <c r="D95" s="78" t="s">
        <v>127</v>
      </c>
      <c r="E95" s="13">
        <v>44561</v>
      </c>
      <c r="F95" s="76" t="s">
        <v>705</v>
      </c>
      <c r="G95" s="13">
        <v>44567</v>
      </c>
      <c r="H95" s="77" t="s">
        <v>6390</v>
      </c>
      <c r="I95" s="16">
        <v>155</v>
      </c>
      <c r="J95" s="16">
        <v>13</v>
      </c>
      <c r="K95" s="16">
        <v>13</v>
      </c>
      <c r="L95" s="16">
        <v>3</v>
      </c>
      <c r="M95" s="81">
        <v>6.5487500000000001</v>
      </c>
      <c r="N95" s="96">
        <v>6.5487500000000001</v>
      </c>
      <c r="O95" s="64">
        <v>2530</v>
      </c>
      <c r="P95" s="65">
        <f>Table224578910112345678910111213141516171819202122232425262728293031323334353637383940414243444546474849505152535455565758[[#This Row],[PEMBULATAN]]*O95</f>
        <v>16568.337500000001</v>
      </c>
    </row>
    <row r="96" spans="1:16" ht="24.75" customHeight="1" x14ac:dyDescent="0.2">
      <c r="A96" s="14"/>
      <c r="B96" s="75"/>
      <c r="C96" s="73" t="s">
        <v>6205</v>
      </c>
      <c r="D96" s="78" t="s">
        <v>127</v>
      </c>
      <c r="E96" s="13">
        <v>44561</v>
      </c>
      <c r="F96" s="76" t="s">
        <v>705</v>
      </c>
      <c r="G96" s="13">
        <v>44567</v>
      </c>
      <c r="H96" s="77" t="s">
        <v>6390</v>
      </c>
      <c r="I96" s="16">
        <v>82</v>
      </c>
      <c r="J96" s="16">
        <v>55</v>
      </c>
      <c r="K96" s="16">
        <v>22</v>
      </c>
      <c r="L96" s="16">
        <v>16</v>
      </c>
      <c r="M96" s="81">
        <v>24.805</v>
      </c>
      <c r="N96" s="96">
        <v>24.805</v>
      </c>
      <c r="O96" s="64">
        <v>2530</v>
      </c>
      <c r="P96" s="65">
        <f>Table224578910112345678910111213141516171819202122232425262728293031323334353637383940414243444546474849505152535455565758[[#This Row],[PEMBULATAN]]*O96</f>
        <v>62756.65</v>
      </c>
    </row>
    <row r="97" spans="1:16" ht="24.75" customHeight="1" x14ac:dyDescent="0.2">
      <c r="A97" s="14"/>
      <c r="B97" s="75"/>
      <c r="C97" s="73" t="s">
        <v>6206</v>
      </c>
      <c r="D97" s="78" t="s">
        <v>127</v>
      </c>
      <c r="E97" s="13">
        <v>44561</v>
      </c>
      <c r="F97" s="76" t="s">
        <v>705</v>
      </c>
      <c r="G97" s="13">
        <v>44567</v>
      </c>
      <c r="H97" s="77" t="s">
        <v>6390</v>
      </c>
      <c r="I97" s="16">
        <v>107</v>
      </c>
      <c r="J97" s="16">
        <v>65</v>
      </c>
      <c r="K97" s="16">
        <v>25</v>
      </c>
      <c r="L97" s="16">
        <v>12</v>
      </c>
      <c r="M97" s="81">
        <v>43.46875</v>
      </c>
      <c r="N97" s="96">
        <v>44</v>
      </c>
      <c r="O97" s="64">
        <v>2530</v>
      </c>
      <c r="P97" s="65">
        <f>Table224578910112345678910111213141516171819202122232425262728293031323334353637383940414243444546474849505152535455565758[[#This Row],[PEMBULATAN]]*O97</f>
        <v>111320</v>
      </c>
    </row>
    <row r="98" spans="1:16" ht="24.75" customHeight="1" x14ac:dyDescent="0.2">
      <c r="A98" s="14"/>
      <c r="B98" s="75"/>
      <c r="C98" s="73" t="s">
        <v>6207</v>
      </c>
      <c r="D98" s="78" t="s">
        <v>127</v>
      </c>
      <c r="E98" s="13">
        <v>44561</v>
      </c>
      <c r="F98" s="76" t="s">
        <v>705</v>
      </c>
      <c r="G98" s="13">
        <v>44567</v>
      </c>
      <c r="H98" s="77" t="s">
        <v>6390</v>
      </c>
      <c r="I98" s="16">
        <v>132</v>
      </c>
      <c r="J98" s="16">
        <v>60</v>
      </c>
      <c r="K98" s="16">
        <v>30</v>
      </c>
      <c r="L98" s="16">
        <v>16</v>
      </c>
      <c r="M98" s="81">
        <v>59.4</v>
      </c>
      <c r="N98" s="96">
        <v>60</v>
      </c>
      <c r="O98" s="64">
        <v>2530</v>
      </c>
      <c r="P98" s="65">
        <f>Table224578910112345678910111213141516171819202122232425262728293031323334353637383940414243444546474849505152535455565758[[#This Row],[PEMBULATAN]]*O98</f>
        <v>151800</v>
      </c>
    </row>
    <row r="99" spans="1:16" ht="24.75" customHeight="1" x14ac:dyDescent="0.2">
      <c r="A99" s="14"/>
      <c r="B99" s="75"/>
      <c r="C99" s="73" t="s">
        <v>6208</v>
      </c>
      <c r="D99" s="78" t="s">
        <v>127</v>
      </c>
      <c r="E99" s="13">
        <v>44561</v>
      </c>
      <c r="F99" s="76" t="s">
        <v>705</v>
      </c>
      <c r="G99" s="13">
        <v>44567</v>
      </c>
      <c r="H99" s="77" t="s">
        <v>6390</v>
      </c>
      <c r="I99" s="16">
        <v>90</v>
      </c>
      <c r="J99" s="16">
        <v>18</v>
      </c>
      <c r="K99" s="16">
        <v>10</v>
      </c>
      <c r="L99" s="16">
        <v>2</v>
      </c>
      <c r="M99" s="81">
        <v>4.05</v>
      </c>
      <c r="N99" s="96">
        <v>4.05</v>
      </c>
      <c r="O99" s="64">
        <v>2530</v>
      </c>
      <c r="P99" s="65">
        <f>Table224578910112345678910111213141516171819202122232425262728293031323334353637383940414243444546474849505152535455565758[[#This Row],[PEMBULATAN]]*O99</f>
        <v>10246.5</v>
      </c>
    </row>
    <row r="100" spans="1:16" ht="24.75" customHeight="1" x14ac:dyDescent="0.2">
      <c r="A100" s="14"/>
      <c r="B100" s="75"/>
      <c r="C100" s="73" t="s">
        <v>6209</v>
      </c>
      <c r="D100" s="78" t="s">
        <v>127</v>
      </c>
      <c r="E100" s="13">
        <v>44561</v>
      </c>
      <c r="F100" s="76" t="s">
        <v>705</v>
      </c>
      <c r="G100" s="13">
        <v>44567</v>
      </c>
      <c r="H100" s="77" t="s">
        <v>6390</v>
      </c>
      <c r="I100" s="16">
        <v>91</v>
      </c>
      <c r="J100" s="16">
        <v>70</v>
      </c>
      <c r="K100" s="16">
        <v>31</v>
      </c>
      <c r="L100" s="16">
        <v>19</v>
      </c>
      <c r="M100" s="81">
        <v>49.3675</v>
      </c>
      <c r="N100" s="96">
        <v>50</v>
      </c>
      <c r="O100" s="64">
        <v>2530</v>
      </c>
      <c r="P100" s="65">
        <f>Table224578910112345678910111213141516171819202122232425262728293031323334353637383940414243444546474849505152535455565758[[#This Row],[PEMBULATAN]]*O100</f>
        <v>126500</v>
      </c>
    </row>
    <row r="101" spans="1:16" ht="24.75" customHeight="1" x14ac:dyDescent="0.2">
      <c r="A101" s="14"/>
      <c r="B101" s="75"/>
      <c r="C101" s="73" t="s">
        <v>6210</v>
      </c>
      <c r="D101" s="78" t="s">
        <v>127</v>
      </c>
      <c r="E101" s="13">
        <v>44561</v>
      </c>
      <c r="F101" s="76" t="s">
        <v>705</v>
      </c>
      <c r="G101" s="13">
        <v>44567</v>
      </c>
      <c r="H101" s="77" t="s">
        <v>6390</v>
      </c>
      <c r="I101" s="16">
        <v>82</v>
      </c>
      <c r="J101" s="16">
        <v>20</v>
      </c>
      <c r="K101" s="16">
        <v>20</v>
      </c>
      <c r="L101" s="16">
        <v>5</v>
      </c>
      <c r="M101" s="81">
        <v>8.1999999999999993</v>
      </c>
      <c r="N101" s="96">
        <v>8.1999999999999993</v>
      </c>
      <c r="O101" s="64">
        <v>2530</v>
      </c>
      <c r="P101" s="65">
        <f>Table224578910112345678910111213141516171819202122232425262728293031323334353637383940414243444546474849505152535455565758[[#This Row],[PEMBULATAN]]*O101</f>
        <v>20746</v>
      </c>
    </row>
    <row r="102" spans="1:16" ht="24.75" customHeight="1" x14ac:dyDescent="0.2">
      <c r="A102" s="14"/>
      <c r="B102" s="75"/>
      <c r="C102" s="73" t="s">
        <v>6211</v>
      </c>
      <c r="D102" s="78" t="s">
        <v>127</v>
      </c>
      <c r="E102" s="13">
        <v>44561</v>
      </c>
      <c r="F102" s="76" t="s">
        <v>705</v>
      </c>
      <c r="G102" s="13">
        <v>44567</v>
      </c>
      <c r="H102" s="77" t="s">
        <v>6390</v>
      </c>
      <c r="I102" s="16">
        <v>120</v>
      </c>
      <c r="J102" s="16">
        <v>8</v>
      </c>
      <c r="K102" s="16">
        <v>8</v>
      </c>
      <c r="L102" s="16">
        <v>4</v>
      </c>
      <c r="M102" s="81">
        <v>1.92</v>
      </c>
      <c r="N102" s="96">
        <v>4</v>
      </c>
      <c r="O102" s="64">
        <v>2530</v>
      </c>
      <c r="P102" s="65">
        <f>Table224578910112345678910111213141516171819202122232425262728293031323334353637383940414243444546474849505152535455565758[[#This Row],[PEMBULATAN]]*O102</f>
        <v>10120</v>
      </c>
    </row>
    <row r="103" spans="1:16" ht="24.75" customHeight="1" x14ac:dyDescent="0.2">
      <c r="A103" s="14"/>
      <c r="B103" s="75"/>
      <c r="C103" s="73" t="s">
        <v>6212</v>
      </c>
      <c r="D103" s="78" t="s">
        <v>127</v>
      </c>
      <c r="E103" s="13">
        <v>44561</v>
      </c>
      <c r="F103" s="76" t="s">
        <v>705</v>
      </c>
      <c r="G103" s="13">
        <v>44567</v>
      </c>
      <c r="H103" s="77" t="s">
        <v>6390</v>
      </c>
      <c r="I103" s="16">
        <v>30</v>
      </c>
      <c r="J103" s="16">
        <v>36</v>
      </c>
      <c r="K103" s="16">
        <v>10</v>
      </c>
      <c r="L103" s="16">
        <v>1</v>
      </c>
      <c r="M103" s="81">
        <v>2.7</v>
      </c>
      <c r="N103" s="96">
        <v>2.7</v>
      </c>
      <c r="O103" s="64">
        <v>2530</v>
      </c>
      <c r="P103" s="65">
        <f>Table224578910112345678910111213141516171819202122232425262728293031323334353637383940414243444546474849505152535455565758[[#This Row],[PEMBULATAN]]*O103</f>
        <v>6831</v>
      </c>
    </row>
    <row r="104" spans="1:16" ht="24.75" customHeight="1" x14ac:dyDescent="0.2">
      <c r="A104" s="14"/>
      <c r="B104" s="75"/>
      <c r="C104" s="73" t="s">
        <v>6213</v>
      </c>
      <c r="D104" s="78" t="s">
        <v>127</v>
      </c>
      <c r="E104" s="13">
        <v>44561</v>
      </c>
      <c r="F104" s="76" t="s">
        <v>705</v>
      </c>
      <c r="G104" s="13">
        <v>44567</v>
      </c>
      <c r="H104" s="77" t="s">
        <v>6390</v>
      </c>
      <c r="I104" s="16">
        <v>124</v>
      </c>
      <c r="J104" s="16">
        <v>11</v>
      </c>
      <c r="K104" s="16">
        <v>8</v>
      </c>
      <c r="L104" s="16">
        <v>1</v>
      </c>
      <c r="M104" s="81">
        <v>2.7280000000000002</v>
      </c>
      <c r="N104" s="96">
        <v>2.7280000000000002</v>
      </c>
      <c r="O104" s="64">
        <v>2530</v>
      </c>
      <c r="P104" s="65">
        <f>Table224578910112345678910111213141516171819202122232425262728293031323334353637383940414243444546474849505152535455565758[[#This Row],[PEMBULATAN]]*O104</f>
        <v>6901.84</v>
      </c>
    </row>
    <row r="105" spans="1:16" ht="24.75" customHeight="1" x14ac:dyDescent="0.2">
      <c r="A105" s="14"/>
      <c r="B105" s="75"/>
      <c r="C105" s="73" t="s">
        <v>6214</v>
      </c>
      <c r="D105" s="78" t="s">
        <v>127</v>
      </c>
      <c r="E105" s="13">
        <v>44561</v>
      </c>
      <c r="F105" s="76" t="s">
        <v>705</v>
      </c>
      <c r="G105" s="13">
        <v>44567</v>
      </c>
      <c r="H105" s="77" t="s">
        <v>6390</v>
      </c>
      <c r="I105" s="16">
        <v>43</v>
      </c>
      <c r="J105" s="16">
        <v>25</v>
      </c>
      <c r="K105" s="16">
        <v>25</v>
      </c>
      <c r="L105" s="16">
        <v>4</v>
      </c>
      <c r="M105" s="81">
        <v>6.71875</v>
      </c>
      <c r="N105" s="96">
        <v>6.71875</v>
      </c>
      <c r="O105" s="64">
        <v>2530</v>
      </c>
      <c r="P105" s="65">
        <f>Table224578910112345678910111213141516171819202122232425262728293031323334353637383940414243444546474849505152535455565758[[#This Row],[PEMBULATAN]]*O105</f>
        <v>16998.4375</v>
      </c>
    </row>
    <row r="106" spans="1:16" ht="24.75" customHeight="1" x14ac:dyDescent="0.2">
      <c r="A106" s="14"/>
      <c r="B106" s="75"/>
      <c r="C106" s="73" t="s">
        <v>6215</v>
      </c>
      <c r="D106" s="78" t="s">
        <v>127</v>
      </c>
      <c r="E106" s="13">
        <v>44561</v>
      </c>
      <c r="F106" s="76" t="s">
        <v>705</v>
      </c>
      <c r="G106" s="13">
        <v>44567</v>
      </c>
      <c r="H106" s="77" t="s">
        <v>6390</v>
      </c>
      <c r="I106" s="16">
        <v>42</v>
      </c>
      <c r="J106" s="16">
        <v>30</v>
      </c>
      <c r="K106" s="16">
        <v>30</v>
      </c>
      <c r="L106" s="16">
        <v>3</v>
      </c>
      <c r="M106" s="81">
        <v>9.4499999999999993</v>
      </c>
      <c r="N106" s="96">
        <v>10</v>
      </c>
      <c r="O106" s="64">
        <v>2530</v>
      </c>
      <c r="P106" s="65">
        <f>Table224578910112345678910111213141516171819202122232425262728293031323334353637383940414243444546474849505152535455565758[[#This Row],[PEMBULATAN]]*O106</f>
        <v>25300</v>
      </c>
    </row>
    <row r="107" spans="1:16" ht="24.75" customHeight="1" x14ac:dyDescent="0.2">
      <c r="A107" s="14"/>
      <c r="B107" s="75"/>
      <c r="C107" s="73" t="s">
        <v>6216</v>
      </c>
      <c r="D107" s="78" t="s">
        <v>127</v>
      </c>
      <c r="E107" s="13">
        <v>44561</v>
      </c>
      <c r="F107" s="76" t="s">
        <v>705</v>
      </c>
      <c r="G107" s="13">
        <v>44567</v>
      </c>
      <c r="H107" s="77" t="s">
        <v>6390</v>
      </c>
      <c r="I107" s="16">
        <v>50</v>
      </c>
      <c r="J107" s="16">
        <v>37</v>
      </c>
      <c r="K107" s="16">
        <v>37</v>
      </c>
      <c r="L107" s="16">
        <v>8</v>
      </c>
      <c r="M107" s="81">
        <v>17.112500000000001</v>
      </c>
      <c r="N107" s="96">
        <v>17.112500000000001</v>
      </c>
      <c r="O107" s="64">
        <v>2530</v>
      </c>
      <c r="P107" s="65">
        <f>Table224578910112345678910111213141516171819202122232425262728293031323334353637383940414243444546474849505152535455565758[[#This Row],[PEMBULATAN]]*O107</f>
        <v>43294.625</v>
      </c>
    </row>
    <row r="108" spans="1:16" ht="24.75" customHeight="1" x14ac:dyDescent="0.2">
      <c r="A108" s="14"/>
      <c r="B108" s="75"/>
      <c r="C108" s="73" t="s">
        <v>6217</v>
      </c>
      <c r="D108" s="78" t="s">
        <v>127</v>
      </c>
      <c r="E108" s="13">
        <v>44561</v>
      </c>
      <c r="F108" s="76" t="s">
        <v>705</v>
      </c>
      <c r="G108" s="13">
        <v>44567</v>
      </c>
      <c r="H108" s="77" t="s">
        <v>6390</v>
      </c>
      <c r="I108" s="16">
        <v>77</v>
      </c>
      <c r="J108" s="16">
        <v>15</v>
      </c>
      <c r="K108" s="16">
        <v>6</v>
      </c>
      <c r="L108" s="16">
        <v>1</v>
      </c>
      <c r="M108" s="81">
        <v>1.7324999999999999</v>
      </c>
      <c r="N108" s="96">
        <v>1.7324999999999999</v>
      </c>
      <c r="O108" s="64">
        <v>2530</v>
      </c>
      <c r="P108" s="65">
        <f>Table224578910112345678910111213141516171819202122232425262728293031323334353637383940414243444546474849505152535455565758[[#This Row],[PEMBULATAN]]*O108</f>
        <v>4383.2249999999995</v>
      </c>
    </row>
    <row r="109" spans="1:16" ht="24.75" customHeight="1" x14ac:dyDescent="0.2">
      <c r="A109" s="14"/>
      <c r="B109" s="75"/>
      <c r="C109" s="73" t="s">
        <v>6218</v>
      </c>
      <c r="D109" s="78" t="s">
        <v>127</v>
      </c>
      <c r="E109" s="13">
        <v>44561</v>
      </c>
      <c r="F109" s="76" t="s">
        <v>705</v>
      </c>
      <c r="G109" s="13">
        <v>44567</v>
      </c>
      <c r="H109" s="77" t="s">
        <v>6390</v>
      </c>
      <c r="I109" s="16">
        <v>83</v>
      </c>
      <c r="J109" s="16">
        <v>46</v>
      </c>
      <c r="K109" s="16">
        <v>13</v>
      </c>
      <c r="L109" s="16">
        <v>1</v>
      </c>
      <c r="M109" s="81">
        <v>12.4085</v>
      </c>
      <c r="N109" s="96">
        <v>13</v>
      </c>
      <c r="O109" s="64">
        <v>2530</v>
      </c>
      <c r="P109" s="65">
        <f>Table224578910112345678910111213141516171819202122232425262728293031323334353637383940414243444546474849505152535455565758[[#This Row],[PEMBULATAN]]*O109</f>
        <v>32890</v>
      </c>
    </row>
    <row r="110" spans="1:16" ht="24.75" customHeight="1" x14ac:dyDescent="0.2">
      <c r="A110" s="14"/>
      <c r="B110" s="75"/>
      <c r="C110" s="73" t="s">
        <v>6219</v>
      </c>
      <c r="D110" s="78" t="s">
        <v>127</v>
      </c>
      <c r="E110" s="13">
        <v>44561</v>
      </c>
      <c r="F110" s="76" t="s">
        <v>705</v>
      </c>
      <c r="G110" s="13">
        <v>44567</v>
      </c>
      <c r="H110" s="77" t="s">
        <v>6390</v>
      </c>
      <c r="I110" s="16">
        <v>56</v>
      </c>
      <c r="J110" s="16">
        <v>43</v>
      </c>
      <c r="K110" s="16">
        <v>24</v>
      </c>
      <c r="L110" s="16">
        <v>6</v>
      </c>
      <c r="M110" s="81">
        <v>14.448</v>
      </c>
      <c r="N110" s="96">
        <v>15</v>
      </c>
      <c r="O110" s="64">
        <v>2530</v>
      </c>
      <c r="P110" s="65">
        <f>Table224578910112345678910111213141516171819202122232425262728293031323334353637383940414243444546474849505152535455565758[[#This Row],[PEMBULATAN]]*O110</f>
        <v>37950</v>
      </c>
    </row>
    <row r="111" spans="1:16" ht="24.75" customHeight="1" x14ac:dyDescent="0.2">
      <c r="A111" s="14"/>
      <c r="B111" s="75"/>
      <c r="C111" s="73" t="s">
        <v>6220</v>
      </c>
      <c r="D111" s="78" t="s">
        <v>127</v>
      </c>
      <c r="E111" s="13">
        <v>44561</v>
      </c>
      <c r="F111" s="76" t="s">
        <v>705</v>
      </c>
      <c r="G111" s="13">
        <v>44567</v>
      </c>
      <c r="H111" s="77" t="s">
        <v>6390</v>
      </c>
      <c r="I111" s="16">
        <v>51</v>
      </c>
      <c r="J111" s="16">
        <v>41</v>
      </c>
      <c r="K111" s="16">
        <v>41</v>
      </c>
      <c r="L111" s="16">
        <v>9</v>
      </c>
      <c r="M111" s="81">
        <v>21.432749999999999</v>
      </c>
      <c r="N111" s="96">
        <v>22</v>
      </c>
      <c r="O111" s="64">
        <v>2530</v>
      </c>
      <c r="P111" s="65">
        <f>Table224578910112345678910111213141516171819202122232425262728293031323334353637383940414243444546474849505152535455565758[[#This Row],[PEMBULATAN]]*O111</f>
        <v>55660</v>
      </c>
    </row>
    <row r="112" spans="1:16" ht="24.75" customHeight="1" x14ac:dyDescent="0.2">
      <c r="A112" s="14"/>
      <c r="B112" s="75"/>
      <c r="C112" s="73" t="s">
        <v>6221</v>
      </c>
      <c r="D112" s="78" t="s">
        <v>127</v>
      </c>
      <c r="E112" s="13">
        <v>44561</v>
      </c>
      <c r="F112" s="76" t="s">
        <v>705</v>
      </c>
      <c r="G112" s="13">
        <v>44567</v>
      </c>
      <c r="H112" s="77" t="s">
        <v>6390</v>
      </c>
      <c r="I112" s="16">
        <v>40</v>
      </c>
      <c r="J112" s="16">
        <v>40</v>
      </c>
      <c r="K112" s="16">
        <v>27</v>
      </c>
      <c r="L112" s="16">
        <v>10</v>
      </c>
      <c r="M112" s="81">
        <v>10.8</v>
      </c>
      <c r="N112" s="96">
        <v>10.8</v>
      </c>
      <c r="O112" s="64">
        <v>2530</v>
      </c>
      <c r="P112" s="65">
        <f>Table224578910112345678910111213141516171819202122232425262728293031323334353637383940414243444546474849505152535455565758[[#This Row],[PEMBULATAN]]*O112</f>
        <v>27324</v>
      </c>
    </row>
    <row r="113" spans="1:16" ht="24.75" customHeight="1" x14ac:dyDescent="0.2">
      <c r="A113" s="14"/>
      <c r="B113" s="75"/>
      <c r="C113" s="73" t="s">
        <v>6222</v>
      </c>
      <c r="D113" s="78" t="s">
        <v>127</v>
      </c>
      <c r="E113" s="13">
        <v>44561</v>
      </c>
      <c r="F113" s="76" t="s">
        <v>705</v>
      </c>
      <c r="G113" s="13">
        <v>44567</v>
      </c>
      <c r="H113" s="77" t="s">
        <v>6390</v>
      </c>
      <c r="I113" s="16">
        <v>82</v>
      </c>
      <c r="J113" s="16">
        <v>40</v>
      </c>
      <c r="K113" s="16">
        <v>21</v>
      </c>
      <c r="L113" s="16">
        <v>5</v>
      </c>
      <c r="M113" s="81">
        <v>17.22</v>
      </c>
      <c r="N113" s="96">
        <v>17.22</v>
      </c>
      <c r="O113" s="64">
        <v>2530</v>
      </c>
      <c r="P113" s="65">
        <f>Table224578910112345678910111213141516171819202122232425262728293031323334353637383940414243444546474849505152535455565758[[#This Row],[PEMBULATAN]]*O113</f>
        <v>43566.6</v>
      </c>
    </row>
    <row r="114" spans="1:16" ht="24.75" customHeight="1" x14ac:dyDescent="0.2">
      <c r="A114" s="14"/>
      <c r="B114" s="75"/>
      <c r="C114" s="73" t="s">
        <v>6223</v>
      </c>
      <c r="D114" s="78" t="s">
        <v>127</v>
      </c>
      <c r="E114" s="13">
        <v>44561</v>
      </c>
      <c r="F114" s="76" t="s">
        <v>705</v>
      </c>
      <c r="G114" s="13">
        <v>44567</v>
      </c>
      <c r="H114" s="77" t="s">
        <v>6390</v>
      </c>
      <c r="I114" s="16">
        <v>77</v>
      </c>
      <c r="J114" s="16">
        <v>60</v>
      </c>
      <c r="K114" s="16">
        <v>32</v>
      </c>
      <c r="L114" s="16">
        <v>13</v>
      </c>
      <c r="M114" s="81">
        <v>36.96</v>
      </c>
      <c r="N114" s="96">
        <v>36.96</v>
      </c>
      <c r="O114" s="64">
        <v>2530</v>
      </c>
      <c r="P114" s="65">
        <f>Table224578910112345678910111213141516171819202122232425262728293031323334353637383940414243444546474849505152535455565758[[#This Row],[PEMBULATAN]]*O114</f>
        <v>93508.800000000003</v>
      </c>
    </row>
    <row r="115" spans="1:16" ht="24.75" customHeight="1" x14ac:dyDescent="0.2">
      <c r="A115" s="14"/>
      <c r="B115" s="75"/>
      <c r="C115" s="73" t="s">
        <v>6224</v>
      </c>
      <c r="D115" s="78" t="s">
        <v>127</v>
      </c>
      <c r="E115" s="13">
        <v>44561</v>
      </c>
      <c r="F115" s="76" t="s">
        <v>705</v>
      </c>
      <c r="G115" s="13">
        <v>44567</v>
      </c>
      <c r="H115" s="77" t="s">
        <v>6390</v>
      </c>
      <c r="I115" s="16">
        <v>111</v>
      </c>
      <c r="J115" s="16">
        <v>26</v>
      </c>
      <c r="K115" s="16">
        <v>17</v>
      </c>
      <c r="L115" s="16">
        <v>2</v>
      </c>
      <c r="M115" s="81">
        <v>12.265499999999999</v>
      </c>
      <c r="N115" s="96">
        <v>12.265499999999999</v>
      </c>
      <c r="O115" s="64">
        <v>2530</v>
      </c>
      <c r="P115" s="65">
        <f>Table224578910112345678910111213141516171819202122232425262728293031323334353637383940414243444546474849505152535455565758[[#This Row],[PEMBULATAN]]*O115</f>
        <v>31031.715</v>
      </c>
    </row>
    <row r="116" spans="1:16" ht="24.75" customHeight="1" x14ac:dyDescent="0.2">
      <c r="A116" s="14"/>
      <c r="B116" s="75"/>
      <c r="C116" s="73" t="s">
        <v>6225</v>
      </c>
      <c r="D116" s="78" t="s">
        <v>127</v>
      </c>
      <c r="E116" s="13">
        <v>44561</v>
      </c>
      <c r="F116" s="76" t="s">
        <v>705</v>
      </c>
      <c r="G116" s="13">
        <v>44567</v>
      </c>
      <c r="H116" s="77" t="s">
        <v>6390</v>
      </c>
      <c r="I116" s="16">
        <v>76</v>
      </c>
      <c r="J116" s="16">
        <v>63</v>
      </c>
      <c r="K116" s="16">
        <v>15</v>
      </c>
      <c r="L116" s="16">
        <v>13</v>
      </c>
      <c r="M116" s="81">
        <v>17.954999999999998</v>
      </c>
      <c r="N116" s="96">
        <v>17.954999999999998</v>
      </c>
      <c r="O116" s="64">
        <v>2530</v>
      </c>
      <c r="P116" s="65">
        <f>Table224578910112345678910111213141516171819202122232425262728293031323334353637383940414243444546474849505152535455565758[[#This Row],[PEMBULATAN]]*O116</f>
        <v>45426.149999999994</v>
      </c>
    </row>
    <row r="117" spans="1:16" ht="24.75" customHeight="1" x14ac:dyDescent="0.2">
      <c r="A117" s="14"/>
      <c r="B117" s="75"/>
      <c r="C117" s="73" t="s">
        <v>6226</v>
      </c>
      <c r="D117" s="78" t="s">
        <v>127</v>
      </c>
      <c r="E117" s="13">
        <v>44561</v>
      </c>
      <c r="F117" s="76" t="s">
        <v>705</v>
      </c>
      <c r="G117" s="13">
        <v>44567</v>
      </c>
      <c r="H117" s="77" t="s">
        <v>6390</v>
      </c>
      <c r="I117" s="16">
        <v>54</v>
      </c>
      <c r="J117" s="16">
        <v>36</v>
      </c>
      <c r="K117" s="16">
        <v>39</v>
      </c>
      <c r="L117" s="16">
        <v>18</v>
      </c>
      <c r="M117" s="81">
        <v>18.954000000000001</v>
      </c>
      <c r="N117" s="96">
        <v>18.954000000000001</v>
      </c>
      <c r="O117" s="64">
        <v>2530</v>
      </c>
      <c r="P117" s="65">
        <f>Table224578910112345678910111213141516171819202122232425262728293031323334353637383940414243444546474849505152535455565758[[#This Row],[PEMBULATAN]]*O117</f>
        <v>47953.62</v>
      </c>
    </row>
    <row r="118" spans="1:16" ht="24.75" customHeight="1" x14ac:dyDescent="0.2">
      <c r="A118" s="14"/>
      <c r="B118" s="75"/>
      <c r="C118" s="73" t="s">
        <v>6227</v>
      </c>
      <c r="D118" s="78" t="s">
        <v>127</v>
      </c>
      <c r="E118" s="13">
        <v>44561</v>
      </c>
      <c r="F118" s="76" t="s">
        <v>705</v>
      </c>
      <c r="G118" s="13">
        <v>44567</v>
      </c>
      <c r="H118" s="77" t="s">
        <v>6390</v>
      </c>
      <c r="I118" s="16">
        <v>100</v>
      </c>
      <c r="J118" s="16">
        <v>40</v>
      </c>
      <c r="K118" s="16">
        <v>27</v>
      </c>
      <c r="L118" s="16">
        <v>14</v>
      </c>
      <c r="M118" s="81">
        <v>27</v>
      </c>
      <c r="N118" s="96">
        <v>27</v>
      </c>
      <c r="O118" s="64">
        <v>2530</v>
      </c>
      <c r="P118" s="65">
        <f>Table224578910112345678910111213141516171819202122232425262728293031323334353637383940414243444546474849505152535455565758[[#This Row],[PEMBULATAN]]*O118</f>
        <v>68310</v>
      </c>
    </row>
    <row r="119" spans="1:16" ht="24.75" customHeight="1" x14ac:dyDescent="0.2">
      <c r="A119" s="14"/>
      <c r="B119" s="75"/>
      <c r="C119" s="73" t="s">
        <v>6228</v>
      </c>
      <c r="D119" s="78" t="s">
        <v>127</v>
      </c>
      <c r="E119" s="13">
        <v>44561</v>
      </c>
      <c r="F119" s="76" t="s">
        <v>705</v>
      </c>
      <c r="G119" s="13">
        <v>44567</v>
      </c>
      <c r="H119" s="77" t="s">
        <v>6390</v>
      </c>
      <c r="I119" s="16">
        <v>165</v>
      </c>
      <c r="J119" s="16">
        <v>50</v>
      </c>
      <c r="K119" s="16">
        <v>22</v>
      </c>
      <c r="L119" s="16">
        <v>14</v>
      </c>
      <c r="M119" s="81">
        <v>45.375</v>
      </c>
      <c r="N119" s="96">
        <v>46</v>
      </c>
      <c r="O119" s="64">
        <v>2530</v>
      </c>
      <c r="P119" s="65">
        <f>Table224578910112345678910111213141516171819202122232425262728293031323334353637383940414243444546474849505152535455565758[[#This Row],[PEMBULATAN]]*O119</f>
        <v>116380</v>
      </c>
    </row>
    <row r="120" spans="1:16" ht="24.75" customHeight="1" x14ac:dyDescent="0.2">
      <c r="A120" s="14"/>
      <c r="B120" s="75"/>
      <c r="C120" s="73" t="s">
        <v>6229</v>
      </c>
      <c r="D120" s="78" t="s">
        <v>127</v>
      </c>
      <c r="E120" s="13">
        <v>44561</v>
      </c>
      <c r="F120" s="76" t="s">
        <v>705</v>
      </c>
      <c r="G120" s="13">
        <v>44567</v>
      </c>
      <c r="H120" s="77" t="s">
        <v>6390</v>
      </c>
      <c r="I120" s="16">
        <v>78</v>
      </c>
      <c r="J120" s="16">
        <v>15</v>
      </c>
      <c r="K120" s="16">
        <v>10</v>
      </c>
      <c r="L120" s="16">
        <v>1</v>
      </c>
      <c r="M120" s="81">
        <v>2.9249999999999998</v>
      </c>
      <c r="N120" s="96">
        <v>2.9249999999999998</v>
      </c>
      <c r="O120" s="64">
        <v>2530</v>
      </c>
      <c r="P120" s="65">
        <f>Table224578910112345678910111213141516171819202122232425262728293031323334353637383940414243444546474849505152535455565758[[#This Row],[PEMBULATAN]]*O120</f>
        <v>7400.25</v>
      </c>
    </row>
    <row r="121" spans="1:16" ht="24.75" customHeight="1" x14ac:dyDescent="0.2">
      <c r="A121" s="14"/>
      <c r="B121" s="75"/>
      <c r="C121" s="73" t="s">
        <v>6230</v>
      </c>
      <c r="D121" s="78" t="s">
        <v>127</v>
      </c>
      <c r="E121" s="13">
        <v>44561</v>
      </c>
      <c r="F121" s="76" t="s">
        <v>705</v>
      </c>
      <c r="G121" s="13">
        <v>44567</v>
      </c>
      <c r="H121" s="77" t="s">
        <v>6390</v>
      </c>
      <c r="I121" s="16">
        <v>51</v>
      </c>
      <c r="J121" s="16">
        <v>33</v>
      </c>
      <c r="K121" s="16">
        <v>15</v>
      </c>
      <c r="L121" s="16">
        <v>12</v>
      </c>
      <c r="M121" s="81">
        <v>6.3112500000000002</v>
      </c>
      <c r="N121" s="96">
        <v>13</v>
      </c>
      <c r="O121" s="64">
        <v>2530</v>
      </c>
      <c r="P121" s="65">
        <f>Table224578910112345678910111213141516171819202122232425262728293031323334353637383940414243444546474849505152535455565758[[#This Row],[PEMBULATAN]]*O121</f>
        <v>32890</v>
      </c>
    </row>
    <row r="122" spans="1:16" ht="24.75" customHeight="1" x14ac:dyDescent="0.2">
      <c r="A122" s="14"/>
      <c r="B122" s="75"/>
      <c r="C122" s="73" t="s">
        <v>6231</v>
      </c>
      <c r="D122" s="78" t="s">
        <v>127</v>
      </c>
      <c r="E122" s="13">
        <v>44561</v>
      </c>
      <c r="F122" s="76" t="s">
        <v>705</v>
      </c>
      <c r="G122" s="13">
        <v>44567</v>
      </c>
      <c r="H122" s="77" t="s">
        <v>6390</v>
      </c>
      <c r="I122" s="16">
        <v>83</v>
      </c>
      <c r="J122" s="16">
        <v>62</v>
      </c>
      <c r="K122" s="16">
        <v>20</v>
      </c>
      <c r="L122" s="16">
        <v>17</v>
      </c>
      <c r="M122" s="81">
        <v>25.73</v>
      </c>
      <c r="N122" s="96">
        <v>25.73</v>
      </c>
      <c r="O122" s="64">
        <v>2530</v>
      </c>
      <c r="P122" s="65">
        <f>Table224578910112345678910111213141516171819202122232425262728293031323334353637383940414243444546474849505152535455565758[[#This Row],[PEMBULATAN]]*O122</f>
        <v>65096.9</v>
      </c>
    </row>
    <row r="123" spans="1:16" ht="24.75" customHeight="1" x14ac:dyDescent="0.2">
      <c r="A123" s="14"/>
      <c r="B123" s="75"/>
      <c r="C123" s="73" t="s">
        <v>6232</v>
      </c>
      <c r="D123" s="78" t="s">
        <v>127</v>
      </c>
      <c r="E123" s="13">
        <v>44561</v>
      </c>
      <c r="F123" s="76" t="s">
        <v>705</v>
      </c>
      <c r="G123" s="13">
        <v>44567</v>
      </c>
      <c r="H123" s="77" t="s">
        <v>6390</v>
      </c>
      <c r="I123" s="16">
        <v>47</v>
      </c>
      <c r="J123" s="16">
        <v>35</v>
      </c>
      <c r="K123" s="16">
        <v>20</v>
      </c>
      <c r="L123" s="16">
        <v>15</v>
      </c>
      <c r="M123" s="81">
        <v>8.2249999999999996</v>
      </c>
      <c r="N123" s="96">
        <v>15</v>
      </c>
      <c r="O123" s="64">
        <v>2530</v>
      </c>
      <c r="P123" s="65">
        <f>Table224578910112345678910111213141516171819202122232425262728293031323334353637383940414243444546474849505152535455565758[[#This Row],[PEMBULATAN]]*O123</f>
        <v>37950</v>
      </c>
    </row>
    <row r="124" spans="1:16" ht="24.75" customHeight="1" x14ac:dyDescent="0.2">
      <c r="A124" s="14"/>
      <c r="B124" s="75"/>
      <c r="C124" s="73" t="s">
        <v>6233</v>
      </c>
      <c r="D124" s="78" t="s">
        <v>127</v>
      </c>
      <c r="E124" s="13">
        <v>44561</v>
      </c>
      <c r="F124" s="76" t="s">
        <v>705</v>
      </c>
      <c r="G124" s="13">
        <v>44567</v>
      </c>
      <c r="H124" s="77" t="s">
        <v>6390</v>
      </c>
      <c r="I124" s="16">
        <v>77</v>
      </c>
      <c r="J124" s="16">
        <v>64</v>
      </c>
      <c r="K124" s="16">
        <v>15</v>
      </c>
      <c r="L124" s="16">
        <v>6</v>
      </c>
      <c r="M124" s="81">
        <v>18.48</v>
      </c>
      <c r="N124" s="96">
        <v>19</v>
      </c>
      <c r="O124" s="64">
        <v>2530</v>
      </c>
      <c r="P124" s="65">
        <f>Table224578910112345678910111213141516171819202122232425262728293031323334353637383940414243444546474849505152535455565758[[#This Row],[PEMBULATAN]]*O124</f>
        <v>48070</v>
      </c>
    </row>
    <row r="125" spans="1:16" ht="24.75" customHeight="1" x14ac:dyDescent="0.2">
      <c r="A125" s="14"/>
      <c r="B125" s="75"/>
      <c r="C125" s="73" t="s">
        <v>6234</v>
      </c>
      <c r="D125" s="78" t="s">
        <v>127</v>
      </c>
      <c r="E125" s="13">
        <v>44561</v>
      </c>
      <c r="F125" s="76" t="s">
        <v>705</v>
      </c>
      <c r="G125" s="13">
        <v>44567</v>
      </c>
      <c r="H125" s="77" t="s">
        <v>6390</v>
      </c>
      <c r="I125" s="16">
        <v>39</v>
      </c>
      <c r="J125" s="16">
        <v>38</v>
      </c>
      <c r="K125" s="16">
        <v>36</v>
      </c>
      <c r="L125" s="16">
        <v>3</v>
      </c>
      <c r="M125" s="81">
        <v>13.337999999999999</v>
      </c>
      <c r="N125" s="96">
        <v>14</v>
      </c>
      <c r="O125" s="64">
        <v>2530</v>
      </c>
      <c r="P125" s="65">
        <f>Table224578910112345678910111213141516171819202122232425262728293031323334353637383940414243444546474849505152535455565758[[#This Row],[PEMBULATAN]]*O125</f>
        <v>35420</v>
      </c>
    </row>
    <row r="126" spans="1:16" ht="24.75" customHeight="1" x14ac:dyDescent="0.2">
      <c r="A126" s="14"/>
      <c r="B126" s="75"/>
      <c r="C126" s="73" t="s">
        <v>6235</v>
      </c>
      <c r="D126" s="78" t="s">
        <v>127</v>
      </c>
      <c r="E126" s="13">
        <v>44561</v>
      </c>
      <c r="F126" s="76" t="s">
        <v>705</v>
      </c>
      <c r="G126" s="13">
        <v>44567</v>
      </c>
      <c r="H126" s="77" t="s">
        <v>6390</v>
      </c>
      <c r="I126" s="16">
        <v>76</v>
      </c>
      <c r="J126" s="16">
        <v>39</v>
      </c>
      <c r="K126" s="16">
        <v>14</v>
      </c>
      <c r="L126" s="16">
        <v>5</v>
      </c>
      <c r="M126" s="81">
        <v>10.374000000000001</v>
      </c>
      <c r="N126" s="96">
        <v>11</v>
      </c>
      <c r="O126" s="64">
        <v>2530</v>
      </c>
      <c r="P126" s="65">
        <f>Table224578910112345678910111213141516171819202122232425262728293031323334353637383940414243444546474849505152535455565758[[#This Row],[PEMBULATAN]]*O126</f>
        <v>27830</v>
      </c>
    </row>
    <row r="127" spans="1:16" ht="24.75" customHeight="1" x14ac:dyDescent="0.2">
      <c r="A127" s="14"/>
      <c r="B127" s="75"/>
      <c r="C127" s="73" t="s">
        <v>6236</v>
      </c>
      <c r="D127" s="78" t="s">
        <v>127</v>
      </c>
      <c r="E127" s="13">
        <v>44561</v>
      </c>
      <c r="F127" s="76" t="s">
        <v>705</v>
      </c>
      <c r="G127" s="13">
        <v>44567</v>
      </c>
      <c r="H127" s="77" t="s">
        <v>6390</v>
      </c>
      <c r="I127" s="16">
        <v>65</v>
      </c>
      <c r="J127" s="16">
        <v>43</v>
      </c>
      <c r="K127" s="16">
        <v>20</v>
      </c>
      <c r="L127" s="16">
        <v>6</v>
      </c>
      <c r="M127" s="81">
        <v>13.975</v>
      </c>
      <c r="N127" s="96">
        <v>13.975</v>
      </c>
      <c r="O127" s="64">
        <v>2530</v>
      </c>
      <c r="P127" s="65">
        <f>Table224578910112345678910111213141516171819202122232425262728293031323334353637383940414243444546474849505152535455565758[[#This Row],[PEMBULATAN]]*O127</f>
        <v>35356.75</v>
      </c>
    </row>
    <row r="128" spans="1:16" ht="24.75" customHeight="1" x14ac:dyDescent="0.2">
      <c r="A128" s="14"/>
      <c r="B128" s="75"/>
      <c r="C128" s="73" t="s">
        <v>6237</v>
      </c>
      <c r="D128" s="78" t="s">
        <v>127</v>
      </c>
      <c r="E128" s="13">
        <v>44561</v>
      </c>
      <c r="F128" s="76" t="s">
        <v>705</v>
      </c>
      <c r="G128" s="13">
        <v>44567</v>
      </c>
      <c r="H128" s="77" t="s">
        <v>6390</v>
      </c>
      <c r="I128" s="16">
        <v>90</v>
      </c>
      <c r="J128" s="16">
        <v>58</v>
      </c>
      <c r="K128" s="16">
        <v>35</v>
      </c>
      <c r="L128" s="16">
        <v>17</v>
      </c>
      <c r="M128" s="81">
        <v>45.674999999999997</v>
      </c>
      <c r="N128" s="96">
        <v>45.674999999999997</v>
      </c>
      <c r="O128" s="64">
        <v>2530</v>
      </c>
      <c r="P128" s="65">
        <f>Table224578910112345678910111213141516171819202122232425262728293031323334353637383940414243444546474849505152535455565758[[#This Row],[PEMBULATAN]]*O128</f>
        <v>115557.75</v>
      </c>
    </row>
    <row r="129" spans="1:16" ht="24.75" customHeight="1" x14ac:dyDescent="0.2">
      <c r="A129" s="14"/>
      <c r="B129" s="75"/>
      <c r="C129" s="73" t="s">
        <v>6238</v>
      </c>
      <c r="D129" s="78" t="s">
        <v>127</v>
      </c>
      <c r="E129" s="13">
        <v>44561</v>
      </c>
      <c r="F129" s="76" t="s">
        <v>705</v>
      </c>
      <c r="G129" s="13">
        <v>44567</v>
      </c>
      <c r="H129" s="77" t="s">
        <v>6390</v>
      </c>
      <c r="I129" s="16">
        <v>83</v>
      </c>
      <c r="J129" s="16">
        <v>65</v>
      </c>
      <c r="K129" s="16">
        <v>28</v>
      </c>
      <c r="L129" s="16">
        <v>19</v>
      </c>
      <c r="M129" s="81">
        <v>37.765000000000001</v>
      </c>
      <c r="N129" s="96">
        <v>37.765000000000001</v>
      </c>
      <c r="O129" s="64">
        <v>2530</v>
      </c>
      <c r="P129" s="65">
        <f>Table224578910112345678910111213141516171819202122232425262728293031323334353637383940414243444546474849505152535455565758[[#This Row],[PEMBULATAN]]*O129</f>
        <v>95545.45</v>
      </c>
    </row>
    <row r="130" spans="1:16" ht="24.75" customHeight="1" x14ac:dyDescent="0.2">
      <c r="A130" s="14"/>
      <c r="B130" s="75"/>
      <c r="C130" s="73" t="s">
        <v>6239</v>
      </c>
      <c r="D130" s="78" t="s">
        <v>127</v>
      </c>
      <c r="E130" s="13">
        <v>44561</v>
      </c>
      <c r="F130" s="76" t="s">
        <v>705</v>
      </c>
      <c r="G130" s="13">
        <v>44567</v>
      </c>
      <c r="H130" s="77" t="s">
        <v>6390</v>
      </c>
      <c r="I130" s="16">
        <v>112</v>
      </c>
      <c r="J130" s="16">
        <v>60</v>
      </c>
      <c r="K130" s="16">
        <v>30</v>
      </c>
      <c r="L130" s="16">
        <v>24</v>
      </c>
      <c r="M130" s="81">
        <v>50.4</v>
      </c>
      <c r="N130" s="96">
        <v>51</v>
      </c>
      <c r="O130" s="64">
        <v>2530</v>
      </c>
      <c r="P130" s="65">
        <f>Table224578910112345678910111213141516171819202122232425262728293031323334353637383940414243444546474849505152535455565758[[#This Row],[PEMBULATAN]]*O130</f>
        <v>129030</v>
      </c>
    </row>
    <row r="131" spans="1:16" ht="24.75" customHeight="1" x14ac:dyDescent="0.2">
      <c r="A131" s="14"/>
      <c r="B131" s="75"/>
      <c r="C131" s="73" t="s">
        <v>6240</v>
      </c>
      <c r="D131" s="78" t="s">
        <v>127</v>
      </c>
      <c r="E131" s="13">
        <v>44561</v>
      </c>
      <c r="F131" s="76" t="s">
        <v>705</v>
      </c>
      <c r="G131" s="13">
        <v>44567</v>
      </c>
      <c r="H131" s="77" t="s">
        <v>6390</v>
      </c>
      <c r="I131" s="16">
        <v>89</v>
      </c>
      <c r="J131" s="16">
        <v>62</v>
      </c>
      <c r="K131" s="16">
        <v>30</v>
      </c>
      <c r="L131" s="16">
        <v>10</v>
      </c>
      <c r="M131" s="81">
        <v>41.384999999999998</v>
      </c>
      <c r="N131" s="96">
        <v>42</v>
      </c>
      <c r="O131" s="64">
        <v>2530</v>
      </c>
      <c r="P131" s="65">
        <f>Table224578910112345678910111213141516171819202122232425262728293031323334353637383940414243444546474849505152535455565758[[#This Row],[PEMBULATAN]]*O131</f>
        <v>106260</v>
      </c>
    </row>
    <row r="132" spans="1:16" ht="24.75" customHeight="1" x14ac:dyDescent="0.2">
      <c r="A132" s="14"/>
      <c r="B132" s="75"/>
      <c r="C132" s="73" t="s">
        <v>6241</v>
      </c>
      <c r="D132" s="78" t="s">
        <v>127</v>
      </c>
      <c r="E132" s="13">
        <v>44561</v>
      </c>
      <c r="F132" s="76" t="s">
        <v>705</v>
      </c>
      <c r="G132" s="13">
        <v>44567</v>
      </c>
      <c r="H132" s="77" t="s">
        <v>6390</v>
      </c>
      <c r="I132" s="16">
        <v>87</v>
      </c>
      <c r="J132" s="16">
        <v>64</v>
      </c>
      <c r="K132" s="16">
        <v>25</v>
      </c>
      <c r="L132" s="16">
        <v>12</v>
      </c>
      <c r="M132" s="81">
        <v>34.799999999999997</v>
      </c>
      <c r="N132" s="96">
        <v>34.799999999999997</v>
      </c>
      <c r="O132" s="64">
        <v>2530</v>
      </c>
      <c r="P132" s="65">
        <f>Table224578910112345678910111213141516171819202122232425262728293031323334353637383940414243444546474849505152535455565758[[#This Row],[PEMBULATAN]]*O132</f>
        <v>88044</v>
      </c>
    </row>
    <row r="133" spans="1:16" ht="24.75" customHeight="1" x14ac:dyDescent="0.2">
      <c r="A133" s="14"/>
      <c r="B133" s="75"/>
      <c r="C133" s="73" t="s">
        <v>6242</v>
      </c>
      <c r="D133" s="78" t="s">
        <v>127</v>
      </c>
      <c r="E133" s="13">
        <v>44561</v>
      </c>
      <c r="F133" s="76" t="s">
        <v>705</v>
      </c>
      <c r="G133" s="13">
        <v>44567</v>
      </c>
      <c r="H133" s="77" t="s">
        <v>6390</v>
      </c>
      <c r="I133" s="16">
        <v>90</v>
      </c>
      <c r="J133" s="16">
        <v>61</v>
      </c>
      <c r="K133" s="16">
        <v>40</v>
      </c>
      <c r="L133" s="16">
        <v>22</v>
      </c>
      <c r="M133" s="81">
        <v>54.9</v>
      </c>
      <c r="N133" s="96">
        <v>54.9</v>
      </c>
      <c r="O133" s="64">
        <v>2530</v>
      </c>
      <c r="P133" s="65">
        <f>Table224578910112345678910111213141516171819202122232425262728293031323334353637383940414243444546474849505152535455565758[[#This Row],[PEMBULATAN]]*O133</f>
        <v>138897</v>
      </c>
    </row>
    <row r="134" spans="1:16" ht="24.75" customHeight="1" x14ac:dyDescent="0.2">
      <c r="A134" s="14"/>
      <c r="B134" s="75"/>
      <c r="C134" s="73" t="s">
        <v>6243</v>
      </c>
      <c r="D134" s="78" t="s">
        <v>127</v>
      </c>
      <c r="E134" s="13">
        <v>44561</v>
      </c>
      <c r="F134" s="76" t="s">
        <v>705</v>
      </c>
      <c r="G134" s="13">
        <v>44567</v>
      </c>
      <c r="H134" s="77" t="s">
        <v>6390</v>
      </c>
      <c r="I134" s="16">
        <v>51</v>
      </c>
      <c r="J134" s="16">
        <v>43</v>
      </c>
      <c r="K134" s="16">
        <v>20</v>
      </c>
      <c r="L134" s="16">
        <v>4</v>
      </c>
      <c r="M134" s="81">
        <v>10.965</v>
      </c>
      <c r="N134" s="96">
        <v>10.965</v>
      </c>
      <c r="O134" s="64">
        <v>2530</v>
      </c>
      <c r="P134" s="65">
        <f>Table224578910112345678910111213141516171819202122232425262728293031323334353637383940414243444546474849505152535455565758[[#This Row],[PEMBULATAN]]*O134</f>
        <v>27741.45</v>
      </c>
    </row>
    <row r="135" spans="1:16" ht="24.75" customHeight="1" x14ac:dyDescent="0.2">
      <c r="A135" s="14"/>
      <c r="B135" s="75"/>
      <c r="C135" s="73" t="s">
        <v>6244</v>
      </c>
      <c r="D135" s="78" t="s">
        <v>127</v>
      </c>
      <c r="E135" s="13">
        <v>44561</v>
      </c>
      <c r="F135" s="76" t="s">
        <v>705</v>
      </c>
      <c r="G135" s="13">
        <v>44567</v>
      </c>
      <c r="H135" s="77" t="s">
        <v>6390</v>
      </c>
      <c r="I135" s="16">
        <v>68</v>
      </c>
      <c r="J135" s="16">
        <v>34</v>
      </c>
      <c r="K135" s="16">
        <v>18</v>
      </c>
      <c r="L135" s="16">
        <v>7</v>
      </c>
      <c r="M135" s="81">
        <v>10.404</v>
      </c>
      <c r="N135" s="96">
        <v>11</v>
      </c>
      <c r="O135" s="64">
        <v>2530</v>
      </c>
      <c r="P135" s="65">
        <f>Table224578910112345678910111213141516171819202122232425262728293031323334353637383940414243444546474849505152535455565758[[#This Row],[PEMBULATAN]]*O135</f>
        <v>27830</v>
      </c>
    </row>
    <row r="136" spans="1:16" ht="24.75" customHeight="1" x14ac:dyDescent="0.2">
      <c r="A136" s="14"/>
      <c r="B136" s="75"/>
      <c r="C136" s="73" t="s">
        <v>6245</v>
      </c>
      <c r="D136" s="78" t="s">
        <v>127</v>
      </c>
      <c r="E136" s="13">
        <v>44561</v>
      </c>
      <c r="F136" s="76" t="s">
        <v>705</v>
      </c>
      <c r="G136" s="13">
        <v>44567</v>
      </c>
      <c r="H136" s="77" t="s">
        <v>6390</v>
      </c>
      <c r="I136" s="16">
        <v>104</v>
      </c>
      <c r="J136" s="16">
        <v>47</v>
      </c>
      <c r="K136" s="16">
        <v>390</v>
      </c>
      <c r="L136" s="16">
        <v>18</v>
      </c>
      <c r="M136" s="81">
        <v>476.58</v>
      </c>
      <c r="N136" s="96">
        <v>476.58</v>
      </c>
      <c r="O136" s="64">
        <v>2530</v>
      </c>
      <c r="P136" s="65">
        <f>Table224578910112345678910111213141516171819202122232425262728293031323334353637383940414243444546474849505152535455565758[[#This Row],[PEMBULATAN]]*O136</f>
        <v>1205747.3999999999</v>
      </c>
    </row>
    <row r="137" spans="1:16" ht="24.75" customHeight="1" x14ac:dyDescent="0.2">
      <c r="A137" s="14"/>
      <c r="B137" s="75"/>
      <c r="C137" s="73" t="s">
        <v>6246</v>
      </c>
      <c r="D137" s="78" t="s">
        <v>127</v>
      </c>
      <c r="E137" s="13">
        <v>44561</v>
      </c>
      <c r="F137" s="76" t="s">
        <v>705</v>
      </c>
      <c r="G137" s="13">
        <v>44567</v>
      </c>
      <c r="H137" s="77" t="s">
        <v>6390</v>
      </c>
      <c r="I137" s="16">
        <v>85</v>
      </c>
      <c r="J137" s="16">
        <v>36</v>
      </c>
      <c r="K137" s="16">
        <v>14</v>
      </c>
      <c r="L137" s="16">
        <v>6</v>
      </c>
      <c r="M137" s="81">
        <v>10.71</v>
      </c>
      <c r="N137" s="96">
        <v>10.71</v>
      </c>
      <c r="O137" s="64">
        <v>2530</v>
      </c>
      <c r="P137" s="65">
        <f>Table224578910112345678910111213141516171819202122232425262728293031323334353637383940414243444546474849505152535455565758[[#This Row],[PEMBULATAN]]*O137</f>
        <v>27096.300000000003</v>
      </c>
    </row>
    <row r="138" spans="1:16" ht="24.75" customHeight="1" x14ac:dyDescent="0.2">
      <c r="A138" s="14"/>
      <c r="B138" s="75"/>
      <c r="C138" s="73" t="s">
        <v>6247</v>
      </c>
      <c r="D138" s="78" t="s">
        <v>127</v>
      </c>
      <c r="E138" s="13">
        <v>44561</v>
      </c>
      <c r="F138" s="76" t="s">
        <v>705</v>
      </c>
      <c r="G138" s="13">
        <v>44567</v>
      </c>
      <c r="H138" s="77" t="s">
        <v>6390</v>
      </c>
      <c r="I138" s="16">
        <v>83</v>
      </c>
      <c r="J138" s="16">
        <v>51</v>
      </c>
      <c r="K138" s="16">
        <v>40</v>
      </c>
      <c r="L138" s="16">
        <v>25</v>
      </c>
      <c r="M138" s="81">
        <v>42.33</v>
      </c>
      <c r="N138" s="96">
        <v>43</v>
      </c>
      <c r="O138" s="64">
        <v>2530</v>
      </c>
      <c r="P138" s="65">
        <f>Table224578910112345678910111213141516171819202122232425262728293031323334353637383940414243444546474849505152535455565758[[#This Row],[PEMBULATAN]]*O138</f>
        <v>108790</v>
      </c>
    </row>
    <row r="139" spans="1:16" ht="24.75" customHeight="1" x14ac:dyDescent="0.2">
      <c r="A139" s="14"/>
      <c r="B139" s="75"/>
      <c r="C139" s="73" t="s">
        <v>6248</v>
      </c>
      <c r="D139" s="78" t="s">
        <v>127</v>
      </c>
      <c r="E139" s="13">
        <v>44561</v>
      </c>
      <c r="F139" s="76" t="s">
        <v>705</v>
      </c>
      <c r="G139" s="13">
        <v>44567</v>
      </c>
      <c r="H139" s="77" t="s">
        <v>6390</v>
      </c>
      <c r="I139" s="16">
        <v>93</v>
      </c>
      <c r="J139" s="16">
        <v>53</v>
      </c>
      <c r="K139" s="16">
        <v>20</v>
      </c>
      <c r="L139" s="16">
        <v>21</v>
      </c>
      <c r="M139" s="81">
        <v>24.645</v>
      </c>
      <c r="N139" s="96">
        <v>24.645</v>
      </c>
      <c r="O139" s="64">
        <v>2530</v>
      </c>
      <c r="P139" s="65">
        <f>Table224578910112345678910111213141516171819202122232425262728293031323334353637383940414243444546474849505152535455565758[[#This Row],[PEMBULATAN]]*O139</f>
        <v>62351.85</v>
      </c>
    </row>
    <row r="140" spans="1:16" ht="24.75" customHeight="1" x14ac:dyDescent="0.2">
      <c r="A140" s="14"/>
      <c r="B140" s="75"/>
      <c r="C140" s="73" t="s">
        <v>6249</v>
      </c>
      <c r="D140" s="78" t="s">
        <v>127</v>
      </c>
      <c r="E140" s="13">
        <v>44561</v>
      </c>
      <c r="F140" s="76" t="s">
        <v>705</v>
      </c>
      <c r="G140" s="13">
        <v>44567</v>
      </c>
      <c r="H140" s="77" t="s">
        <v>6390</v>
      </c>
      <c r="I140" s="16">
        <v>42</v>
      </c>
      <c r="J140" s="16">
        <v>26</v>
      </c>
      <c r="K140" s="16">
        <v>27</v>
      </c>
      <c r="L140" s="16">
        <v>20</v>
      </c>
      <c r="M140" s="81">
        <v>7.3710000000000004</v>
      </c>
      <c r="N140" s="96">
        <v>21</v>
      </c>
      <c r="O140" s="64">
        <v>2530</v>
      </c>
      <c r="P140" s="65">
        <f>Table224578910112345678910111213141516171819202122232425262728293031323334353637383940414243444546474849505152535455565758[[#This Row],[PEMBULATAN]]*O140</f>
        <v>53130</v>
      </c>
    </row>
    <row r="141" spans="1:16" ht="24.75" customHeight="1" x14ac:dyDescent="0.2">
      <c r="A141" s="14"/>
      <c r="B141" s="75"/>
      <c r="C141" s="73" t="s">
        <v>6250</v>
      </c>
      <c r="D141" s="78" t="s">
        <v>127</v>
      </c>
      <c r="E141" s="13">
        <v>44561</v>
      </c>
      <c r="F141" s="76" t="s">
        <v>705</v>
      </c>
      <c r="G141" s="13">
        <v>44567</v>
      </c>
      <c r="H141" s="77" t="s">
        <v>6390</v>
      </c>
      <c r="I141" s="16">
        <v>77</v>
      </c>
      <c r="J141" s="16">
        <v>61</v>
      </c>
      <c r="K141" s="16">
        <v>23</v>
      </c>
      <c r="L141" s="16">
        <v>29</v>
      </c>
      <c r="M141" s="81">
        <v>27.007750000000001</v>
      </c>
      <c r="N141" s="96">
        <v>29</v>
      </c>
      <c r="O141" s="64">
        <v>2530</v>
      </c>
      <c r="P141" s="65">
        <f>Table224578910112345678910111213141516171819202122232425262728293031323334353637383940414243444546474849505152535455565758[[#This Row],[PEMBULATAN]]*O141</f>
        <v>73370</v>
      </c>
    </row>
    <row r="142" spans="1:16" ht="24.75" customHeight="1" x14ac:dyDescent="0.2">
      <c r="A142" s="14"/>
      <c r="B142" s="75"/>
      <c r="C142" s="73" t="s">
        <v>6251</v>
      </c>
      <c r="D142" s="78" t="s">
        <v>127</v>
      </c>
      <c r="E142" s="13">
        <v>44561</v>
      </c>
      <c r="F142" s="76" t="s">
        <v>705</v>
      </c>
      <c r="G142" s="13">
        <v>44567</v>
      </c>
      <c r="H142" s="77" t="s">
        <v>6390</v>
      </c>
      <c r="I142" s="16">
        <v>73</v>
      </c>
      <c r="J142" s="16">
        <v>66</v>
      </c>
      <c r="K142" s="16">
        <v>21</v>
      </c>
      <c r="L142" s="16">
        <v>4</v>
      </c>
      <c r="M142" s="81">
        <v>25.294499999999999</v>
      </c>
      <c r="N142" s="96">
        <v>25.294499999999999</v>
      </c>
      <c r="O142" s="64">
        <v>2530</v>
      </c>
      <c r="P142" s="65">
        <f>Table224578910112345678910111213141516171819202122232425262728293031323334353637383940414243444546474849505152535455565758[[#This Row],[PEMBULATAN]]*O142</f>
        <v>63995.084999999999</v>
      </c>
    </row>
    <row r="143" spans="1:16" ht="24.75" customHeight="1" x14ac:dyDescent="0.2">
      <c r="A143" s="14"/>
      <c r="B143" s="75"/>
      <c r="C143" s="73" t="s">
        <v>6252</v>
      </c>
      <c r="D143" s="78" t="s">
        <v>127</v>
      </c>
      <c r="E143" s="13">
        <v>44561</v>
      </c>
      <c r="F143" s="76" t="s">
        <v>705</v>
      </c>
      <c r="G143" s="13">
        <v>44567</v>
      </c>
      <c r="H143" s="77" t="s">
        <v>6390</v>
      </c>
      <c r="I143" s="16">
        <v>53</v>
      </c>
      <c r="J143" s="16">
        <v>55</v>
      </c>
      <c r="K143" s="16">
        <v>17</v>
      </c>
      <c r="L143" s="16">
        <v>7</v>
      </c>
      <c r="M143" s="81">
        <v>12.38875</v>
      </c>
      <c r="N143" s="96">
        <v>13</v>
      </c>
      <c r="O143" s="64">
        <v>2530</v>
      </c>
      <c r="P143" s="65">
        <f>Table224578910112345678910111213141516171819202122232425262728293031323334353637383940414243444546474849505152535455565758[[#This Row],[PEMBULATAN]]*O143</f>
        <v>32890</v>
      </c>
    </row>
    <row r="144" spans="1:16" ht="24.75" customHeight="1" x14ac:dyDescent="0.2">
      <c r="A144" s="14"/>
      <c r="B144" s="75"/>
      <c r="C144" s="73" t="s">
        <v>6253</v>
      </c>
      <c r="D144" s="78" t="s">
        <v>127</v>
      </c>
      <c r="E144" s="13">
        <v>44561</v>
      </c>
      <c r="F144" s="76" t="s">
        <v>705</v>
      </c>
      <c r="G144" s="13">
        <v>44567</v>
      </c>
      <c r="H144" s="77" t="s">
        <v>6390</v>
      </c>
      <c r="I144" s="16">
        <v>37</v>
      </c>
      <c r="J144" s="16">
        <v>33</v>
      </c>
      <c r="K144" s="16">
        <v>8</v>
      </c>
      <c r="L144" s="16">
        <v>1</v>
      </c>
      <c r="M144" s="81">
        <v>2.4420000000000002</v>
      </c>
      <c r="N144" s="96">
        <v>3</v>
      </c>
      <c r="O144" s="64">
        <v>2530</v>
      </c>
      <c r="P144" s="65">
        <f>Table224578910112345678910111213141516171819202122232425262728293031323334353637383940414243444546474849505152535455565758[[#This Row],[PEMBULATAN]]*O144</f>
        <v>7590</v>
      </c>
    </row>
    <row r="145" spans="1:16" ht="24.75" customHeight="1" x14ac:dyDescent="0.2">
      <c r="A145" s="14"/>
      <c r="B145" s="75"/>
      <c r="C145" s="73" t="s">
        <v>6254</v>
      </c>
      <c r="D145" s="78" t="s">
        <v>127</v>
      </c>
      <c r="E145" s="13">
        <v>44561</v>
      </c>
      <c r="F145" s="76" t="s">
        <v>705</v>
      </c>
      <c r="G145" s="13">
        <v>44567</v>
      </c>
      <c r="H145" s="77" t="s">
        <v>6390</v>
      </c>
      <c r="I145" s="16">
        <v>46</v>
      </c>
      <c r="J145" s="16">
        <v>82</v>
      </c>
      <c r="K145" s="16">
        <v>35</v>
      </c>
      <c r="L145" s="16">
        <v>10</v>
      </c>
      <c r="M145" s="81">
        <v>33.005000000000003</v>
      </c>
      <c r="N145" s="96">
        <v>33.005000000000003</v>
      </c>
      <c r="O145" s="64">
        <v>2530</v>
      </c>
      <c r="P145" s="65">
        <f>Table224578910112345678910111213141516171819202122232425262728293031323334353637383940414243444546474849505152535455565758[[#This Row],[PEMBULATAN]]*O145</f>
        <v>83502.650000000009</v>
      </c>
    </row>
    <row r="146" spans="1:16" ht="24.75" customHeight="1" x14ac:dyDescent="0.2">
      <c r="A146" s="14"/>
      <c r="B146" s="75"/>
      <c r="C146" s="73" t="s">
        <v>6255</v>
      </c>
      <c r="D146" s="78" t="s">
        <v>127</v>
      </c>
      <c r="E146" s="13">
        <v>44561</v>
      </c>
      <c r="F146" s="76" t="s">
        <v>705</v>
      </c>
      <c r="G146" s="13">
        <v>44567</v>
      </c>
      <c r="H146" s="77" t="s">
        <v>6390</v>
      </c>
      <c r="I146" s="16">
        <v>60</v>
      </c>
      <c r="J146" s="16">
        <v>50</v>
      </c>
      <c r="K146" s="16">
        <v>25</v>
      </c>
      <c r="L146" s="16">
        <v>6</v>
      </c>
      <c r="M146" s="81">
        <v>18.75</v>
      </c>
      <c r="N146" s="96">
        <v>18.75</v>
      </c>
      <c r="O146" s="64">
        <v>2530</v>
      </c>
      <c r="P146" s="65">
        <f>Table224578910112345678910111213141516171819202122232425262728293031323334353637383940414243444546474849505152535455565758[[#This Row],[PEMBULATAN]]*O146</f>
        <v>47437.5</v>
      </c>
    </row>
    <row r="147" spans="1:16" ht="24.75" customHeight="1" x14ac:dyDescent="0.2">
      <c r="A147" s="14"/>
      <c r="B147" s="75"/>
      <c r="C147" s="73" t="s">
        <v>6256</v>
      </c>
      <c r="D147" s="78" t="s">
        <v>127</v>
      </c>
      <c r="E147" s="13">
        <v>44561</v>
      </c>
      <c r="F147" s="76" t="s">
        <v>705</v>
      </c>
      <c r="G147" s="13">
        <v>44567</v>
      </c>
      <c r="H147" s="77" t="s">
        <v>6390</v>
      </c>
      <c r="I147" s="16">
        <v>57</v>
      </c>
      <c r="J147" s="16">
        <v>50</v>
      </c>
      <c r="K147" s="16">
        <v>27</v>
      </c>
      <c r="L147" s="16">
        <v>4</v>
      </c>
      <c r="M147" s="81">
        <v>19.237500000000001</v>
      </c>
      <c r="N147" s="96">
        <v>19.237500000000001</v>
      </c>
      <c r="O147" s="64">
        <v>2530</v>
      </c>
      <c r="P147" s="65">
        <f>Table224578910112345678910111213141516171819202122232425262728293031323334353637383940414243444546474849505152535455565758[[#This Row],[PEMBULATAN]]*O147</f>
        <v>48670.875</v>
      </c>
    </row>
    <row r="148" spans="1:16" ht="24.75" customHeight="1" x14ac:dyDescent="0.2">
      <c r="A148" s="14"/>
      <c r="B148" s="75"/>
      <c r="C148" s="73" t="s">
        <v>6257</v>
      </c>
      <c r="D148" s="78" t="s">
        <v>127</v>
      </c>
      <c r="E148" s="13">
        <v>44561</v>
      </c>
      <c r="F148" s="76" t="s">
        <v>705</v>
      </c>
      <c r="G148" s="13">
        <v>44567</v>
      </c>
      <c r="H148" s="77" t="s">
        <v>6390</v>
      </c>
      <c r="I148" s="16">
        <v>88</v>
      </c>
      <c r="J148" s="16">
        <v>65</v>
      </c>
      <c r="K148" s="16">
        <v>34</v>
      </c>
      <c r="L148" s="16">
        <v>19</v>
      </c>
      <c r="M148" s="81">
        <v>48.62</v>
      </c>
      <c r="N148" s="96">
        <v>48.62</v>
      </c>
      <c r="O148" s="64">
        <v>2530</v>
      </c>
      <c r="P148" s="65">
        <f>Table224578910112345678910111213141516171819202122232425262728293031323334353637383940414243444546474849505152535455565758[[#This Row],[PEMBULATAN]]*O148</f>
        <v>123008.59999999999</v>
      </c>
    </row>
    <row r="149" spans="1:16" ht="24.75" customHeight="1" x14ac:dyDescent="0.2">
      <c r="A149" s="14"/>
      <c r="B149" s="75"/>
      <c r="C149" s="73" t="s">
        <v>6258</v>
      </c>
      <c r="D149" s="78" t="s">
        <v>127</v>
      </c>
      <c r="E149" s="13">
        <v>44561</v>
      </c>
      <c r="F149" s="76" t="s">
        <v>705</v>
      </c>
      <c r="G149" s="13">
        <v>44567</v>
      </c>
      <c r="H149" s="77" t="s">
        <v>6390</v>
      </c>
      <c r="I149" s="16">
        <v>70</v>
      </c>
      <c r="J149" s="16">
        <v>51</v>
      </c>
      <c r="K149" s="16">
        <v>56</v>
      </c>
      <c r="L149" s="16">
        <v>33</v>
      </c>
      <c r="M149" s="81">
        <v>49.98</v>
      </c>
      <c r="N149" s="96">
        <v>49.98</v>
      </c>
      <c r="O149" s="64">
        <v>2530</v>
      </c>
      <c r="P149" s="65">
        <f>Table224578910112345678910111213141516171819202122232425262728293031323334353637383940414243444546474849505152535455565758[[#This Row],[PEMBULATAN]]*O149</f>
        <v>126449.4</v>
      </c>
    </row>
    <row r="150" spans="1:16" ht="24.75" customHeight="1" x14ac:dyDescent="0.2">
      <c r="A150" s="14"/>
      <c r="B150" s="75"/>
      <c r="C150" s="73" t="s">
        <v>6259</v>
      </c>
      <c r="D150" s="78" t="s">
        <v>127</v>
      </c>
      <c r="E150" s="13">
        <v>44561</v>
      </c>
      <c r="F150" s="76" t="s">
        <v>705</v>
      </c>
      <c r="G150" s="13">
        <v>44567</v>
      </c>
      <c r="H150" s="77" t="s">
        <v>6390</v>
      </c>
      <c r="I150" s="16">
        <v>72</v>
      </c>
      <c r="J150" s="16">
        <v>64</v>
      </c>
      <c r="K150" s="16">
        <v>24</v>
      </c>
      <c r="L150" s="16">
        <v>10</v>
      </c>
      <c r="M150" s="81">
        <v>27.648</v>
      </c>
      <c r="N150" s="96">
        <v>27.648</v>
      </c>
      <c r="O150" s="64">
        <v>2530</v>
      </c>
      <c r="P150" s="65">
        <f>Table224578910112345678910111213141516171819202122232425262728293031323334353637383940414243444546474849505152535455565758[[#This Row],[PEMBULATAN]]*O150</f>
        <v>69949.440000000002</v>
      </c>
    </row>
    <row r="151" spans="1:16" ht="24.75" customHeight="1" x14ac:dyDescent="0.2">
      <c r="A151" s="14"/>
      <c r="B151" s="75"/>
      <c r="C151" s="73" t="s">
        <v>6260</v>
      </c>
      <c r="D151" s="78" t="s">
        <v>127</v>
      </c>
      <c r="E151" s="13">
        <v>44561</v>
      </c>
      <c r="F151" s="76" t="s">
        <v>705</v>
      </c>
      <c r="G151" s="13">
        <v>44567</v>
      </c>
      <c r="H151" s="77" t="s">
        <v>6390</v>
      </c>
      <c r="I151" s="16">
        <v>75</v>
      </c>
      <c r="J151" s="16">
        <v>67</v>
      </c>
      <c r="K151" s="16">
        <v>28</v>
      </c>
      <c r="L151" s="16">
        <v>10</v>
      </c>
      <c r="M151" s="81">
        <v>35.174999999999997</v>
      </c>
      <c r="N151" s="96">
        <v>35.174999999999997</v>
      </c>
      <c r="O151" s="64">
        <v>2530</v>
      </c>
      <c r="P151" s="65">
        <f>Table224578910112345678910111213141516171819202122232425262728293031323334353637383940414243444546474849505152535455565758[[#This Row],[PEMBULATAN]]*O151</f>
        <v>88992.75</v>
      </c>
    </row>
    <row r="152" spans="1:16" ht="24.75" customHeight="1" x14ac:dyDescent="0.2">
      <c r="A152" s="14"/>
      <c r="B152" s="75"/>
      <c r="C152" s="73" t="s">
        <v>6261</v>
      </c>
      <c r="D152" s="78" t="s">
        <v>127</v>
      </c>
      <c r="E152" s="13">
        <v>44561</v>
      </c>
      <c r="F152" s="76" t="s">
        <v>705</v>
      </c>
      <c r="G152" s="13">
        <v>44567</v>
      </c>
      <c r="H152" s="77" t="s">
        <v>6390</v>
      </c>
      <c r="I152" s="16">
        <v>95</v>
      </c>
      <c r="J152" s="16">
        <v>65</v>
      </c>
      <c r="K152" s="16">
        <v>33</v>
      </c>
      <c r="L152" s="16">
        <v>16</v>
      </c>
      <c r="M152" s="81">
        <v>50.943750000000001</v>
      </c>
      <c r="N152" s="96">
        <v>50.943750000000001</v>
      </c>
      <c r="O152" s="64">
        <v>2530</v>
      </c>
      <c r="P152" s="65">
        <f>Table224578910112345678910111213141516171819202122232425262728293031323334353637383940414243444546474849505152535455565758[[#This Row],[PEMBULATAN]]*O152</f>
        <v>128887.6875</v>
      </c>
    </row>
    <row r="153" spans="1:16" ht="24.75" customHeight="1" x14ac:dyDescent="0.2">
      <c r="A153" s="14"/>
      <c r="B153" s="75"/>
      <c r="C153" s="73" t="s">
        <v>6262</v>
      </c>
      <c r="D153" s="78" t="s">
        <v>127</v>
      </c>
      <c r="E153" s="13">
        <v>44561</v>
      </c>
      <c r="F153" s="76" t="s">
        <v>705</v>
      </c>
      <c r="G153" s="13">
        <v>44567</v>
      </c>
      <c r="H153" s="77" t="s">
        <v>6390</v>
      </c>
      <c r="I153" s="16">
        <v>91</v>
      </c>
      <c r="J153" s="16">
        <v>63</v>
      </c>
      <c r="K153" s="16">
        <v>27</v>
      </c>
      <c r="L153" s="16">
        <v>22</v>
      </c>
      <c r="M153" s="81">
        <v>38.697749999999999</v>
      </c>
      <c r="N153" s="96">
        <v>38.697749999999999</v>
      </c>
      <c r="O153" s="64">
        <v>2530</v>
      </c>
      <c r="P153" s="65">
        <f>Table224578910112345678910111213141516171819202122232425262728293031323334353637383940414243444546474849505152535455565758[[#This Row],[PEMBULATAN]]*O153</f>
        <v>97905.307499999995</v>
      </c>
    </row>
    <row r="154" spans="1:16" ht="24.75" customHeight="1" x14ac:dyDescent="0.2">
      <c r="A154" s="14"/>
      <c r="B154" s="75"/>
      <c r="C154" s="73" t="s">
        <v>6263</v>
      </c>
      <c r="D154" s="78" t="s">
        <v>127</v>
      </c>
      <c r="E154" s="13">
        <v>44561</v>
      </c>
      <c r="F154" s="76" t="s">
        <v>705</v>
      </c>
      <c r="G154" s="13">
        <v>44567</v>
      </c>
      <c r="H154" s="77" t="s">
        <v>6390</v>
      </c>
      <c r="I154" s="16">
        <v>20</v>
      </c>
      <c r="J154" s="16">
        <v>20</v>
      </c>
      <c r="K154" s="16">
        <v>10</v>
      </c>
      <c r="L154" s="16">
        <v>10</v>
      </c>
      <c r="M154" s="81">
        <v>1</v>
      </c>
      <c r="N154" s="96">
        <v>10</v>
      </c>
      <c r="O154" s="64">
        <v>2530</v>
      </c>
      <c r="P154" s="65">
        <f>Table224578910112345678910111213141516171819202122232425262728293031323334353637383940414243444546474849505152535455565758[[#This Row],[PEMBULATAN]]*O154</f>
        <v>25300</v>
      </c>
    </row>
    <row r="155" spans="1:16" ht="24.75" customHeight="1" x14ac:dyDescent="0.2">
      <c r="A155" s="14"/>
      <c r="B155" s="75"/>
      <c r="C155" s="73" t="s">
        <v>6264</v>
      </c>
      <c r="D155" s="78" t="s">
        <v>127</v>
      </c>
      <c r="E155" s="13">
        <v>44561</v>
      </c>
      <c r="F155" s="76" t="s">
        <v>705</v>
      </c>
      <c r="G155" s="13">
        <v>44567</v>
      </c>
      <c r="H155" s="77" t="s">
        <v>6390</v>
      </c>
      <c r="I155" s="16">
        <v>99</v>
      </c>
      <c r="J155" s="16">
        <v>61</v>
      </c>
      <c r="K155" s="16">
        <v>32</v>
      </c>
      <c r="L155" s="16">
        <v>18</v>
      </c>
      <c r="M155" s="81">
        <v>48.311999999999998</v>
      </c>
      <c r="N155" s="96">
        <v>49</v>
      </c>
      <c r="O155" s="64">
        <v>2530</v>
      </c>
      <c r="P155" s="65">
        <f>Table224578910112345678910111213141516171819202122232425262728293031323334353637383940414243444546474849505152535455565758[[#This Row],[PEMBULATAN]]*O155</f>
        <v>123970</v>
      </c>
    </row>
    <row r="156" spans="1:16" ht="24.75" customHeight="1" x14ac:dyDescent="0.2">
      <c r="A156" s="14"/>
      <c r="B156" s="75"/>
      <c r="C156" s="73" t="s">
        <v>6265</v>
      </c>
      <c r="D156" s="78" t="s">
        <v>127</v>
      </c>
      <c r="E156" s="13">
        <v>44561</v>
      </c>
      <c r="F156" s="76" t="s">
        <v>705</v>
      </c>
      <c r="G156" s="13">
        <v>44567</v>
      </c>
      <c r="H156" s="77" t="s">
        <v>6390</v>
      </c>
      <c r="I156" s="16">
        <v>90</v>
      </c>
      <c r="J156" s="16">
        <v>62</v>
      </c>
      <c r="K156" s="16">
        <v>43</v>
      </c>
      <c r="L156" s="16">
        <v>12</v>
      </c>
      <c r="M156" s="81">
        <v>59.984999999999999</v>
      </c>
      <c r="N156" s="96">
        <v>59.984999999999999</v>
      </c>
      <c r="O156" s="64">
        <v>2530</v>
      </c>
      <c r="P156" s="65">
        <f>Table224578910112345678910111213141516171819202122232425262728293031323334353637383940414243444546474849505152535455565758[[#This Row],[PEMBULATAN]]*O156</f>
        <v>151762.04999999999</v>
      </c>
    </row>
    <row r="157" spans="1:16" ht="24.75" customHeight="1" x14ac:dyDescent="0.2">
      <c r="A157" s="14"/>
      <c r="B157" s="75"/>
      <c r="C157" s="73" t="s">
        <v>6266</v>
      </c>
      <c r="D157" s="78" t="s">
        <v>127</v>
      </c>
      <c r="E157" s="13">
        <v>44561</v>
      </c>
      <c r="F157" s="76" t="s">
        <v>705</v>
      </c>
      <c r="G157" s="13">
        <v>44567</v>
      </c>
      <c r="H157" s="77" t="s">
        <v>6390</v>
      </c>
      <c r="I157" s="16">
        <v>63</v>
      </c>
      <c r="J157" s="16">
        <v>63</v>
      </c>
      <c r="K157" s="16">
        <v>22</v>
      </c>
      <c r="L157" s="16">
        <v>6</v>
      </c>
      <c r="M157" s="81">
        <v>21.829499999999999</v>
      </c>
      <c r="N157" s="96">
        <v>21.829499999999999</v>
      </c>
      <c r="O157" s="64">
        <v>2530</v>
      </c>
      <c r="P157" s="65">
        <f>Table224578910112345678910111213141516171819202122232425262728293031323334353637383940414243444546474849505152535455565758[[#This Row],[PEMBULATAN]]*O157</f>
        <v>55228.635000000002</v>
      </c>
    </row>
    <row r="158" spans="1:16" ht="24.75" customHeight="1" x14ac:dyDescent="0.2">
      <c r="A158" s="14"/>
      <c r="B158" s="75"/>
      <c r="C158" s="73" t="s">
        <v>6267</v>
      </c>
      <c r="D158" s="78" t="s">
        <v>127</v>
      </c>
      <c r="E158" s="13">
        <v>44561</v>
      </c>
      <c r="F158" s="76" t="s">
        <v>705</v>
      </c>
      <c r="G158" s="13">
        <v>44567</v>
      </c>
      <c r="H158" s="77" t="s">
        <v>6390</v>
      </c>
      <c r="I158" s="16">
        <v>60</v>
      </c>
      <c r="J158" s="16">
        <v>53</v>
      </c>
      <c r="K158" s="16">
        <v>23</v>
      </c>
      <c r="L158" s="16">
        <v>8</v>
      </c>
      <c r="M158" s="81">
        <v>18.285</v>
      </c>
      <c r="N158" s="96">
        <v>18.285</v>
      </c>
      <c r="O158" s="64">
        <v>2530</v>
      </c>
      <c r="P158" s="65">
        <f>Table224578910112345678910111213141516171819202122232425262728293031323334353637383940414243444546474849505152535455565758[[#This Row],[PEMBULATAN]]*O158</f>
        <v>46261.05</v>
      </c>
    </row>
    <row r="159" spans="1:16" ht="24.75" customHeight="1" x14ac:dyDescent="0.2">
      <c r="A159" s="14"/>
      <c r="B159" s="75"/>
      <c r="C159" s="73" t="s">
        <v>6268</v>
      </c>
      <c r="D159" s="78" t="s">
        <v>127</v>
      </c>
      <c r="E159" s="13">
        <v>44561</v>
      </c>
      <c r="F159" s="76" t="s">
        <v>705</v>
      </c>
      <c r="G159" s="13">
        <v>44567</v>
      </c>
      <c r="H159" s="77" t="s">
        <v>6390</v>
      </c>
      <c r="I159" s="16">
        <v>57</v>
      </c>
      <c r="J159" s="16">
        <v>40</v>
      </c>
      <c r="K159" s="16">
        <v>20</v>
      </c>
      <c r="L159" s="16">
        <v>5</v>
      </c>
      <c r="M159" s="81">
        <v>11.4</v>
      </c>
      <c r="N159" s="96">
        <v>12</v>
      </c>
      <c r="O159" s="64">
        <v>2530</v>
      </c>
      <c r="P159" s="65">
        <f>Table224578910112345678910111213141516171819202122232425262728293031323334353637383940414243444546474849505152535455565758[[#This Row],[PEMBULATAN]]*O159</f>
        <v>30360</v>
      </c>
    </row>
    <row r="160" spans="1:16" ht="24.75" customHeight="1" x14ac:dyDescent="0.2">
      <c r="A160" s="14"/>
      <c r="B160" s="75"/>
      <c r="C160" s="73" t="s">
        <v>6269</v>
      </c>
      <c r="D160" s="78" t="s">
        <v>127</v>
      </c>
      <c r="E160" s="13">
        <v>44561</v>
      </c>
      <c r="F160" s="76" t="s">
        <v>705</v>
      </c>
      <c r="G160" s="13">
        <v>44567</v>
      </c>
      <c r="H160" s="77" t="s">
        <v>6390</v>
      </c>
      <c r="I160" s="16">
        <v>54</v>
      </c>
      <c r="J160" s="16">
        <v>45</v>
      </c>
      <c r="K160" s="16">
        <v>21</v>
      </c>
      <c r="L160" s="16">
        <v>7</v>
      </c>
      <c r="M160" s="81">
        <v>12.7575</v>
      </c>
      <c r="N160" s="96">
        <v>12.7575</v>
      </c>
      <c r="O160" s="64">
        <v>2530</v>
      </c>
      <c r="P160" s="65">
        <f>Table224578910112345678910111213141516171819202122232425262728293031323334353637383940414243444546474849505152535455565758[[#This Row],[PEMBULATAN]]*O160</f>
        <v>32276.475000000002</v>
      </c>
    </row>
    <row r="161" spans="1:16" ht="24.75" customHeight="1" x14ac:dyDescent="0.2">
      <c r="A161" s="14"/>
      <c r="B161" s="75"/>
      <c r="C161" s="73" t="s">
        <v>6270</v>
      </c>
      <c r="D161" s="78" t="s">
        <v>127</v>
      </c>
      <c r="E161" s="13">
        <v>44561</v>
      </c>
      <c r="F161" s="76" t="s">
        <v>705</v>
      </c>
      <c r="G161" s="13">
        <v>44567</v>
      </c>
      <c r="H161" s="77" t="s">
        <v>6390</v>
      </c>
      <c r="I161" s="16">
        <v>65</v>
      </c>
      <c r="J161" s="16">
        <v>63</v>
      </c>
      <c r="K161" s="16">
        <v>24</v>
      </c>
      <c r="L161" s="16">
        <v>14</v>
      </c>
      <c r="M161" s="81">
        <v>24.57</v>
      </c>
      <c r="N161" s="96">
        <v>24.57</v>
      </c>
      <c r="O161" s="64">
        <v>2530</v>
      </c>
      <c r="P161" s="65">
        <f>Table224578910112345678910111213141516171819202122232425262728293031323334353637383940414243444546474849505152535455565758[[#This Row],[PEMBULATAN]]*O161</f>
        <v>62162.1</v>
      </c>
    </row>
    <row r="162" spans="1:16" ht="24.75" customHeight="1" x14ac:dyDescent="0.2">
      <c r="A162" s="14"/>
      <c r="B162" s="75"/>
      <c r="C162" s="73" t="s">
        <v>6271</v>
      </c>
      <c r="D162" s="78" t="s">
        <v>127</v>
      </c>
      <c r="E162" s="13">
        <v>44561</v>
      </c>
      <c r="F162" s="76" t="s">
        <v>705</v>
      </c>
      <c r="G162" s="13">
        <v>44567</v>
      </c>
      <c r="H162" s="77" t="s">
        <v>6390</v>
      </c>
      <c r="I162" s="16">
        <v>57</v>
      </c>
      <c r="J162" s="16">
        <v>45</v>
      </c>
      <c r="K162" s="16">
        <v>28</v>
      </c>
      <c r="L162" s="16">
        <v>7</v>
      </c>
      <c r="M162" s="81">
        <v>17.954999999999998</v>
      </c>
      <c r="N162" s="96">
        <v>17.954999999999998</v>
      </c>
      <c r="O162" s="64">
        <v>2530</v>
      </c>
      <c r="P162" s="65">
        <f>Table224578910112345678910111213141516171819202122232425262728293031323334353637383940414243444546474849505152535455565758[[#This Row],[PEMBULATAN]]*O162</f>
        <v>45426.149999999994</v>
      </c>
    </row>
    <row r="163" spans="1:16" ht="24.75" customHeight="1" x14ac:dyDescent="0.2">
      <c r="A163" s="14"/>
      <c r="B163" s="75"/>
      <c r="C163" s="73" t="s">
        <v>6272</v>
      </c>
      <c r="D163" s="78" t="s">
        <v>127</v>
      </c>
      <c r="E163" s="13">
        <v>44561</v>
      </c>
      <c r="F163" s="76" t="s">
        <v>705</v>
      </c>
      <c r="G163" s="13">
        <v>44567</v>
      </c>
      <c r="H163" s="77" t="s">
        <v>6390</v>
      </c>
      <c r="I163" s="16">
        <v>71</v>
      </c>
      <c r="J163" s="16">
        <v>65</v>
      </c>
      <c r="K163" s="16">
        <v>26</v>
      </c>
      <c r="L163" s="16">
        <v>10</v>
      </c>
      <c r="M163" s="81">
        <v>29.997499999999999</v>
      </c>
      <c r="N163" s="96">
        <v>29.997499999999999</v>
      </c>
      <c r="O163" s="64">
        <v>2530</v>
      </c>
      <c r="P163" s="65">
        <f>Table224578910112345678910111213141516171819202122232425262728293031323334353637383940414243444546474849505152535455565758[[#This Row],[PEMBULATAN]]*O163</f>
        <v>75893.675000000003</v>
      </c>
    </row>
    <row r="164" spans="1:16" ht="24.75" customHeight="1" x14ac:dyDescent="0.2">
      <c r="A164" s="14"/>
      <c r="B164" s="75"/>
      <c r="C164" s="73" t="s">
        <v>6273</v>
      </c>
      <c r="D164" s="78" t="s">
        <v>127</v>
      </c>
      <c r="E164" s="13">
        <v>44561</v>
      </c>
      <c r="F164" s="76" t="s">
        <v>705</v>
      </c>
      <c r="G164" s="13">
        <v>44567</v>
      </c>
      <c r="H164" s="77" t="s">
        <v>6390</v>
      </c>
      <c r="I164" s="16">
        <v>51</v>
      </c>
      <c r="J164" s="16">
        <v>37</v>
      </c>
      <c r="K164" s="16">
        <v>22</v>
      </c>
      <c r="L164" s="16">
        <v>6</v>
      </c>
      <c r="M164" s="81">
        <v>10.378500000000001</v>
      </c>
      <c r="N164" s="96">
        <v>11</v>
      </c>
      <c r="O164" s="64">
        <v>2530</v>
      </c>
      <c r="P164" s="65">
        <f>Table224578910112345678910111213141516171819202122232425262728293031323334353637383940414243444546474849505152535455565758[[#This Row],[PEMBULATAN]]*O164</f>
        <v>27830</v>
      </c>
    </row>
    <row r="165" spans="1:16" ht="24.75" customHeight="1" x14ac:dyDescent="0.2">
      <c r="A165" s="14"/>
      <c r="B165" s="75"/>
      <c r="C165" s="73" t="s">
        <v>6274</v>
      </c>
      <c r="D165" s="78" t="s">
        <v>127</v>
      </c>
      <c r="E165" s="13">
        <v>44561</v>
      </c>
      <c r="F165" s="76" t="s">
        <v>705</v>
      </c>
      <c r="G165" s="13">
        <v>44567</v>
      </c>
      <c r="H165" s="77" t="s">
        <v>6390</v>
      </c>
      <c r="I165" s="16">
        <v>55</v>
      </c>
      <c r="J165" s="16">
        <v>34</v>
      </c>
      <c r="K165" s="16">
        <v>22</v>
      </c>
      <c r="L165" s="16">
        <v>5</v>
      </c>
      <c r="M165" s="81">
        <v>10.285</v>
      </c>
      <c r="N165" s="96">
        <v>10.285</v>
      </c>
      <c r="O165" s="64">
        <v>2530</v>
      </c>
      <c r="P165" s="65">
        <f>Table224578910112345678910111213141516171819202122232425262728293031323334353637383940414243444546474849505152535455565758[[#This Row],[PEMBULATAN]]*O165</f>
        <v>26021.05</v>
      </c>
    </row>
    <row r="166" spans="1:16" ht="24.75" customHeight="1" x14ac:dyDescent="0.2">
      <c r="A166" s="14"/>
      <c r="B166" s="75"/>
      <c r="C166" s="73" t="s">
        <v>6275</v>
      </c>
      <c r="D166" s="78" t="s">
        <v>127</v>
      </c>
      <c r="E166" s="13">
        <v>44561</v>
      </c>
      <c r="F166" s="76" t="s">
        <v>705</v>
      </c>
      <c r="G166" s="13">
        <v>44567</v>
      </c>
      <c r="H166" s="77" t="s">
        <v>6390</v>
      </c>
      <c r="I166" s="16">
        <v>87</v>
      </c>
      <c r="J166" s="16">
        <v>56</v>
      </c>
      <c r="K166" s="16">
        <v>24</v>
      </c>
      <c r="L166" s="16">
        <v>8</v>
      </c>
      <c r="M166" s="81">
        <v>29.231999999999999</v>
      </c>
      <c r="N166" s="96">
        <v>29.231999999999999</v>
      </c>
      <c r="O166" s="64">
        <v>2530</v>
      </c>
      <c r="P166" s="65">
        <f>Table224578910112345678910111213141516171819202122232425262728293031323334353637383940414243444546474849505152535455565758[[#This Row],[PEMBULATAN]]*O166</f>
        <v>73956.959999999992</v>
      </c>
    </row>
    <row r="167" spans="1:16" ht="24.75" customHeight="1" x14ac:dyDescent="0.2">
      <c r="A167" s="14"/>
      <c r="B167" s="75"/>
      <c r="C167" s="73" t="s">
        <v>6276</v>
      </c>
      <c r="D167" s="78" t="s">
        <v>127</v>
      </c>
      <c r="E167" s="13">
        <v>44561</v>
      </c>
      <c r="F167" s="76" t="s">
        <v>705</v>
      </c>
      <c r="G167" s="13">
        <v>44567</v>
      </c>
      <c r="H167" s="77" t="s">
        <v>6390</v>
      </c>
      <c r="I167" s="16">
        <v>84</v>
      </c>
      <c r="J167" s="16">
        <v>63</v>
      </c>
      <c r="K167" s="16">
        <v>25</v>
      </c>
      <c r="L167" s="16">
        <v>12</v>
      </c>
      <c r="M167" s="81">
        <v>33.075000000000003</v>
      </c>
      <c r="N167" s="96">
        <v>33.075000000000003</v>
      </c>
      <c r="O167" s="64">
        <v>2530</v>
      </c>
      <c r="P167" s="65">
        <f>Table224578910112345678910111213141516171819202122232425262728293031323334353637383940414243444546474849505152535455565758[[#This Row],[PEMBULATAN]]*O167</f>
        <v>83679.75</v>
      </c>
    </row>
    <row r="168" spans="1:16" ht="24.75" customHeight="1" x14ac:dyDescent="0.2">
      <c r="A168" s="14"/>
      <c r="B168" s="75"/>
      <c r="C168" s="73" t="s">
        <v>6277</v>
      </c>
      <c r="D168" s="78" t="s">
        <v>127</v>
      </c>
      <c r="E168" s="13">
        <v>44561</v>
      </c>
      <c r="F168" s="76" t="s">
        <v>705</v>
      </c>
      <c r="G168" s="13">
        <v>44567</v>
      </c>
      <c r="H168" s="77" t="s">
        <v>6390</v>
      </c>
      <c r="I168" s="16">
        <v>74</v>
      </c>
      <c r="J168" s="16">
        <v>50</v>
      </c>
      <c r="K168" s="16">
        <v>16</v>
      </c>
      <c r="L168" s="16">
        <v>5</v>
      </c>
      <c r="M168" s="81">
        <v>14.8</v>
      </c>
      <c r="N168" s="96">
        <v>14.8</v>
      </c>
      <c r="O168" s="64">
        <v>2530</v>
      </c>
      <c r="P168" s="65">
        <f>Table224578910112345678910111213141516171819202122232425262728293031323334353637383940414243444546474849505152535455565758[[#This Row],[PEMBULATAN]]*O168</f>
        <v>37444</v>
      </c>
    </row>
    <row r="169" spans="1:16" ht="24.75" customHeight="1" x14ac:dyDescent="0.2">
      <c r="A169" s="14"/>
      <c r="B169" s="75"/>
      <c r="C169" s="73" t="s">
        <v>6278</v>
      </c>
      <c r="D169" s="78" t="s">
        <v>127</v>
      </c>
      <c r="E169" s="13">
        <v>44561</v>
      </c>
      <c r="F169" s="76" t="s">
        <v>705</v>
      </c>
      <c r="G169" s="13">
        <v>44567</v>
      </c>
      <c r="H169" s="77" t="s">
        <v>6390</v>
      </c>
      <c r="I169" s="16">
        <v>75</v>
      </c>
      <c r="J169" s="16">
        <v>62</v>
      </c>
      <c r="K169" s="16">
        <v>24</v>
      </c>
      <c r="L169" s="16">
        <v>13</v>
      </c>
      <c r="M169" s="81">
        <v>27.9</v>
      </c>
      <c r="N169" s="96">
        <v>27.9</v>
      </c>
      <c r="O169" s="64">
        <v>2530</v>
      </c>
      <c r="P169" s="65">
        <f>Table224578910112345678910111213141516171819202122232425262728293031323334353637383940414243444546474849505152535455565758[[#This Row],[PEMBULATAN]]*O169</f>
        <v>70587</v>
      </c>
    </row>
    <row r="170" spans="1:16" ht="24.75" customHeight="1" x14ac:dyDescent="0.2">
      <c r="A170" s="14"/>
      <c r="B170" s="75"/>
      <c r="C170" s="73" t="s">
        <v>6279</v>
      </c>
      <c r="D170" s="78" t="s">
        <v>127</v>
      </c>
      <c r="E170" s="13">
        <v>44561</v>
      </c>
      <c r="F170" s="76" t="s">
        <v>705</v>
      </c>
      <c r="G170" s="13">
        <v>44567</v>
      </c>
      <c r="H170" s="77" t="s">
        <v>6390</v>
      </c>
      <c r="I170" s="16">
        <v>93</v>
      </c>
      <c r="J170" s="16">
        <v>52</v>
      </c>
      <c r="K170" s="16">
        <v>20</v>
      </c>
      <c r="L170" s="16">
        <v>12</v>
      </c>
      <c r="M170" s="81">
        <v>24.18</v>
      </c>
      <c r="N170" s="96">
        <v>24.18</v>
      </c>
      <c r="O170" s="64">
        <v>2530</v>
      </c>
      <c r="P170" s="65">
        <f>Table224578910112345678910111213141516171819202122232425262728293031323334353637383940414243444546474849505152535455565758[[#This Row],[PEMBULATAN]]*O170</f>
        <v>61175.4</v>
      </c>
    </row>
    <row r="171" spans="1:16" ht="24.75" customHeight="1" x14ac:dyDescent="0.2">
      <c r="A171" s="14"/>
      <c r="B171" s="75"/>
      <c r="C171" s="73" t="s">
        <v>6280</v>
      </c>
      <c r="D171" s="78" t="s">
        <v>127</v>
      </c>
      <c r="E171" s="13">
        <v>44561</v>
      </c>
      <c r="F171" s="76" t="s">
        <v>705</v>
      </c>
      <c r="G171" s="13">
        <v>44567</v>
      </c>
      <c r="H171" s="77" t="s">
        <v>6390</v>
      </c>
      <c r="I171" s="16">
        <v>75</v>
      </c>
      <c r="J171" s="16">
        <v>62</v>
      </c>
      <c r="K171" s="16">
        <v>20</v>
      </c>
      <c r="L171" s="16">
        <v>12</v>
      </c>
      <c r="M171" s="81">
        <v>23.25</v>
      </c>
      <c r="N171" s="96">
        <v>23.25</v>
      </c>
      <c r="O171" s="64">
        <v>2530</v>
      </c>
      <c r="P171" s="65">
        <f>Table224578910112345678910111213141516171819202122232425262728293031323334353637383940414243444546474849505152535455565758[[#This Row],[PEMBULATAN]]*O171</f>
        <v>58822.5</v>
      </c>
    </row>
    <row r="172" spans="1:16" ht="24.75" customHeight="1" x14ac:dyDescent="0.2">
      <c r="A172" s="14"/>
      <c r="B172" s="75"/>
      <c r="C172" s="73" t="s">
        <v>6281</v>
      </c>
      <c r="D172" s="78" t="s">
        <v>127</v>
      </c>
      <c r="E172" s="13">
        <v>44561</v>
      </c>
      <c r="F172" s="76" t="s">
        <v>705</v>
      </c>
      <c r="G172" s="13">
        <v>44567</v>
      </c>
      <c r="H172" s="77" t="s">
        <v>6390</v>
      </c>
      <c r="I172" s="16">
        <v>111</v>
      </c>
      <c r="J172" s="16">
        <v>54</v>
      </c>
      <c r="K172" s="16">
        <v>41</v>
      </c>
      <c r="L172" s="16">
        <v>22</v>
      </c>
      <c r="M172" s="81">
        <v>61.438499999999998</v>
      </c>
      <c r="N172" s="96">
        <v>62</v>
      </c>
      <c r="O172" s="64">
        <v>2530</v>
      </c>
      <c r="P172" s="65">
        <f>Table224578910112345678910111213141516171819202122232425262728293031323334353637383940414243444546474849505152535455565758[[#This Row],[PEMBULATAN]]*O172</f>
        <v>156860</v>
      </c>
    </row>
    <row r="173" spans="1:16" ht="24.75" customHeight="1" x14ac:dyDescent="0.2">
      <c r="A173" s="14"/>
      <c r="B173" s="75"/>
      <c r="C173" s="73" t="s">
        <v>6282</v>
      </c>
      <c r="D173" s="78" t="s">
        <v>127</v>
      </c>
      <c r="E173" s="13">
        <v>44561</v>
      </c>
      <c r="F173" s="76" t="s">
        <v>705</v>
      </c>
      <c r="G173" s="13">
        <v>44567</v>
      </c>
      <c r="H173" s="77" t="s">
        <v>6390</v>
      </c>
      <c r="I173" s="16">
        <v>89</v>
      </c>
      <c r="J173" s="16">
        <v>64</v>
      </c>
      <c r="K173" s="16">
        <v>30</v>
      </c>
      <c r="L173" s="16">
        <v>24</v>
      </c>
      <c r="M173" s="81">
        <v>42.72</v>
      </c>
      <c r="N173" s="96">
        <v>42.72</v>
      </c>
      <c r="O173" s="64">
        <v>2530</v>
      </c>
      <c r="P173" s="65">
        <f>Table224578910112345678910111213141516171819202122232425262728293031323334353637383940414243444546474849505152535455565758[[#This Row],[PEMBULATAN]]*O173</f>
        <v>108081.59999999999</v>
      </c>
    </row>
    <row r="174" spans="1:16" ht="24.75" customHeight="1" x14ac:dyDescent="0.2">
      <c r="A174" s="14"/>
      <c r="B174" s="75"/>
      <c r="C174" s="73" t="s">
        <v>6283</v>
      </c>
      <c r="D174" s="78" t="s">
        <v>127</v>
      </c>
      <c r="E174" s="13">
        <v>44561</v>
      </c>
      <c r="F174" s="76" t="s">
        <v>705</v>
      </c>
      <c r="G174" s="13">
        <v>44567</v>
      </c>
      <c r="H174" s="77" t="s">
        <v>6390</v>
      </c>
      <c r="I174" s="16">
        <v>100</v>
      </c>
      <c r="J174" s="16">
        <v>63</v>
      </c>
      <c r="K174" s="16">
        <v>33</v>
      </c>
      <c r="L174" s="16">
        <v>24</v>
      </c>
      <c r="M174" s="81">
        <v>51.975000000000001</v>
      </c>
      <c r="N174" s="96">
        <v>51.975000000000001</v>
      </c>
      <c r="O174" s="64">
        <v>2530</v>
      </c>
      <c r="P174" s="65">
        <f>Table224578910112345678910111213141516171819202122232425262728293031323334353637383940414243444546474849505152535455565758[[#This Row],[PEMBULATAN]]*O174</f>
        <v>131496.75</v>
      </c>
    </row>
    <row r="175" spans="1:16" ht="24.75" customHeight="1" x14ac:dyDescent="0.2">
      <c r="A175" s="14"/>
      <c r="B175" s="75"/>
      <c r="C175" s="73" t="s">
        <v>6284</v>
      </c>
      <c r="D175" s="78" t="s">
        <v>127</v>
      </c>
      <c r="E175" s="13">
        <v>44561</v>
      </c>
      <c r="F175" s="76" t="s">
        <v>705</v>
      </c>
      <c r="G175" s="13">
        <v>44567</v>
      </c>
      <c r="H175" s="77" t="s">
        <v>6390</v>
      </c>
      <c r="I175" s="16">
        <v>28</v>
      </c>
      <c r="J175" s="16">
        <v>28</v>
      </c>
      <c r="K175" s="16">
        <v>6</v>
      </c>
      <c r="L175" s="16">
        <v>1</v>
      </c>
      <c r="M175" s="81">
        <v>1.1759999999999999</v>
      </c>
      <c r="N175" s="96">
        <v>1.1759999999999999</v>
      </c>
      <c r="O175" s="64">
        <v>2530</v>
      </c>
      <c r="P175" s="65">
        <f>Table224578910112345678910111213141516171819202122232425262728293031323334353637383940414243444546474849505152535455565758[[#This Row],[PEMBULATAN]]*O175</f>
        <v>2975.2799999999997</v>
      </c>
    </row>
    <row r="176" spans="1:16" ht="24.75" customHeight="1" x14ac:dyDescent="0.2">
      <c r="A176" s="14"/>
      <c r="B176" s="75"/>
      <c r="C176" s="73" t="s">
        <v>6285</v>
      </c>
      <c r="D176" s="78" t="s">
        <v>127</v>
      </c>
      <c r="E176" s="13">
        <v>44561</v>
      </c>
      <c r="F176" s="76" t="s">
        <v>705</v>
      </c>
      <c r="G176" s="13">
        <v>44567</v>
      </c>
      <c r="H176" s="77" t="s">
        <v>6390</v>
      </c>
      <c r="I176" s="16">
        <v>102</v>
      </c>
      <c r="J176" s="16">
        <v>66</v>
      </c>
      <c r="K176" s="16">
        <v>22</v>
      </c>
      <c r="L176" s="16">
        <v>17</v>
      </c>
      <c r="M176" s="81">
        <v>37.026000000000003</v>
      </c>
      <c r="N176" s="96">
        <v>37.026000000000003</v>
      </c>
      <c r="O176" s="64">
        <v>2530</v>
      </c>
      <c r="P176" s="65">
        <f>Table224578910112345678910111213141516171819202122232425262728293031323334353637383940414243444546474849505152535455565758[[#This Row],[PEMBULATAN]]*O176</f>
        <v>93675.780000000013</v>
      </c>
    </row>
    <row r="177" spans="1:16" ht="24.75" customHeight="1" x14ac:dyDescent="0.2">
      <c r="A177" s="14"/>
      <c r="B177" s="75"/>
      <c r="C177" s="73" t="s">
        <v>6286</v>
      </c>
      <c r="D177" s="78" t="s">
        <v>127</v>
      </c>
      <c r="E177" s="13">
        <v>44561</v>
      </c>
      <c r="F177" s="76" t="s">
        <v>705</v>
      </c>
      <c r="G177" s="13">
        <v>44567</v>
      </c>
      <c r="H177" s="77" t="s">
        <v>6390</v>
      </c>
      <c r="I177" s="16">
        <v>65</v>
      </c>
      <c r="J177" s="16">
        <v>65</v>
      </c>
      <c r="K177" s="16">
        <v>20</v>
      </c>
      <c r="L177" s="16">
        <v>5</v>
      </c>
      <c r="M177" s="81">
        <v>21.125</v>
      </c>
      <c r="N177" s="96">
        <v>21.125</v>
      </c>
      <c r="O177" s="64">
        <v>2530</v>
      </c>
      <c r="P177" s="65">
        <f>Table224578910112345678910111213141516171819202122232425262728293031323334353637383940414243444546474849505152535455565758[[#This Row],[PEMBULATAN]]*O177</f>
        <v>53446.25</v>
      </c>
    </row>
    <row r="178" spans="1:16" ht="24.75" customHeight="1" x14ac:dyDescent="0.2">
      <c r="A178" s="14"/>
      <c r="B178" s="75"/>
      <c r="C178" s="73" t="s">
        <v>6287</v>
      </c>
      <c r="D178" s="78" t="s">
        <v>127</v>
      </c>
      <c r="E178" s="13">
        <v>44561</v>
      </c>
      <c r="F178" s="76" t="s">
        <v>705</v>
      </c>
      <c r="G178" s="13">
        <v>44567</v>
      </c>
      <c r="H178" s="77" t="s">
        <v>6390</v>
      </c>
      <c r="I178" s="16">
        <v>76</v>
      </c>
      <c r="J178" s="16">
        <v>63</v>
      </c>
      <c r="K178" s="16">
        <v>24</v>
      </c>
      <c r="L178" s="16">
        <v>9</v>
      </c>
      <c r="M178" s="81">
        <v>28.728000000000002</v>
      </c>
      <c r="N178" s="96">
        <v>28.728000000000002</v>
      </c>
      <c r="O178" s="64">
        <v>2530</v>
      </c>
      <c r="P178" s="65">
        <f>Table224578910112345678910111213141516171819202122232425262728293031323334353637383940414243444546474849505152535455565758[[#This Row],[PEMBULATAN]]*O178</f>
        <v>72681.840000000011</v>
      </c>
    </row>
    <row r="179" spans="1:16" ht="24.75" customHeight="1" x14ac:dyDescent="0.2">
      <c r="A179" s="14"/>
      <c r="B179" s="75"/>
      <c r="C179" s="73" t="s">
        <v>6288</v>
      </c>
      <c r="D179" s="78" t="s">
        <v>127</v>
      </c>
      <c r="E179" s="13">
        <v>44561</v>
      </c>
      <c r="F179" s="76" t="s">
        <v>705</v>
      </c>
      <c r="G179" s="13">
        <v>44567</v>
      </c>
      <c r="H179" s="77" t="s">
        <v>6390</v>
      </c>
      <c r="I179" s="16">
        <v>88</v>
      </c>
      <c r="J179" s="16">
        <v>70</v>
      </c>
      <c r="K179" s="16">
        <v>18</v>
      </c>
      <c r="L179" s="16">
        <v>4</v>
      </c>
      <c r="M179" s="81">
        <v>27.72</v>
      </c>
      <c r="N179" s="96">
        <v>27.72</v>
      </c>
      <c r="O179" s="64">
        <v>2530</v>
      </c>
      <c r="P179" s="65">
        <f>Table224578910112345678910111213141516171819202122232425262728293031323334353637383940414243444546474849505152535455565758[[#This Row],[PEMBULATAN]]*O179</f>
        <v>70131.599999999991</v>
      </c>
    </row>
    <row r="180" spans="1:16" ht="24.75" customHeight="1" x14ac:dyDescent="0.2">
      <c r="A180" s="14"/>
      <c r="B180" s="75"/>
      <c r="C180" s="73" t="s">
        <v>6289</v>
      </c>
      <c r="D180" s="78" t="s">
        <v>127</v>
      </c>
      <c r="E180" s="13">
        <v>44561</v>
      </c>
      <c r="F180" s="76" t="s">
        <v>705</v>
      </c>
      <c r="G180" s="13">
        <v>44567</v>
      </c>
      <c r="H180" s="77" t="s">
        <v>6390</v>
      </c>
      <c r="I180" s="16">
        <v>101</v>
      </c>
      <c r="J180" s="16">
        <v>70</v>
      </c>
      <c r="K180" s="16">
        <v>34</v>
      </c>
      <c r="L180" s="16">
        <v>21</v>
      </c>
      <c r="M180" s="81">
        <v>60.094999999999999</v>
      </c>
      <c r="N180" s="96">
        <v>60.094999999999999</v>
      </c>
      <c r="O180" s="64">
        <v>2530</v>
      </c>
      <c r="P180" s="65">
        <f>Table224578910112345678910111213141516171819202122232425262728293031323334353637383940414243444546474849505152535455565758[[#This Row],[PEMBULATAN]]*O180</f>
        <v>152040.35</v>
      </c>
    </row>
    <row r="181" spans="1:16" ht="24.75" customHeight="1" x14ac:dyDescent="0.2">
      <c r="A181" s="14"/>
      <c r="B181" s="75"/>
      <c r="C181" s="73" t="s">
        <v>6290</v>
      </c>
      <c r="D181" s="78" t="s">
        <v>127</v>
      </c>
      <c r="E181" s="13">
        <v>44561</v>
      </c>
      <c r="F181" s="76" t="s">
        <v>705</v>
      </c>
      <c r="G181" s="13">
        <v>44567</v>
      </c>
      <c r="H181" s="77" t="s">
        <v>6390</v>
      </c>
      <c r="I181" s="16">
        <v>100</v>
      </c>
      <c r="J181" s="16">
        <v>63</v>
      </c>
      <c r="K181" s="16">
        <v>10</v>
      </c>
      <c r="L181" s="16">
        <v>2</v>
      </c>
      <c r="M181" s="81">
        <v>15.75</v>
      </c>
      <c r="N181" s="96">
        <v>15.75</v>
      </c>
      <c r="O181" s="64">
        <v>2530</v>
      </c>
      <c r="P181" s="65">
        <f>Table224578910112345678910111213141516171819202122232425262728293031323334353637383940414243444546474849505152535455565758[[#This Row],[PEMBULATAN]]*O181</f>
        <v>39847.5</v>
      </c>
    </row>
    <row r="182" spans="1:16" ht="24.75" customHeight="1" x14ac:dyDescent="0.2">
      <c r="A182" s="14"/>
      <c r="B182" s="75"/>
      <c r="C182" s="73" t="s">
        <v>6291</v>
      </c>
      <c r="D182" s="78" t="s">
        <v>127</v>
      </c>
      <c r="E182" s="13">
        <v>44561</v>
      </c>
      <c r="F182" s="76" t="s">
        <v>705</v>
      </c>
      <c r="G182" s="13">
        <v>44567</v>
      </c>
      <c r="H182" s="77" t="s">
        <v>6390</v>
      </c>
      <c r="I182" s="16">
        <v>75</v>
      </c>
      <c r="J182" s="16">
        <v>61</v>
      </c>
      <c r="K182" s="16">
        <v>30</v>
      </c>
      <c r="L182" s="16">
        <v>5</v>
      </c>
      <c r="M182" s="81">
        <v>34.3125</v>
      </c>
      <c r="N182" s="96">
        <v>35</v>
      </c>
      <c r="O182" s="64">
        <v>2530</v>
      </c>
      <c r="P182" s="65">
        <f>Table224578910112345678910111213141516171819202122232425262728293031323334353637383940414243444546474849505152535455565758[[#This Row],[PEMBULATAN]]*O182</f>
        <v>88550</v>
      </c>
    </row>
    <row r="183" spans="1:16" ht="24.75" customHeight="1" x14ac:dyDescent="0.2">
      <c r="A183" s="14"/>
      <c r="B183" s="75"/>
      <c r="C183" s="73" t="s">
        <v>6292</v>
      </c>
      <c r="D183" s="78" t="s">
        <v>127</v>
      </c>
      <c r="E183" s="13">
        <v>44561</v>
      </c>
      <c r="F183" s="76" t="s">
        <v>705</v>
      </c>
      <c r="G183" s="13">
        <v>44567</v>
      </c>
      <c r="H183" s="77" t="s">
        <v>6390</v>
      </c>
      <c r="I183" s="16">
        <v>77</v>
      </c>
      <c r="J183" s="16">
        <v>45</v>
      </c>
      <c r="K183" s="16">
        <v>30</v>
      </c>
      <c r="L183" s="16">
        <v>10</v>
      </c>
      <c r="M183" s="81">
        <v>25.987500000000001</v>
      </c>
      <c r="N183" s="96">
        <v>25.987500000000001</v>
      </c>
      <c r="O183" s="64">
        <v>2530</v>
      </c>
      <c r="P183" s="65">
        <f>Table224578910112345678910111213141516171819202122232425262728293031323334353637383940414243444546474849505152535455565758[[#This Row],[PEMBULATAN]]*O183</f>
        <v>65748.375</v>
      </c>
    </row>
    <row r="184" spans="1:16" ht="24.75" customHeight="1" x14ac:dyDescent="0.2">
      <c r="A184" s="14"/>
      <c r="B184" s="75"/>
      <c r="C184" s="73" t="s">
        <v>6293</v>
      </c>
      <c r="D184" s="78" t="s">
        <v>127</v>
      </c>
      <c r="E184" s="13">
        <v>44561</v>
      </c>
      <c r="F184" s="76" t="s">
        <v>705</v>
      </c>
      <c r="G184" s="13">
        <v>44567</v>
      </c>
      <c r="H184" s="77" t="s">
        <v>6390</v>
      </c>
      <c r="I184" s="16">
        <v>44</v>
      </c>
      <c r="J184" s="16">
        <v>37</v>
      </c>
      <c r="K184" s="16">
        <v>23</v>
      </c>
      <c r="L184" s="16">
        <v>1</v>
      </c>
      <c r="M184" s="81">
        <v>9.3610000000000007</v>
      </c>
      <c r="N184" s="96">
        <v>10</v>
      </c>
      <c r="O184" s="64">
        <v>2530</v>
      </c>
      <c r="P184" s="65">
        <f>Table224578910112345678910111213141516171819202122232425262728293031323334353637383940414243444546474849505152535455565758[[#This Row],[PEMBULATAN]]*O184</f>
        <v>25300</v>
      </c>
    </row>
    <row r="185" spans="1:16" ht="24.75" customHeight="1" x14ac:dyDescent="0.2">
      <c r="A185" s="14"/>
      <c r="B185" s="75"/>
      <c r="C185" s="73" t="s">
        <v>6294</v>
      </c>
      <c r="D185" s="78" t="s">
        <v>127</v>
      </c>
      <c r="E185" s="13">
        <v>44561</v>
      </c>
      <c r="F185" s="76" t="s">
        <v>705</v>
      </c>
      <c r="G185" s="13">
        <v>44567</v>
      </c>
      <c r="H185" s="77" t="s">
        <v>6390</v>
      </c>
      <c r="I185" s="16">
        <v>44</v>
      </c>
      <c r="J185" s="16">
        <v>22</v>
      </c>
      <c r="K185" s="16">
        <v>16</v>
      </c>
      <c r="L185" s="16">
        <v>2</v>
      </c>
      <c r="M185" s="81">
        <v>3.8719999999999999</v>
      </c>
      <c r="N185" s="96">
        <v>3.8719999999999999</v>
      </c>
      <c r="O185" s="64">
        <v>2530</v>
      </c>
      <c r="P185" s="65">
        <f>Table224578910112345678910111213141516171819202122232425262728293031323334353637383940414243444546474849505152535455565758[[#This Row],[PEMBULATAN]]*O185</f>
        <v>9796.16</v>
      </c>
    </row>
    <row r="186" spans="1:16" ht="24.75" customHeight="1" x14ac:dyDescent="0.2">
      <c r="A186" s="14"/>
      <c r="B186" s="75"/>
      <c r="C186" s="73" t="s">
        <v>6295</v>
      </c>
      <c r="D186" s="78" t="s">
        <v>127</v>
      </c>
      <c r="E186" s="13">
        <v>44561</v>
      </c>
      <c r="F186" s="76" t="s">
        <v>705</v>
      </c>
      <c r="G186" s="13">
        <v>44567</v>
      </c>
      <c r="H186" s="77" t="s">
        <v>6390</v>
      </c>
      <c r="I186" s="16">
        <v>56</v>
      </c>
      <c r="J186" s="16">
        <v>53</v>
      </c>
      <c r="K186" s="16">
        <v>31</v>
      </c>
      <c r="L186" s="16">
        <v>26</v>
      </c>
      <c r="M186" s="81">
        <v>23.001999999999999</v>
      </c>
      <c r="N186" s="96">
        <v>26</v>
      </c>
      <c r="O186" s="64">
        <v>2530</v>
      </c>
      <c r="P186" s="65">
        <f>Table224578910112345678910111213141516171819202122232425262728293031323334353637383940414243444546474849505152535455565758[[#This Row],[PEMBULATAN]]*O186</f>
        <v>65780</v>
      </c>
    </row>
    <row r="187" spans="1:16" ht="24.75" customHeight="1" x14ac:dyDescent="0.2">
      <c r="A187" s="14"/>
      <c r="B187" s="75"/>
      <c r="C187" s="73" t="s">
        <v>6296</v>
      </c>
      <c r="D187" s="78" t="s">
        <v>127</v>
      </c>
      <c r="E187" s="13">
        <v>44561</v>
      </c>
      <c r="F187" s="76" t="s">
        <v>705</v>
      </c>
      <c r="G187" s="13">
        <v>44567</v>
      </c>
      <c r="H187" s="77" t="s">
        <v>6390</v>
      </c>
      <c r="I187" s="16">
        <v>43</v>
      </c>
      <c r="J187" s="16">
        <v>30</v>
      </c>
      <c r="K187" s="16">
        <v>25</v>
      </c>
      <c r="L187" s="16">
        <v>4</v>
      </c>
      <c r="M187" s="81">
        <v>8.0625</v>
      </c>
      <c r="N187" s="96">
        <v>8.0625</v>
      </c>
      <c r="O187" s="64">
        <v>2530</v>
      </c>
      <c r="P187" s="65">
        <f>Table224578910112345678910111213141516171819202122232425262728293031323334353637383940414243444546474849505152535455565758[[#This Row],[PEMBULATAN]]*O187</f>
        <v>20398.125</v>
      </c>
    </row>
    <row r="188" spans="1:16" ht="24.75" customHeight="1" x14ac:dyDescent="0.2">
      <c r="A188" s="14"/>
      <c r="B188" s="75"/>
      <c r="C188" s="73" t="s">
        <v>6297</v>
      </c>
      <c r="D188" s="78" t="s">
        <v>127</v>
      </c>
      <c r="E188" s="13">
        <v>44561</v>
      </c>
      <c r="F188" s="76" t="s">
        <v>705</v>
      </c>
      <c r="G188" s="13">
        <v>44567</v>
      </c>
      <c r="H188" s="77" t="s">
        <v>6390</v>
      </c>
      <c r="I188" s="16">
        <v>74</v>
      </c>
      <c r="J188" s="16">
        <v>62</v>
      </c>
      <c r="K188" s="16">
        <v>30</v>
      </c>
      <c r="L188" s="16">
        <v>13</v>
      </c>
      <c r="M188" s="81">
        <v>34.409999999999997</v>
      </c>
      <c r="N188" s="96">
        <v>35</v>
      </c>
      <c r="O188" s="64">
        <v>2530</v>
      </c>
      <c r="P188" s="65">
        <f>Table224578910112345678910111213141516171819202122232425262728293031323334353637383940414243444546474849505152535455565758[[#This Row],[PEMBULATAN]]*O188</f>
        <v>88550</v>
      </c>
    </row>
    <row r="189" spans="1:16" ht="24.75" customHeight="1" x14ac:dyDescent="0.2">
      <c r="A189" s="14"/>
      <c r="B189" s="75"/>
      <c r="C189" s="73" t="s">
        <v>6298</v>
      </c>
      <c r="D189" s="78" t="s">
        <v>127</v>
      </c>
      <c r="E189" s="13">
        <v>44561</v>
      </c>
      <c r="F189" s="76" t="s">
        <v>705</v>
      </c>
      <c r="G189" s="13">
        <v>44567</v>
      </c>
      <c r="H189" s="77" t="s">
        <v>6390</v>
      </c>
      <c r="I189" s="16">
        <v>64</v>
      </c>
      <c r="J189" s="16">
        <v>50</v>
      </c>
      <c r="K189" s="16">
        <v>30</v>
      </c>
      <c r="L189" s="16">
        <v>10</v>
      </c>
      <c r="M189" s="81">
        <v>24</v>
      </c>
      <c r="N189" s="96">
        <v>24</v>
      </c>
      <c r="O189" s="64">
        <v>2530</v>
      </c>
      <c r="P189" s="65">
        <f>Table224578910112345678910111213141516171819202122232425262728293031323334353637383940414243444546474849505152535455565758[[#This Row],[PEMBULATAN]]*O189</f>
        <v>60720</v>
      </c>
    </row>
    <row r="190" spans="1:16" ht="24.75" customHeight="1" x14ac:dyDescent="0.2">
      <c r="A190" s="14"/>
      <c r="B190" s="75"/>
      <c r="C190" s="73" t="s">
        <v>6299</v>
      </c>
      <c r="D190" s="78" t="s">
        <v>127</v>
      </c>
      <c r="E190" s="13">
        <v>44561</v>
      </c>
      <c r="F190" s="76" t="s">
        <v>705</v>
      </c>
      <c r="G190" s="13">
        <v>44567</v>
      </c>
      <c r="H190" s="77" t="s">
        <v>6390</v>
      </c>
      <c r="I190" s="16">
        <v>72</v>
      </c>
      <c r="J190" s="16">
        <v>52</v>
      </c>
      <c r="K190" s="16">
        <v>48</v>
      </c>
      <c r="L190" s="16">
        <v>35</v>
      </c>
      <c r="M190" s="81">
        <v>44.927999999999997</v>
      </c>
      <c r="N190" s="96">
        <v>44.927999999999997</v>
      </c>
      <c r="O190" s="64">
        <v>2530</v>
      </c>
      <c r="P190" s="65">
        <f>Table224578910112345678910111213141516171819202122232425262728293031323334353637383940414243444546474849505152535455565758[[#This Row],[PEMBULATAN]]*O190</f>
        <v>113667.84</v>
      </c>
    </row>
    <row r="191" spans="1:16" ht="24.75" customHeight="1" x14ac:dyDescent="0.2">
      <c r="A191" s="14"/>
      <c r="B191" s="75"/>
      <c r="C191" s="73" t="s">
        <v>6300</v>
      </c>
      <c r="D191" s="78" t="s">
        <v>127</v>
      </c>
      <c r="E191" s="13">
        <v>44561</v>
      </c>
      <c r="F191" s="76" t="s">
        <v>705</v>
      </c>
      <c r="G191" s="13">
        <v>44567</v>
      </c>
      <c r="H191" s="77" t="s">
        <v>6390</v>
      </c>
      <c r="I191" s="16">
        <v>81</v>
      </c>
      <c r="J191" s="16">
        <v>58</v>
      </c>
      <c r="K191" s="16">
        <v>30</v>
      </c>
      <c r="L191" s="16">
        <v>16</v>
      </c>
      <c r="M191" s="81">
        <v>35.234999999999999</v>
      </c>
      <c r="N191" s="96">
        <v>35.234999999999999</v>
      </c>
      <c r="O191" s="64">
        <v>2530</v>
      </c>
      <c r="P191" s="65">
        <f>Table224578910112345678910111213141516171819202122232425262728293031323334353637383940414243444546474849505152535455565758[[#This Row],[PEMBULATAN]]*O191</f>
        <v>89144.55</v>
      </c>
    </row>
    <row r="192" spans="1:16" ht="24.75" customHeight="1" x14ac:dyDescent="0.2">
      <c r="A192" s="14"/>
      <c r="B192" s="75"/>
      <c r="C192" s="73" t="s">
        <v>6301</v>
      </c>
      <c r="D192" s="78" t="s">
        <v>127</v>
      </c>
      <c r="E192" s="13">
        <v>44561</v>
      </c>
      <c r="F192" s="76" t="s">
        <v>705</v>
      </c>
      <c r="G192" s="13">
        <v>44567</v>
      </c>
      <c r="H192" s="77" t="s">
        <v>6390</v>
      </c>
      <c r="I192" s="16">
        <v>34</v>
      </c>
      <c r="J192" s="16">
        <v>36</v>
      </c>
      <c r="K192" s="16">
        <v>12</v>
      </c>
      <c r="L192" s="16">
        <v>1</v>
      </c>
      <c r="M192" s="81">
        <v>3.6720000000000002</v>
      </c>
      <c r="N192" s="96">
        <v>3.6720000000000002</v>
      </c>
      <c r="O192" s="64">
        <v>2530</v>
      </c>
      <c r="P192" s="65">
        <f>Table224578910112345678910111213141516171819202122232425262728293031323334353637383940414243444546474849505152535455565758[[#This Row],[PEMBULATAN]]*O192</f>
        <v>9290.16</v>
      </c>
    </row>
    <row r="193" spans="1:16" ht="24.75" customHeight="1" x14ac:dyDescent="0.2">
      <c r="A193" s="14"/>
      <c r="B193" s="75"/>
      <c r="C193" s="73" t="s">
        <v>6302</v>
      </c>
      <c r="D193" s="78" t="s">
        <v>127</v>
      </c>
      <c r="E193" s="13">
        <v>44561</v>
      </c>
      <c r="F193" s="76" t="s">
        <v>705</v>
      </c>
      <c r="G193" s="13">
        <v>44567</v>
      </c>
      <c r="H193" s="77" t="s">
        <v>6390</v>
      </c>
      <c r="I193" s="16">
        <v>82</v>
      </c>
      <c r="J193" s="16">
        <v>58</v>
      </c>
      <c r="K193" s="16">
        <v>22</v>
      </c>
      <c r="L193" s="16">
        <v>10</v>
      </c>
      <c r="M193" s="81">
        <v>26.158000000000001</v>
      </c>
      <c r="N193" s="96">
        <v>26.158000000000001</v>
      </c>
      <c r="O193" s="64">
        <v>2530</v>
      </c>
      <c r="P193" s="65">
        <f>Table224578910112345678910111213141516171819202122232425262728293031323334353637383940414243444546474849505152535455565758[[#This Row],[PEMBULATAN]]*O193</f>
        <v>66179.740000000005</v>
      </c>
    </row>
    <row r="194" spans="1:16" ht="24.75" customHeight="1" x14ac:dyDescent="0.2">
      <c r="A194" s="14"/>
      <c r="B194" s="75"/>
      <c r="C194" s="73" t="s">
        <v>6303</v>
      </c>
      <c r="D194" s="78" t="s">
        <v>127</v>
      </c>
      <c r="E194" s="13">
        <v>44561</v>
      </c>
      <c r="F194" s="76" t="s">
        <v>705</v>
      </c>
      <c r="G194" s="13">
        <v>44567</v>
      </c>
      <c r="H194" s="77" t="s">
        <v>6390</v>
      </c>
      <c r="I194" s="16">
        <v>87</v>
      </c>
      <c r="J194" s="16">
        <v>62</v>
      </c>
      <c r="K194" s="16">
        <v>21</v>
      </c>
      <c r="L194" s="16">
        <v>8</v>
      </c>
      <c r="M194" s="81">
        <v>28.3185</v>
      </c>
      <c r="N194" s="96">
        <v>29</v>
      </c>
      <c r="O194" s="64">
        <v>2530</v>
      </c>
      <c r="P194" s="65">
        <f>Table224578910112345678910111213141516171819202122232425262728293031323334353637383940414243444546474849505152535455565758[[#This Row],[PEMBULATAN]]*O194</f>
        <v>73370</v>
      </c>
    </row>
    <row r="195" spans="1:16" ht="24.75" customHeight="1" x14ac:dyDescent="0.2">
      <c r="A195" s="14"/>
      <c r="B195" s="75"/>
      <c r="C195" s="73" t="s">
        <v>6304</v>
      </c>
      <c r="D195" s="78" t="s">
        <v>127</v>
      </c>
      <c r="E195" s="13">
        <v>44561</v>
      </c>
      <c r="F195" s="76" t="s">
        <v>705</v>
      </c>
      <c r="G195" s="13">
        <v>44567</v>
      </c>
      <c r="H195" s="77" t="s">
        <v>6390</v>
      </c>
      <c r="I195" s="16">
        <v>85</v>
      </c>
      <c r="J195" s="16">
        <v>62</v>
      </c>
      <c r="K195" s="16">
        <v>25</v>
      </c>
      <c r="L195" s="16">
        <v>12</v>
      </c>
      <c r="M195" s="81">
        <v>32.9375</v>
      </c>
      <c r="N195" s="96">
        <v>32.9375</v>
      </c>
      <c r="O195" s="64">
        <v>2530</v>
      </c>
      <c r="P195" s="65">
        <f>Table224578910112345678910111213141516171819202122232425262728293031323334353637383940414243444546474849505152535455565758[[#This Row],[PEMBULATAN]]*O195</f>
        <v>83331.875</v>
      </c>
    </row>
    <row r="196" spans="1:16" ht="24.75" customHeight="1" x14ac:dyDescent="0.2">
      <c r="A196" s="14"/>
      <c r="B196" s="75"/>
      <c r="C196" s="73" t="s">
        <v>6305</v>
      </c>
      <c r="D196" s="78" t="s">
        <v>127</v>
      </c>
      <c r="E196" s="13">
        <v>44561</v>
      </c>
      <c r="F196" s="76" t="s">
        <v>705</v>
      </c>
      <c r="G196" s="13">
        <v>44567</v>
      </c>
      <c r="H196" s="77" t="s">
        <v>6390</v>
      </c>
      <c r="I196" s="16">
        <v>92</v>
      </c>
      <c r="J196" s="16">
        <v>61</v>
      </c>
      <c r="K196" s="16">
        <v>32</v>
      </c>
      <c r="L196" s="16">
        <v>31</v>
      </c>
      <c r="M196" s="81">
        <v>44.896000000000001</v>
      </c>
      <c r="N196" s="96">
        <v>44.896000000000001</v>
      </c>
      <c r="O196" s="64">
        <v>2530</v>
      </c>
      <c r="P196" s="65">
        <f>Table224578910112345678910111213141516171819202122232425262728293031323334353637383940414243444546474849505152535455565758[[#This Row],[PEMBULATAN]]*O196</f>
        <v>113586.88</v>
      </c>
    </row>
    <row r="197" spans="1:16" ht="24.75" customHeight="1" x14ac:dyDescent="0.2">
      <c r="A197" s="14"/>
      <c r="B197" s="75"/>
      <c r="C197" s="73" t="s">
        <v>6306</v>
      </c>
      <c r="D197" s="78" t="s">
        <v>127</v>
      </c>
      <c r="E197" s="13">
        <v>44561</v>
      </c>
      <c r="F197" s="76" t="s">
        <v>705</v>
      </c>
      <c r="G197" s="13">
        <v>44567</v>
      </c>
      <c r="H197" s="77" t="s">
        <v>6390</v>
      </c>
      <c r="I197" s="16">
        <v>88</v>
      </c>
      <c r="J197" s="16">
        <v>69</v>
      </c>
      <c r="K197" s="16">
        <v>34</v>
      </c>
      <c r="L197" s="16">
        <v>15</v>
      </c>
      <c r="M197" s="81">
        <v>51.612000000000002</v>
      </c>
      <c r="N197" s="96">
        <v>51.612000000000002</v>
      </c>
      <c r="O197" s="64">
        <v>2530</v>
      </c>
      <c r="P197" s="65">
        <f>Table224578910112345678910111213141516171819202122232425262728293031323334353637383940414243444546474849505152535455565758[[#This Row],[PEMBULATAN]]*O197</f>
        <v>130578.36</v>
      </c>
    </row>
    <row r="198" spans="1:16" ht="24.75" customHeight="1" x14ac:dyDescent="0.2">
      <c r="A198" s="14"/>
      <c r="B198" s="75"/>
      <c r="C198" s="73" t="s">
        <v>6307</v>
      </c>
      <c r="D198" s="78" t="s">
        <v>127</v>
      </c>
      <c r="E198" s="13">
        <v>44561</v>
      </c>
      <c r="F198" s="76" t="s">
        <v>705</v>
      </c>
      <c r="G198" s="13">
        <v>44567</v>
      </c>
      <c r="H198" s="77" t="s">
        <v>6390</v>
      </c>
      <c r="I198" s="16">
        <v>73</v>
      </c>
      <c r="J198" s="16">
        <v>51</v>
      </c>
      <c r="K198" s="16">
        <v>25</v>
      </c>
      <c r="L198" s="16">
        <v>9</v>
      </c>
      <c r="M198" s="81">
        <v>23.268750000000001</v>
      </c>
      <c r="N198" s="96">
        <v>23.268750000000001</v>
      </c>
      <c r="O198" s="64">
        <v>2530</v>
      </c>
      <c r="P198" s="65">
        <f>Table224578910112345678910111213141516171819202122232425262728293031323334353637383940414243444546474849505152535455565758[[#This Row],[PEMBULATAN]]*O198</f>
        <v>58869.9375</v>
      </c>
    </row>
    <row r="199" spans="1:16" ht="24.75" customHeight="1" x14ac:dyDescent="0.2">
      <c r="A199" s="14"/>
      <c r="B199" s="75"/>
      <c r="C199" s="73" t="s">
        <v>6308</v>
      </c>
      <c r="D199" s="78" t="s">
        <v>127</v>
      </c>
      <c r="E199" s="13">
        <v>44561</v>
      </c>
      <c r="F199" s="76" t="s">
        <v>705</v>
      </c>
      <c r="G199" s="13">
        <v>44567</v>
      </c>
      <c r="H199" s="77" t="s">
        <v>6390</v>
      </c>
      <c r="I199" s="16">
        <v>44</v>
      </c>
      <c r="J199" s="16">
        <v>40</v>
      </c>
      <c r="K199" s="16">
        <v>15</v>
      </c>
      <c r="L199" s="16">
        <v>2</v>
      </c>
      <c r="M199" s="81">
        <v>6.6</v>
      </c>
      <c r="N199" s="96">
        <v>6.6</v>
      </c>
      <c r="O199" s="64">
        <v>2530</v>
      </c>
      <c r="P199" s="65">
        <f>Table224578910112345678910111213141516171819202122232425262728293031323334353637383940414243444546474849505152535455565758[[#This Row],[PEMBULATAN]]*O199</f>
        <v>16698</v>
      </c>
    </row>
    <row r="200" spans="1:16" ht="24.75" customHeight="1" x14ac:dyDescent="0.2">
      <c r="A200" s="14"/>
      <c r="B200" s="75"/>
      <c r="C200" s="73" t="s">
        <v>6309</v>
      </c>
      <c r="D200" s="78" t="s">
        <v>127</v>
      </c>
      <c r="E200" s="13">
        <v>44561</v>
      </c>
      <c r="F200" s="76" t="s">
        <v>705</v>
      </c>
      <c r="G200" s="13">
        <v>44567</v>
      </c>
      <c r="H200" s="77" t="s">
        <v>6390</v>
      </c>
      <c r="I200" s="16">
        <v>63</v>
      </c>
      <c r="J200" s="16">
        <v>53</v>
      </c>
      <c r="K200" s="16">
        <v>24</v>
      </c>
      <c r="L200" s="16">
        <v>10</v>
      </c>
      <c r="M200" s="81">
        <v>20.033999999999999</v>
      </c>
      <c r="N200" s="96">
        <v>20.033999999999999</v>
      </c>
      <c r="O200" s="64">
        <v>2530</v>
      </c>
      <c r="P200" s="65">
        <f>Table224578910112345678910111213141516171819202122232425262728293031323334353637383940414243444546474849505152535455565758[[#This Row],[PEMBULATAN]]*O200</f>
        <v>50686.02</v>
      </c>
    </row>
    <row r="201" spans="1:16" ht="24.75" customHeight="1" x14ac:dyDescent="0.2">
      <c r="A201" s="14"/>
      <c r="B201" s="75"/>
      <c r="C201" s="73" t="s">
        <v>6310</v>
      </c>
      <c r="D201" s="78" t="s">
        <v>127</v>
      </c>
      <c r="E201" s="13">
        <v>44561</v>
      </c>
      <c r="F201" s="76" t="s">
        <v>705</v>
      </c>
      <c r="G201" s="13">
        <v>44567</v>
      </c>
      <c r="H201" s="77" t="s">
        <v>6390</v>
      </c>
      <c r="I201" s="16">
        <v>50</v>
      </c>
      <c r="J201" s="16">
        <v>30</v>
      </c>
      <c r="K201" s="16">
        <v>14</v>
      </c>
      <c r="L201" s="16">
        <v>13</v>
      </c>
      <c r="M201" s="81">
        <v>5.25</v>
      </c>
      <c r="N201" s="96">
        <v>13</v>
      </c>
      <c r="O201" s="64">
        <v>2530</v>
      </c>
      <c r="P201" s="65">
        <f>Table224578910112345678910111213141516171819202122232425262728293031323334353637383940414243444546474849505152535455565758[[#This Row],[PEMBULATAN]]*O201</f>
        <v>32890</v>
      </c>
    </row>
    <row r="202" spans="1:16" ht="24.75" customHeight="1" x14ac:dyDescent="0.2">
      <c r="A202" s="14"/>
      <c r="B202" s="75"/>
      <c r="C202" s="73" t="s">
        <v>6311</v>
      </c>
      <c r="D202" s="78" t="s">
        <v>127</v>
      </c>
      <c r="E202" s="13">
        <v>44561</v>
      </c>
      <c r="F202" s="76" t="s">
        <v>705</v>
      </c>
      <c r="G202" s="13">
        <v>44567</v>
      </c>
      <c r="H202" s="77" t="s">
        <v>6390</v>
      </c>
      <c r="I202" s="16">
        <v>73</v>
      </c>
      <c r="J202" s="16">
        <v>54</v>
      </c>
      <c r="K202" s="16">
        <v>30</v>
      </c>
      <c r="L202" s="16">
        <v>3</v>
      </c>
      <c r="M202" s="81">
        <v>29.565000000000001</v>
      </c>
      <c r="N202" s="96">
        <v>29.565000000000001</v>
      </c>
      <c r="O202" s="64">
        <v>2530</v>
      </c>
      <c r="P202" s="65">
        <f>Table224578910112345678910111213141516171819202122232425262728293031323334353637383940414243444546474849505152535455565758[[#This Row],[PEMBULATAN]]*O202</f>
        <v>74799.45</v>
      </c>
    </row>
    <row r="203" spans="1:16" ht="24.75" customHeight="1" x14ac:dyDescent="0.2">
      <c r="A203" s="14"/>
      <c r="B203" s="75"/>
      <c r="C203" s="73" t="s">
        <v>6312</v>
      </c>
      <c r="D203" s="78" t="s">
        <v>127</v>
      </c>
      <c r="E203" s="13">
        <v>44561</v>
      </c>
      <c r="F203" s="76" t="s">
        <v>705</v>
      </c>
      <c r="G203" s="13">
        <v>44567</v>
      </c>
      <c r="H203" s="77" t="s">
        <v>6390</v>
      </c>
      <c r="I203" s="16">
        <v>45</v>
      </c>
      <c r="J203" s="16">
        <v>35</v>
      </c>
      <c r="K203" s="16">
        <v>12</v>
      </c>
      <c r="L203" s="16">
        <v>2</v>
      </c>
      <c r="M203" s="81">
        <v>4.7249999999999996</v>
      </c>
      <c r="N203" s="96">
        <v>4.7249999999999996</v>
      </c>
      <c r="O203" s="64">
        <v>2530</v>
      </c>
      <c r="P203" s="65">
        <f>Table224578910112345678910111213141516171819202122232425262728293031323334353637383940414243444546474849505152535455565758[[#This Row],[PEMBULATAN]]*O203</f>
        <v>11954.25</v>
      </c>
    </row>
    <row r="204" spans="1:16" ht="24.75" customHeight="1" x14ac:dyDescent="0.2">
      <c r="A204" s="14"/>
      <c r="B204" s="75"/>
      <c r="C204" s="73" t="s">
        <v>6313</v>
      </c>
      <c r="D204" s="78" t="s">
        <v>127</v>
      </c>
      <c r="E204" s="13">
        <v>44561</v>
      </c>
      <c r="F204" s="76" t="s">
        <v>705</v>
      </c>
      <c r="G204" s="13">
        <v>44567</v>
      </c>
      <c r="H204" s="77" t="s">
        <v>6390</v>
      </c>
      <c r="I204" s="16">
        <v>75</v>
      </c>
      <c r="J204" s="16">
        <v>66</v>
      </c>
      <c r="K204" s="16">
        <v>25</v>
      </c>
      <c r="L204" s="16">
        <v>14</v>
      </c>
      <c r="M204" s="81">
        <v>30.9375</v>
      </c>
      <c r="N204" s="96">
        <v>30.9375</v>
      </c>
      <c r="O204" s="64">
        <v>2530</v>
      </c>
      <c r="P204" s="65">
        <f>Table224578910112345678910111213141516171819202122232425262728293031323334353637383940414243444546474849505152535455565758[[#This Row],[PEMBULATAN]]*O204</f>
        <v>78271.875</v>
      </c>
    </row>
    <row r="205" spans="1:16" ht="24.75" customHeight="1" x14ac:dyDescent="0.2">
      <c r="A205" s="14"/>
      <c r="B205" s="75"/>
      <c r="C205" s="73" t="s">
        <v>6314</v>
      </c>
      <c r="D205" s="78" t="s">
        <v>127</v>
      </c>
      <c r="E205" s="13">
        <v>44561</v>
      </c>
      <c r="F205" s="76" t="s">
        <v>705</v>
      </c>
      <c r="G205" s="13">
        <v>44567</v>
      </c>
      <c r="H205" s="77" t="s">
        <v>6390</v>
      </c>
      <c r="I205" s="16">
        <v>82</v>
      </c>
      <c r="J205" s="16">
        <v>61</v>
      </c>
      <c r="K205" s="16">
        <v>26</v>
      </c>
      <c r="L205" s="16">
        <v>12</v>
      </c>
      <c r="M205" s="81">
        <v>32.512999999999998</v>
      </c>
      <c r="N205" s="96">
        <v>32.512999999999998</v>
      </c>
      <c r="O205" s="64">
        <v>2530</v>
      </c>
      <c r="P205" s="65">
        <f>Table224578910112345678910111213141516171819202122232425262728293031323334353637383940414243444546474849505152535455565758[[#This Row],[PEMBULATAN]]*O205</f>
        <v>82257.89</v>
      </c>
    </row>
    <row r="206" spans="1:16" ht="24.75" customHeight="1" x14ac:dyDescent="0.2">
      <c r="A206" s="14"/>
      <c r="B206" s="75"/>
      <c r="C206" s="73" t="s">
        <v>6315</v>
      </c>
      <c r="D206" s="78" t="s">
        <v>127</v>
      </c>
      <c r="E206" s="13">
        <v>44561</v>
      </c>
      <c r="F206" s="76" t="s">
        <v>705</v>
      </c>
      <c r="G206" s="13">
        <v>44567</v>
      </c>
      <c r="H206" s="77" t="s">
        <v>6390</v>
      </c>
      <c r="I206" s="16">
        <v>94</v>
      </c>
      <c r="J206" s="16">
        <v>64</v>
      </c>
      <c r="K206" s="16">
        <v>35</v>
      </c>
      <c r="L206" s="16">
        <v>30</v>
      </c>
      <c r="M206" s="81">
        <v>52.64</v>
      </c>
      <c r="N206" s="96">
        <v>52.64</v>
      </c>
      <c r="O206" s="64">
        <v>2530</v>
      </c>
      <c r="P206" s="65">
        <f>Table224578910112345678910111213141516171819202122232425262728293031323334353637383940414243444546474849505152535455565758[[#This Row],[PEMBULATAN]]*O206</f>
        <v>133179.20000000001</v>
      </c>
    </row>
    <row r="207" spans="1:16" ht="24.75" customHeight="1" x14ac:dyDescent="0.2">
      <c r="A207" s="14"/>
      <c r="B207" s="75"/>
      <c r="C207" s="73" t="s">
        <v>6316</v>
      </c>
      <c r="D207" s="78" t="s">
        <v>127</v>
      </c>
      <c r="E207" s="13">
        <v>44561</v>
      </c>
      <c r="F207" s="76" t="s">
        <v>705</v>
      </c>
      <c r="G207" s="13">
        <v>44567</v>
      </c>
      <c r="H207" s="77" t="s">
        <v>6390</v>
      </c>
      <c r="I207" s="16">
        <v>90</v>
      </c>
      <c r="J207" s="16">
        <v>63</v>
      </c>
      <c r="K207" s="16">
        <v>26</v>
      </c>
      <c r="L207" s="16">
        <v>13</v>
      </c>
      <c r="M207" s="81">
        <v>36.854999999999997</v>
      </c>
      <c r="N207" s="96">
        <v>36.854999999999997</v>
      </c>
      <c r="O207" s="64">
        <v>2530</v>
      </c>
      <c r="P207" s="65">
        <f>Table224578910112345678910111213141516171819202122232425262728293031323334353637383940414243444546474849505152535455565758[[#This Row],[PEMBULATAN]]*O207</f>
        <v>93243.15</v>
      </c>
    </row>
    <row r="208" spans="1:16" ht="24.75" customHeight="1" x14ac:dyDescent="0.2">
      <c r="A208" s="14"/>
      <c r="B208" s="75"/>
      <c r="C208" s="73" t="s">
        <v>6317</v>
      </c>
      <c r="D208" s="78" t="s">
        <v>127</v>
      </c>
      <c r="E208" s="13">
        <v>44561</v>
      </c>
      <c r="F208" s="76" t="s">
        <v>705</v>
      </c>
      <c r="G208" s="13">
        <v>44567</v>
      </c>
      <c r="H208" s="77" t="s">
        <v>6390</v>
      </c>
      <c r="I208" s="16">
        <v>97</v>
      </c>
      <c r="J208" s="16">
        <v>45</v>
      </c>
      <c r="K208" s="16">
        <v>34</v>
      </c>
      <c r="L208" s="16">
        <v>6</v>
      </c>
      <c r="M208" s="81">
        <v>37.102499999999999</v>
      </c>
      <c r="N208" s="96">
        <v>37.102499999999999</v>
      </c>
      <c r="O208" s="64">
        <v>2530</v>
      </c>
      <c r="P208" s="65">
        <f>Table224578910112345678910111213141516171819202122232425262728293031323334353637383940414243444546474849505152535455565758[[#This Row],[PEMBULATAN]]*O208</f>
        <v>93869.324999999997</v>
      </c>
    </row>
    <row r="209" spans="1:16" ht="24.75" customHeight="1" x14ac:dyDescent="0.2">
      <c r="A209" s="14"/>
      <c r="B209" s="75"/>
      <c r="C209" s="73" t="s">
        <v>6318</v>
      </c>
      <c r="D209" s="78" t="s">
        <v>127</v>
      </c>
      <c r="E209" s="13">
        <v>44561</v>
      </c>
      <c r="F209" s="76" t="s">
        <v>705</v>
      </c>
      <c r="G209" s="13">
        <v>44567</v>
      </c>
      <c r="H209" s="77" t="s">
        <v>6390</v>
      </c>
      <c r="I209" s="16">
        <v>83</v>
      </c>
      <c r="J209" s="16">
        <v>63</v>
      </c>
      <c r="K209" s="16">
        <v>26</v>
      </c>
      <c r="L209" s="16">
        <v>16</v>
      </c>
      <c r="M209" s="81">
        <v>33.988500000000002</v>
      </c>
      <c r="N209" s="96">
        <v>33.988500000000002</v>
      </c>
      <c r="O209" s="64">
        <v>2530</v>
      </c>
      <c r="P209" s="65">
        <f>Table224578910112345678910111213141516171819202122232425262728293031323334353637383940414243444546474849505152535455565758[[#This Row],[PEMBULATAN]]*O209</f>
        <v>85990.904999999999</v>
      </c>
    </row>
    <row r="210" spans="1:16" ht="24.75" customHeight="1" x14ac:dyDescent="0.2">
      <c r="A210" s="14"/>
      <c r="B210" s="75"/>
      <c r="C210" s="73" t="s">
        <v>6319</v>
      </c>
      <c r="D210" s="78" t="s">
        <v>127</v>
      </c>
      <c r="E210" s="13">
        <v>44561</v>
      </c>
      <c r="F210" s="76" t="s">
        <v>705</v>
      </c>
      <c r="G210" s="13">
        <v>44567</v>
      </c>
      <c r="H210" s="77" t="s">
        <v>6390</v>
      </c>
      <c r="I210" s="16">
        <v>60</v>
      </c>
      <c r="J210" s="16">
        <v>40</v>
      </c>
      <c r="K210" s="16">
        <v>20</v>
      </c>
      <c r="L210" s="16">
        <v>5</v>
      </c>
      <c r="M210" s="81">
        <v>12</v>
      </c>
      <c r="N210" s="96">
        <v>12</v>
      </c>
      <c r="O210" s="64">
        <v>2530</v>
      </c>
      <c r="P210" s="65">
        <f>Table224578910112345678910111213141516171819202122232425262728293031323334353637383940414243444546474849505152535455565758[[#This Row],[PEMBULATAN]]*O210</f>
        <v>30360</v>
      </c>
    </row>
    <row r="211" spans="1:16" ht="24.75" customHeight="1" x14ac:dyDescent="0.2">
      <c r="A211" s="14"/>
      <c r="B211" s="75"/>
      <c r="C211" s="73" t="s">
        <v>6320</v>
      </c>
      <c r="D211" s="78" t="s">
        <v>127</v>
      </c>
      <c r="E211" s="13">
        <v>44561</v>
      </c>
      <c r="F211" s="76" t="s">
        <v>705</v>
      </c>
      <c r="G211" s="13">
        <v>44567</v>
      </c>
      <c r="H211" s="77" t="s">
        <v>6390</v>
      </c>
      <c r="I211" s="16">
        <v>90</v>
      </c>
      <c r="J211" s="16">
        <v>65</v>
      </c>
      <c r="K211" s="16">
        <v>17</v>
      </c>
      <c r="L211" s="16">
        <v>3</v>
      </c>
      <c r="M211" s="81">
        <v>24.862500000000001</v>
      </c>
      <c r="N211" s="96">
        <v>24.862500000000001</v>
      </c>
      <c r="O211" s="64">
        <v>2530</v>
      </c>
      <c r="P211" s="65">
        <f>Table224578910112345678910111213141516171819202122232425262728293031323334353637383940414243444546474849505152535455565758[[#This Row],[PEMBULATAN]]*O211</f>
        <v>62902.125</v>
      </c>
    </row>
    <row r="212" spans="1:16" ht="24.75" customHeight="1" x14ac:dyDescent="0.2">
      <c r="A212" s="14"/>
      <c r="B212" s="75"/>
      <c r="C212" s="73" t="s">
        <v>6321</v>
      </c>
      <c r="D212" s="78" t="s">
        <v>127</v>
      </c>
      <c r="E212" s="13">
        <v>44561</v>
      </c>
      <c r="F212" s="76" t="s">
        <v>705</v>
      </c>
      <c r="G212" s="13">
        <v>44567</v>
      </c>
      <c r="H212" s="77" t="s">
        <v>6390</v>
      </c>
      <c r="I212" s="16">
        <v>85</v>
      </c>
      <c r="J212" s="16">
        <v>67</v>
      </c>
      <c r="K212" s="16">
        <v>14</v>
      </c>
      <c r="L212" s="16">
        <v>13</v>
      </c>
      <c r="M212" s="81">
        <v>19.932500000000001</v>
      </c>
      <c r="N212" s="96">
        <v>19.932500000000001</v>
      </c>
      <c r="O212" s="64">
        <v>2530</v>
      </c>
      <c r="P212" s="65">
        <f>Table224578910112345678910111213141516171819202122232425262728293031323334353637383940414243444546474849505152535455565758[[#This Row],[PEMBULATAN]]*O212</f>
        <v>50429.225000000006</v>
      </c>
    </row>
    <row r="213" spans="1:16" ht="24.75" customHeight="1" x14ac:dyDescent="0.2">
      <c r="A213" s="14"/>
      <c r="B213" s="75"/>
      <c r="C213" s="73" t="s">
        <v>6322</v>
      </c>
      <c r="D213" s="78" t="s">
        <v>127</v>
      </c>
      <c r="E213" s="13">
        <v>44561</v>
      </c>
      <c r="F213" s="76" t="s">
        <v>705</v>
      </c>
      <c r="G213" s="13">
        <v>44567</v>
      </c>
      <c r="H213" s="77" t="s">
        <v>6390</v>
      </c>
      <c r="I213" s="16">
        <v>77</v>
      </c>
      <c r="J213" s="16">
        <v>55</v>
      </c>
      <c r="K213" s="16">
        <v>21</v>
      </c>
      <c r="L213" s="16">
        <v>7</v>
      </c>
      <c r="M213" s="81">
        <v>22.233750000000001</v>
      </c>
      <c r="N213" s="96">
        <v>22.233750000000001</v>
      </c>
      <c r="O213" s="64">
        <v>2530</v>
      </c>
      <c r="P213" s="65">
        <f>Table224578910112345678910111213141516171819202122232425262728293031323334353637383940414243444546474849505152535455565758[[#This Row],[PEMBULATAN]]*O213</f>
        <v>56251.387500000004</v>
      </c>
    </row>
    <row r="214" spans="1:16" ht="24.75" customHeight="1" x14ac:dyDescent="0.2">
      <c r="A214" s="14"/>
      <c r="B214" s="75"/>
      <c r="C214" s="73" t="s">
        <v>6323</v>
      </c>
      <c r="D214" s="78" t="s">
        <v>127</v>
      </c>
      <c r="E214" s="13">
        <v>44561</v>
      </c>
      <c r="F214" s="76" t="s">
        <v>705</v>
      </c>
      <c r="G214" s="13">
        <v>44567</v>
      </c>
      <c r="H214" s="77" t="s">
        <v>6390</v>
      </c>
      <c r="I214" s="16">
        <v>40</v>
      </c>
      <c r="J214" s="16">
        <v>37</v>
      </c>
      <c r="K214" s="16">
        <v>8</v>
      </c>
      <c r="L214" s="16">
        <v>2</v>
      </c>
      <c r="M214" s="81">
        <v>2.96</v>
      </c>
      <c r="N214" s="96">
        <v>2.96</v>
      </c>
      <c r="O214" s="64">
        <v>2530</v>
      </c>
      <c r="P214" s="65">
        <f>Table224578910112345678910111213141516171819202122232425262728293031323334353637383940414243444546474849505152535455565758[[#This Row],[PEMBULATAN]]*O214</f>
        <v>7488.8</v>
      </c>
    </row>
    <row r="215" spans="1:16" ht="24.75" customHeight="1" x14ac:dyDescent="0.2">
      <c r="A215" s="14"/>
      <c r="B215" s="75"/>
      <c r="C215" s="73" t="s">
        <v>6324</v>
      </c>
      <c r="D215" s="78" t="s">
        <v>127</v>
      </c>
      <c r="E215" s="13">
        <v>44561</v>
      </c>
      <c r="F215" s="76" t="s">
        <v>705</v>
      </c>
      <c r="G215" s="13">
        <v>44567</v>
      </c>
      <c r="H215" s="77" t="s">
        <v>6390</v>
      </c>
      <c r="I215" s="16">
        <v>72</v>
      </c>
      <c r="J215" s="16">
        <v>30</v>
      </c>
      <c r="K215" s="16">
        <v>16</v>
      </c>
      <c r="L215" s="16">
        <v>7</v>
      </c>
      <c r="M215" s="81">
        <v>8.64</v>
      </c>
      <c r="N215" s="96">
        <v>8.64</v>
      </c>
      <c r="O215" s="64">
        <v>2530</v>
      </c>
      <c r="P215" s="65">
        <f>Table224578910112345678910111213141516171819202122232425262728293031323334353637383940414243444546474849505152535455565758[[#This Row],[PEMBULATAN]]*O215</f>
        <v>21859.200000000001</v>
      </c>
    </row>
    <row r="216" spans="1:16" ht="24.75" customHeight="1" x14ac:dyDescent="0.2">
      <c r="A216" s="14"/>
      <c r="B216" s="98"/>
      <c r="C216" s="73" t="s">
        <v>6325</v>
      </c>
      <c r="D216" s="78" t="s">
        <v>127</v>
      </c>
      <c r="E216" s="13">
        <v>44561</v>
      </c>
      <c r="F216" s="76" t="s">
        <v>705</v>
      </c>
      <c r="G216" s="13">
        <v>44567</v>
      </c>
      <c r="H216" s="77" t="s">
        <v>6390</v>
      </c>
      <c r="I216" s="16">
        <v>95</v>
      </c>
      <c r="J216" s="16">
        <v>60</v>
      </c>
      <c r="K216" s="16">
        <v>27</v>
      </c>
      <c r="L216" s="16">
        <v>30</v>
      </c>
      <c r="M216" s="81">
        <v>38.475000000000001</v>
      </c>
      <c r="N216" s="96">
        <v>39</v>
      </c>
      <c r="O216" s="64">
        <v>2530</v>
      </c>
      <c r="P216" s="65">
        <f>Table224578910112345678910111213141516171819202122232425262728293031323334353637383940414243444546474849505152535455565758[[#This Row],[PEMBULATAN]]*O216</f>
        <v>98670</v>
      </c>
    </row>
    <row r="217" spans="1:16" ht="24.75" customHeight="1" x14ac:dyDescent="0.2">
      <c r="A217" s="14"/>
      <c r="B217" s="75" t="s">
        <v>6326</v>
      </c>
      <c r="C217" s="73" t="s">
        <v>6327</v>
      </c>
      <c r="D217" s="78" t="s">
        <v>127</v>
      </c>
      <c r="E217" s="13">
        <v>44561</v>
      </c>
      <c r="F217" s="76" t="s">
        <v>705</v>
      </c>
      <c r="G217" s="13">
        <v>44567</v>
      </c>
      <c r="H217" s="77" t="s">
        <v>6390</v>
      </c>
      <c r="I217" s="16">
        <v>85</v>
      </c>
      <c r="J217" s="16">
        <v>13</v>
      </c>
      <c r="K217" s="16">
        <v>13</v>
      </c>
      <c r="L217" s="16">
        <v>3</v>
      </c>
      <c r="M217" s="81">
        <v>3.5912500000000001</v>
      </c>
      <c r="N217" s="96">
        <v>3.5912500000000001</v>
      </c>
      <c r="O217" s="64">
        <v>2530</v>
      </c>
      <c r="P217" s="65">
        <f>Table224578910112345678910111213141516171819202122232425262728293031323334353637383940414243444546474849505152535455565758[[#This Row],[PEMBULATAN]]*O217</f>
        <v>9085.8624999999993</v>
      </c>
    </row>
    <row r="218" spans="1:16" ht="24.75" customHeight="1" x14ac:dyDescent="0.2">
      <c r="A218" s="14"/>
      <c r="B218" s="98"/>
      <c r="C218" s="73" t="s">
        <v>6328</v>
      </c>
      <c r="D218" s="78" t="s">
        <v>127</v>
      </c>
      <c r="E218" s="13">
        <v>44561</v>
      </c>
      <c r="F218" s="76" t="s">
        <v>705</v>
      </c>
      <c r="G218" s="13">
        <v>44567</v>
      </c>
      <c r="H218" s="77" t="s">
        <v>6390</v>
      </c>
      <c r="I218" s="16">
        <v>76</v>
      </c>
      <c r="J218" s="16">
        <v>53</v>
      </c>
      <c r="K218" s="16">
        <v>38</v>
      </c>
      <c r="L218" s="16">
        <v>36</v>
      </c>
      <c r="M218" s="81">
        <v>38.265999999999998</v>
      </c>
      <c r="N218" s="96">
        <v>38.265999999999998</v>
      </c>
      <c r="O218" s="64">
        <v>2530</v>
      </c>
      <c r="P218" s="65">
        <f>Table224578910112345678910111213141516171819202122232425262728293031323334353637383940414243444546474849505152535455565758[[#This Row],[PEMBULATAN]]*O218</f>
        <v>96812.98</v>
      </c>
    </row>
    <row r="219" spans="1:16" ht="24.75" customHeight="1" x14ac:dyDescent="0.2">
      <c r="A219" s="14"/>
      <c r="B219" s="75" t="s">
        <v>6329</v>
      </c>
      <c r="C219" s="73" t="s">
        <v>6330</v>
      </c>
      <c r="D219" s="78" t="s">
        <v>127</v>
      </c>
      <c r="E219" s="13">
        <v>44561</v>
      </c>
      <c r="F219" s="76" t="s">
        <v>705</v>
      </c>
      <c r="G219" s="13">
        <v>44567</v>
      </c>
      <c r="H219" s="77" t="s">
        <v>6390</v>
      </c>
      <c r="I219" s="16">
        <v>80</v>
      </c>
      <c r="J219" s="16">
        <v>54</v>
      </c>
      <c r="K219" s="16">
        <v>16</v>
      </c>
      <c r="L219" s="16">
        <v>10</v>
      </c>
      <c r="M219" s="81">
        <v>17.28</v>
      </c>
      <c r="N219" s="96">
        <v>17.28</v>
      </c>
      <c r="O219" s="64">
        <v>2530</v>
      </c>
      <c r="P219" s="65">
        <f>Table224578910112345678910111213141516171819202122232425262728293031323334353637383940414243444546474849505152535455565758[[#This Row],[PEMBULATAN]]*O219</f>
        <v>43718.400000000001</v>
      </c>
    </row>
    <row r="220" spans="1:16" ht="24.75" customHeight="1" x14ac:dyDescent="0.2">
      <c r="A220" s="14"/>
      <c r="B220" s="75"/>
      <c r="C220" s="73" t="s">
        <v>6331</v>
      </c>
      <c r="D220" s="78" t="s">
        <v>127</v>
      </c>
      <c r="E220" s="13">
        <v>44561</v>
      </c>
      <c r="F220" s="76" t="s">
        <v>705</v>
      </c>
      <c r="G220" s="13">
        <v>44567</v>
      </c>
      <c r="H220" s="77" t="s">
        <v>6390</v>
      </c>
      <c r="I220" s="16">
        <v>28</v>
      </c>
      <c r="J220" s="16">
        <v>21</v>
      </c>
      <c r="K220" s="16">
        <v>11</v>
      </c>
      <c r="L220" s="16">
        <v>1</v>
      </c>
      <c r="M220" s="81">
        <v>1.617</v>
      </c>
      <c r="N220" s="96">
        <v>1.617</v>
      </c>
      <c r="O220" s="64">
        <v>2530</v>
      </c>
      <c r="P220" s="65">
        <f>Table224578910112345678910111213141516171819202122232425262728293031323334353637383940414243444546474849505152535455565758[[#This Row],[PEMBULATAN]]*O220</f>
        <v>4091.0099999999998</v>
      </c>
    </row>
    <row r="221" spans="1:16" ht="24.75" customHeight="1" x14ac:dyDescent="0.2">
      <c r="A221" s="14"/>
      <c r="B221" s="98"/>
      <c r="C221" s="73" t="s">
        <v>6332</v>
      </c>
      <c r="D221" s="78" t="s">
        <v>127</v>
      </c>
      <c r="E221" s="13">
        <v>44561</v>
      </c>
      <c r="F221" s="76" t="s">
        <v>705</v>
      </c>
      <c r="G221" s="13">
        <v>44567</v>
      </c>
      <c r="H221" s="77" t="s">
        <v>6390</v>
      </c>
      <c r="I221" s="16">
        <v>100</v>
      </c>
      <c r="J221" s="16">
        <v>57</v>
      </c>
      <c r="K221" s="16">
        <v>88</v>
      </c>
      <c r="L221" s="16">
        <v>20</v>
      </c>
      <c r="M221" s="81">
        <v>125.4</v>
      </c>
      <c r="N221" s="96">
        <v>126</v>
      </c>
      <c r="O221" s="64">
        <v>2530</v>
      </c>
      <c r="P221" s="65">
        <f>Table224578910112345678910111213141516171819202122232425262728293031323334353637383940414243444546474849505152535455565758[[#This Row],[PEMBULATAN]]*O221</f>
        <v>318780</v>
      </c>
    </row>
    <row r="222" spans="1:16" ht="24.75" customHeight="1" x14ac:dyDescent="0.2">
      <c r="A222" s="14"/>
      <c r="B222" s="75" t="s">
        <v>6333</v>
      </c>
      <c r="C222" s="73" t="s">
        <v>6334</v>
      </c>
      <c r="D222" s="78" t="s">
        <v>127</v>
      </c>
      <c r="E222" s="13">
        <v>44561</v>
      </c>
      <c r="F222" s="76" t="s">
        <v>705</v>
      </c>
      <c r="G222" s="13">
        <v>44567</v>
      </c>
      <c r="H222" s="77" t="s">
        <v>6390</v>
      </c>
      <c r="I222" s="16">
        <v>51</v>
      </c>
      <c r="J222" s="16">
        <v>36</v>
      </c>
      <c r="K222" s="16">
        <v>17</v>
      </c>
      <c r="L222" s="16">
        <v>8</v>
      </c>
      <c r="M222" s="81">
        <v>7.8029999999999999</v>
      </c>
      <c r="N222" s="96">
        <v>8</v>
      </c>
      <c r="O222" s="64">
        <v>2530</v>
      </c>
      <c r="P222" s="65">
        <f>Table224578910112345678910111213141516171819202122232425262728293031323334353637383940414243444546474849505152535455565758[[#This Row],[PEMBULATAN]]*O222</f>
        <v>20240</v>
      </c>
    </row>
    <row r="223" spans="1:16" ht="24.75" customHeight="1" x14ac:dyDescent="0.2">
      <c r="A223" s="14"/>
      <c r="B223" s="75"/>
      <c r="C223" s="73" t="s">
        <v>6335</v>
      </c>
      <c r="D223" s="78" t="s">
        <v>127</v>
      </c>
      <c r="E223" s="13">
        <v>44561</v>
      </c>
      <c r="F223" s="76" t="s">
        <v>705</v>
      </c>
      <c r="G223" s="13">
        <v>44567</v>
      </c>
      <c r="H223" s="77" t="s">
        <v>6390</v>
      </c>
      <c r="I223" s="16">
        <v>62</v>
      </c>
      <c r="J223" s="16">
        <v>34</v>
      </c>
      <c r="K223" s="16">
        <v>37</v>
      </c>
      <c r="L223" s="16">
        <v>25</v>
      </c>
      <c r="M223" s="81">
        <v>19.498999999999999</v>
      </c>
      <c r="N223" s="96">
        <v>26</v>
      </c>
      <c r="O223" s="64">
        <v>2530</v>
      </c>
      <c r="P223" s="65">
        <f>Table224578910112345678910111213141516171819202122232425262728293031323334353637383940414243444546474849505152535455565758[[#This Row],[PEMBULATAN]]*O223</f>
        <v>65780</v>
      </c>
    </row>
    <row r="224" spans="1:16" ht="24.75" customHeight="1" x14ac:dyDescent="0.2">
      <c r="A224" s="14"/>
      <c r="B224" s="75"/>
      <c r="C224" s="73" t="s">
        <v>6336</v>
      </c>
      <c r="D224" s="78" t="s">
        <v>127</v>
      </c>
      <c r="E224" s="13">
        <v>44561</v>
      </c>
      <c r="F224" s="76" t="s">
        <v>705</v>
      </c>
      <c r="G224" s="13">
        <v>44567</v>
      </c>
      <c r="H224" s="77" t="s">
        <v>6390</v>
      </c>
      <c r="I224" s="16">
        <v>74</v>
      </c>
      <c r="J224" s="16">
        <v>37</v>
      </c>
      <c r="K224" s="16">
        <v>50</v>
      </c>
      <c r="L224" s="16">
        <v>30</v>
      </c>
      <c r="M224" s="81">
        <v>34.225000000000001</v>
      </c>
      <c r="N224" s="96">
        <v>34.225000000000001</v>
      </c>
      <c r="O224" s="64">
        <v>2530</v>
      </c>
      <c r="P224" s="65">
        <f>Table224578910112345678910111213141516171819202122232425262728293031323334353637383940414243444546474849505152535455565758[[#This Row],[PEMBULATAN]]*O224</f>
        <v>86589.25</v>
      </c>
    </row>
    <row r="225" spans="1:16" ht="24.75" customHeight="1" x14ac:dyDescent="0.2">
      <c r="A225" s="14"/>
      <c r="B225" s="75"/>
      <c r="C225" s="73" t="s">
        <v>6337</v>
      </c>
      <c r="D225" s="78" t="s">
        <v>127</v>
      </c>
      <c r="E225" s="13">
        <v>44561</v>
      </c>
      <c r="F225" s="76" t="s">
        <v>705</v>
      </c>
      <c r="G225" s="13">
        <v>44567</v>
      </c>
      <c r="H225" s="77" t="s">
        <v>6390</v>
      </c>
      <c r="I225" s="16">
        <v>85</v>
      </c>
      <c r="J225" s="16">
        <v>60</v>
      </c>
      <c r="K225" s="16">
        <v>27</v>
      </c>
      <c r="L225" s="16">
        <v>7</v>
      </c>
      <c r="M225" s="81">
        <v>34.424999999999997</v>
      </c>
      <c r="N225" s="96">
        <v>35</v>
      </c>
      <c r="O225" s="64">
        <v>2530</v>
      </c>
      <c r="P225" s="65">
        <f>Table224578910112345678910111213141516171819202122232425262728293031323334353637383940414243444546474849505152535455565758[[#This Row],[PEMBULATAN]]*O225</f>
        <v>88550</v>
      </c>
    </row>
    <row r="226" spans="1:16" ht="24.75" customHeight="1" x14ac:dyDescent="0.2">
      <c r="A226" s="14"/>
      <c r="B226" s="75"/>
      <c r="C226" s="73" t="s">
        <v>6338</v>
      </c>
      <c r="D226" s="78" t="s">
        <v>127</v>
      </c>
      <c r="E226" s="13">
        <v>44561</v>
      </c>
      <c r="F226" s="76" t="s">
        <v>705</v>
      </c>
      <c r="G226" s="13">
        <v>44567</v>
      </c>
      <c r="H226" s="77" t="s">
        <v>6390</v>
      </c>
      <c r="I226" s="16">
        <v>40</v>
      </c>
      <c r="J226" s="16">
        <v>36</v>
      </c>
      <c r="K226" s="16">
        <v>16</v>
      </c>
      <c r="L226" s="16">
        <v>4</v>
      </c>
      <c r="M226" s="81">
        <v>5.76</v>
      </c>
      <c r="N226" s="96">
        <v>5.76</v>
      </c>
      <c r="O226" s="64">
        <v>2530</v>
      </c>
      <c r="P226" s="65">
        <f>Table224578910112345678910111213141516171819202122232425262728293031323334353637383940414243444546474849505152535455565758[[#This Row],[PEMBULATAN]]*O226</f>
        <v>14572.8</v>
      </c>
    </row>
    <row r="227" spans="1:16" ht="24.75" customHeight="1" x14ac:dyDescent="0.2">
      <c r="A227" s="14"/>
      <c r="B227" s="98"/>
      <c r="C227" s="73" t="s">
        <v>6339</v>
      </c>
      <c r="D227" s="78" t="s">
        <v>127</v>
      </c>
      <c r="E227" s="13">
        <v>44561</v>
      </c>
      <c r="F227" s="76" t="s">
        <v>705</v>
      </c>
      <c r="G227" s="13">
        <v>44567</v>
      </c>
      <c r="H227" s="77" t="s">
        <v>6390</v>
      </c>
      <c r="I227" s="16">
        <v>102</v>
      </c>
      <c r="J227" s="16">
        <v>52</v>
      </c>
      <c r="K227" s="16">
        <v>23</v>
      </c>
      <c r="L227" s="16">
        <v>20</v>
      </c>
      <c r="M227" s="81">
        <v>30.498000000000001</v>
      </c>
      <c r="N227" s="96">
        <v>31</v>
      </c>
      <c r="O227" s="64">
        <v>2530</v>
      </c>
      <c r="P227" s="65">
        <f>Table224578910112345678910111213141516171819202122232425262728293031323334353637383940414243444546474849505152535455565758[[#This Row],[PEMBULATAN]]*O227</f>
        <v>78430</v>
      </c>
    </row>
    <row r="228" spans="1:16" ht="24.75" customHeight="1" x14ac:dyDescent="0.2">
      <c r="A228" s="14"/>
      <c r="B228" s="75" t="s">
        <v>6340</v>
      </c>
      <c r="C228" s="73" t="s">
        <v>6341</v>
      </c>
      <c r="D228" s="78" t="s">
        <v>127</v>
      </c>
      <c r="E228" s="13">
        <v>44561</v>
      </c>
      <c r="F228" s="76" t="s">
        <v>705</v>
      </c>
      <c r="G228" s="13">
        <v>44567</v>
      </c>
      <c r="H228" s="77" t="s">
        <v>6390</v>
      </c>
      <c r="I228" s="16">
        <v>36</v>
      </c>
      <c r="J228" s="16">
        <v>35</v>
      </c>
      <c r="K228" s="16">
        <v>18</v>
      </c>
      <c r="L228" s="16">
        <v>12</v>
      </c>
      <c r="M228" s="81">
        <v>5.67</v>
      </c>
      <c r="N228" s="96">
        <v>12</v>
      </c>
      <c r="O228" s="64">
        <v>2530</v>
      </c>
      <c r="P228" s="65">
        <f>Table224578910112345678910111213141516171819202122232425262728293031323334353637383940414243444546474849505152535455565758[[#This Row],[PEMBULATAN]]*O228</f>
        <v>30360</v>
      </c>
    </row>
    <row r="229" spans="1:16" ht="24.75" customHeight="1" x14ac:dyDescent="0.2">
      <c r="A229" s="14"/>
      <c r="B229" s="75"/>
      <c r="C229" s="73" t="s">
        <v>6342</v>
      </c>
      <c r="D229" s="78" t="s">
        <v>127</v>
      </c>
      <c r="E229" s="13">
        <v>44561</v>
      </c>
      <c r="F229" s="76" t="s">
        <v>705</v>
      </c>
      <c r="G229" s="13">
        <v>44567</v>
      </c>
      <c r="H229" s="77" t="s">
        <v>6390</v>
      </c>
      <c r="I229" s="16">
        <v>43</v>
      </c>
      <c r="J229" s="16">
        <v>34</v>
      </c>
      <c r="K229" s="16">
        <v>30</v>
      </c>
      <c r="L229" s="16">
        <v>9</v>
      </c>
      <c r="M229" s="81">
        <v>10.965</v>
      </c>
      <c r="N229" s="96">
        <v>10.965</v>
      </c>
      <c r="O229" s="64">
        <v>2530</v>
      </c>
      <c r="P229" s="65">
        <f>Table224578910112345678910111213141516171819202122232425262728293031323334353637383940414243444546474849505152535455565758[[#This Row],[PEMBULATAN]]*O229</f>
        <v>27741.45</v>
      </c>
    </row>
    <row r="230" spans="1:16" ht="24.75" customHeight="1" x14ac:dyDescent="0.2">
      <c r="A230" s="14"/>
      <c r="B230" s="75"/>
      <c r="C230" s="73" t="s">
        <v>6343</v>
      </c>
      <c r="D230" s="78" t="s">
        <v>127</v>
      </c>
      <c r="E230" s="13">
        <v>44561</v>
      </c>
      <c r="F230" s="76" t="s">
        <v>705</v>
      </c>
      <c r="G230" s="13">
        <v>44567</v>
      </c>
      <c r="H230" s="77" t="s">
        <v>6390</v>
      </c>
      <c r="I230" s="16">
        <v>36</v>
      </c>
      <c r="J230" s="16">
        <v>35</v>
      </c>
      <c r="K230" s="16">
        <v>18</v>
      </c>
      <c r="L230" s="16">
        <v>12</v>
      </c>
      <c r="M230" s="81">
        <v>5.67</v>
      </c>
      <c r="N230" s="96">
        <v>12</v>
      </c>
      <c r="O230" s="64">
        <v>2530</v>
      </c>
      <c r="P230" s="65">
        <f>Table224578910112345678910111213141516171819202122232425262728293031323334353637383940414243444546474849505152535455565758[[#This Row],[PEMBULATAN]]*O230</f>
        <v>30360</v>
      </c>
    </row>
    <row r="231" spans="1:16" ht="24.75" customHeight="1" x14ac:dyDescent="0.2">
      <c r="A231" s="14"/>
      <c r="B231" s="75"/>
      <c r="C231" s="73" t="s">
        <v>6344</v>
      </c>
      <c r="D231" s="78" t="s">
        <v>127</v>
      </c>
      <c r="E231" s="13">
        <v>44561</v>
      </c>
      <c r="F231" s="76" t="s">
        <v>705</v>
      </c>
      <c r="G231" s="13">
        <v>44567</v>
      </c>
      <c r="H231" s="77" t="s">
        <v>6390</v>
      </c>
      <c r="I231" s="16">
        <v>58</v>
      </c>
      <c r="J231" s="16">
        <v>37</v>
      </c>
      <c r="K231" s="16">
        <v>18</v>
      </c>
      <c r="L231" s="16">
        <v>10</v>
      </c>
      <c r="M231" s="81">
        <v>9.657</v>
      </c>
      <c r="N231" s="96">
        <v>10</v>
      </c>
      <c r="O231" s="64">
        <v>2530</v>
      </c>
      <c r="P231" s="65">
        <f>Table224578910112345678910111213141516171819202122232425262728293031323334353637383940414243444546474849505152535455565758[[#This Row],[PEMBULATAN]]*O231</f>
        <v>25300</v>
      </c>
    </row>
    <row r="232" spans="1:16" ht="24.75" customHeight="1" x14ac:dyDescent="0.2">
      <c r="A232" s="14"/>
      <c r="B232" s="75"/>
      <c r="C232" s="73" t="s">
        <v>6345</v>
      </c>
      <c r="D232" s="78" t="s">
        <v>127</v>
      </c>
      <c r="E232" s="13">
        <v>44561</v>
      </c>
      <c r="F232" s="76" t="s">
        <v>705</v>
      </c>
      <c r="G232" s="13">
        <v>44567</v>
      </c>
      <c r="H232" s="77" t="s">
        <v>6390</v>
      </c>
      <c r="I232" s="16">
        <v>58</v>
      </c>
      <c r="J232" s="16">
        <v>37</v>
      </c>
      <c r="K232" s="16">
        <v>18</v>
      </c>
      <c r="L232" s="16">
        <v>10</v>
      </c>
      <c r="M232" s="81">
        <v>9.657</v>
      </c>
      <c r="N232" s="96">
        <v>10</v>
      </c>
      <c r="O232" s="64">
        <v>2530</v>
      </c>
      <c r="P232" s="65">
        <f>Table224578910112345678910111213141516171819202122232425262728293031323334353637383940414243444546474849505152535455565758[[#This Row],[PEMBULATAN]]*O232</f>
        <v>25300</v>
      </c>
    </row>
    <row r="233" spans="1:16" ht="24.75" customHeight="1" x14ac:dyDescent="0.2">
      <c r="A233" s="14"/>
      <c r="B233" s="75"/>
      <c r="C233" s="73" t="s">
        <v>6346</v>
      </c>
      <c r="D233" s="78" t="s">
        <v>127</v>
      </c>
      <c r="E233" s="13">
        <v>44561</v>
      </c>
      <c r="F233" s="76" t="s">
        <v>705</v>
      </c>
      <c r="G233" s="13">
        <v>44567</v>
      </c>
      <c r="H233" s="77" t="s">
        <v>6390</v>
      </c>
      <c r="I233" s="16">
        <v>65</v>
      </c>
      <c r="J233" s="16">
        <v>24</v>
      </c>
      <c r="K233" s="16">
        <v>18</v>
      </c>
      <c r="L233" s="16">
        <v>5</v>
      </c>
      <c r="M233" s="81">
        <v>7.02</v>
      </c>
      <c r="N233" s="96">
        <v>7.02</v>
      </c>
      <c r="O233" s="64">
        <v>2530</v>
      </c>
      <c r="P233" s="65">
        <f>Table224578910112345678910111213141516171819202122232425262728293031323334353637383940414243444546474849505152535455565758[[#This Row],[PEMBULATAN]]*O233</f>
        <v>17760.599999999999</v>
      </c>
    </row>
    <row r="234" spans="1:16" ht="24.75" customHeight="1" x14ac:dyDescent="0.2">
      <c r="A234" s="14"/>
      <c r="B234" s="75"/>
      <c r="C234" s="73" t="s">
        <v>6347</v>
      </c>
      <c r="D234" s="78" t="s">
        <v>127</v>
      </c>
      <c r="E234" s="13">
        <v>44561</v>
      </c>
      <c r="F234" s="76" t="s">
        <v>705</v>
      </c>
      <c r="G234" s="13">
        <v>44567</v>
      </c>
      <c r="H234" s="77" t="s">
        <v>6390</v>
      </c>
      <c r="I234" s="16">
        <v>36</v>
      </c>
      <c r="J234" s="16">
        <v>35</v>
      </c>
      <c r="K234" s="16">
        <v>18</v>
      </c>
      <c r="L234" s="16">
        <v>9</v>
      </c>
      <c r="M234" s="81">
        <v>5.67</v>
      </c>
      <c r="N234" s="96">
        <v>9</v>
      </c>
      <c r="O234" s="64">
        <v>2530</v>
      </c>
      <c r="P234" s="65">
        <f>Table224578910112345678910111213141516171819202122232425262728293031323334353637383940414243444546474849505152535455565758[[#This Row],[PEMBULATAN]]*O234</f>
        <v>22770</v>
      </c>
    </row>
    <row r="235" spans="1:16" ht="24.75" customHeight="1" x14ac:dyDescent="0.2">
      <c r="A235" s="14"/>
      <c r="B235" s="75"/>
      <c r="C235" s="73" t="s">
        <v>6348</v>
      </c>
      <c r="D235" s="78" t="s">
        <v>127</v>
      </c>
      <c r="E235" s="13">
        <v>44561</v>
      </c>
      <c r="F235" s="76" t="s">
        <v>705</v>
      </c>
      <c r="G235" s="13">
        <v>44567</v>
      </c>
      <c r="H235" s="77" t="s">
        <v>6390</v>
      </c>
      <c r="I235" s="16">
        <v>36</v>
      </c>
      <c r="J235" s="16">
        <v>35</v>
      </c>
      <c r="K235" s="16">
        <v>18</v>
      </c>
      <c r="L235" s="16">
        <v>9</v>
      </c>
      <c r="M235" s="81">
        <v>5.67</v>
      </c>
      <c r="N235" s="96">
        <v>9</v>
      </c>
      <c r="O235" s="64">
        <v>2530</v>
      </c>
      <c r="P235" s="65">
        <f>Table224578910112345678910111213141516171819202122232425262728293031323334353637383940414243444546474849505152535455565758[[#This Row],[PEMBULATAN]]*O235</f>
        <v>22770</v>
      </c>
    </row>
    <row r="236" spans="1:16" ht="24.75" customHeight="1" x14ac:dyDescent="0.2">
      <c r="A236" s="14"/>
      <c r="B236" s="75"/>
      <c r="C236" s="73" t="s">
        <v>6349</v>
      </c>
      <c r="D236" s="78" t="s">
        <v>127</v>
      </c>
      <c r="E236" s="13">
        <v>44561</v>
      </c>
      <c r="F236" s="76" t="s">
        <v>705</v>
      </c>
      <c r="G236" s="13">
        <v>44567</v>
      </c>
      <c r="H236" s="77" t="s">
        <v>6390</v>
      </c>
      <c r="I236" s="16">
        <v>36</v>
      </c>
      <c r="J236" s="16">
        <v>35</v>
      </c>
      <c r="K236" s="16">
        <v>18</v>
      </c>
      <c r="L236" s="16">
        <v>9</v>
      </c>
      <c r="M236" s="81">
        <v>5.67</v>
      </c>
      <c r="N236" s="96">
        <v>9</v>
      </c>
      <c r="O236" s="64">
        <v>2530</v>
      </c>
      <c r="P236" s="65">
        <f>Table224578910112345678910111213141516171819202122232425262728293031323334353637383940414243444546474849505152535455565758[[#This Row],[PEMBULATAN]]*O236</f>
        <v>22770</v>
      </c>
    </row>
    <row r="237" spans="1:16" ht="24.75" customHeight="1" x14ac:dyDescent="0.2">
      <c r="A237" s="14"/>
      <c r="B237" s="75"/>
      <c r="C237" s="73" t="s">
        <v>6350</v>
      </c>
      <c r="D237" s="78" t="s">
        <v>127</v>
      </c>
      <c r="E237" s="13">
        <v>44561</v>
      </c>
      <c r="F237" s="76" t="s">
        <v>705</v>
      </c>
      <c r="G237" s="13">
        <v>44567</v>
      </c>
      <c r="H237" s="77" t="s">
        <v>6390</v>
      </c>
      <c r="I237" s="16">
        <v>36</v>
      </c>
      <c r="J237" s="16">
        <v>35</v>
      </c>
      <c r="K237" s="16">
        <v>18</v>
      </c>
      <c r="L237" s="16">
        <v>9</v>
      </c>
      <c r="M237" s="81">
        <v>5.67</v>
      </c>
      <c r="N237" s="96">
        <v>9</v>
      </c>
      <c r="O237" s="64">
        <v>2530</v>
      </c>
      <c r="P237" s="65">
        <f>Table224578910112345678910111213141516171819202122232425262728293031323334353637383940414243444546474849505152535455565758[[#This Row],[PEMBULATAN]]*O237</f>
        <v>22770</v>
      </c>
    </row>
    <row r="238" spans="1:16" ht="24.75" customHeight="1" x14ac:dyDescent="0.2">
      <c r="A238" s="14"/>
      <c r="B238" s="75"/>
      <c r="C238" s="73" t="s">
        <v>6351</v>
      </c>
      <c r="D238" s="78" t="s">
        <v>127</v>
      </c>
      <c r="E238" s="13">
        <v>44561</v>
      </c>
      <c r="F238" s="76" t="s">
        <v>705</v>
      </c>
      <c r="G238" s="13">
        <v>44567</v>
      </c>
      <c r="H238" s="77" t="s">
        <v>6390</v>
      </c>
      <c r="I238" s="16">
        <v>38</v>
      </c>
      <c r="J238" s="16">
        <v>38</v>
      </c>
      <c r="K238" s="16">
        <v>45</v>
      </c>
      <c r="L238" s="16">
        <v>8</v>
      </c>
      <c r="M238" s="81">
        <v>16.245000000000001</v>
      </c>
      <c r="N238" s="96">
        <v>16.245000000000001</v>
      </c>
      <c r="O238" s="64">
        <v>2530</v>
      </c>
      <c r="P238" s="65">
        <f>Table224578910112345678910111213141516171819202122232425262728293031323334353637383940414243444546474849505152535455565758[[#This Row],[PEMBULATAN]]*O238</f>
        <v>41099.850000000006</v>
      </c>
    </row>
    <row r="239" spans="1:16" ht="24.75" customHeight="1" x14ac:dyDescent="0.2">
      <c r="A239" s="14"/>
      <c r="B239" s="98"/>
      <c r="C239" s="73" t="s">
        <v>6352</v>
      </c>
      <c r="D239" s="78" t="s">
        <v>127</v>
      </c>
      <c r="E239" s="13">
        <v>44561</v>
      </c>
      <c r="F239" s="76" t="s">
        <v>705</v>
      </c>
      <c r="G239" s="13">
        <v>44567</v>
      </c>
      <c r="H239" s="77" t="s">
        <v>6390</v>
      </c>
      <c r="I239" s="16">
        <v>67</v>
      </c>
      <c r="J239" s="16">
        <v>55</v>
      </c>
      <c r="K239" s="16">
        <v>35</v>
      </c>
      <c r="L239" s="16">
        <v>8</v>
      </c>
      <c r="M239" s="81">
        <v>32.243749999999999</v>
      </c>
      <c r="N239" s="96">
        <v>32.243749999999999</v>
      </c>
      <c r="O239" s="64">
        <v>2530</v>
      </c>
      <c r="P239" s="65">
        <f>Table224578910112345678910111213141516171819202122232425262728293031323334353637383940414243444546474849505152535455565758[[#This Row],[PEMBULATAN]]*O239</f>
        <v>81576.6875</v>
      </c>
    </row>
    <row r="240" spans="1:16" ht="24.75" customHeight="1" x14ac:dyDescent="0.2">
      <c r="A240" s="14"/>
      <c r="B240" s="75" t="s">
        <v>6353</v>
      </c>
      <c r="C240" s="73" t="s">
        <v>6354</v>
      </c>
      <c r="D240" s="78" t="s">
        <v>127</v>
      </c>
      <c r="E240" s="13">
        <v>44561</v>
      </c>
      <c r="F240" s="76" t="s">
        <v>705</v>
      </c>
      <c r="G240" s="13">
        <v>44567</v>
      </c>
      <c r="H240" s="77" t="s">
        <v>6390</v>
      </c>
      <c r="I240" s="16">
        <v>36</v>
      </c>
      <c r="J240" s="16">
        <v>35</v>
      </c>
      <c r="K240" s="16">
        <v>18</v>
      </c>
      <c r="L240" s="16">
        <v>9</v>
      </c>
      <c r="M240" s="81">
        <v>5.67</v>
      </c>
      <c r="N240" s="96">
        <v>9</v>
      </c>
      <c r="O240" s="64">
        <v>2530</v>
      </c>
      <c r="P240" s="65">
        <f>Table224578910112345678910111213141516171819202122232425262728293031323334353637383940414243444546474849505152535455565758[[#This Row],[PEMBULATAN]]*O240</f>
        <v>22770</v>
      </c>
    </row>
    <row r="241" spans="1:16" ht="24.75" customHeight="1" x14ac:dyDescent="0.2">
      <c r="A241" s="14"/>
      <c r="B241" s="75"/>
      <c r="C241" s="73" t="s">
        <v>6355</v>
      </c>
      <c r="D241" s="78" t="s">
        <v>127</v>
      </c>
      <c r="E241" s="13">
        <v>44561</v>
      </c>
      <c r="F241" s="76" t="s">
        <v>705</v>
      </c>
      <c r="G241" s="13">
        <v>44567</v>
      </c>
      <c r="H241" s="77" t="s">
        <v>6390</v>
      </c>
      <c r="I241" s="16">
        <v>66</v>
      </c>
      <c r="J241" s="16">
        <v>55</v>
      </c>
      <c r="K241" s="16">
        <v>22</v>
      </c>
      <c r="L241" s="16">
        <v>10</v>
      </c>
      <c r="M241" s="81">
        <v>19.965</v>
      </c>
      <c r="N241" s="96">
        <v>19.965</v>
      </c>
      <c r="O241" s="64">
        <v>2530</v>
      </c>
      <c r="P241" s="65">
        <f>Table224578910112345678910111213141516171819202122232425262728293031323334353637383940414243444546474849505152535455565758[[#This Row],[PEMBULATAN]]*O241</f>
        <v>50511.45</v>
      </c>
    </row>
    <row r="242" spans="1:16" ht="24.75" customHeight="1" x14ac:dyDescent="0.2">
      <c r="A242" s="14"/>
      <c r="B242" s="75"/>
      <c r="C242" s="73" t="s">
        <v>6356</v>
      </c>
      <c r="D242" s="78" t="s">
        <v>127</v>
      </c>
      <c r="E242" s="13">
        <v>44561</v>
      </c>
      <c r="F242" s="76" t="s">
        <v>705</v>
      </c>
      <c r="G242" s="13">
        <v>44567</v>
      </c>
      <c r="H242" s="77" t="s">
        <v>6390</v>
      </c>
      <c r="I242" s="16">
        <v>80</v>
      </c>
      <c r="J242" s="16">
        <v>50</v>
      </c>
      <c r="K242" s="16">
        <v>12</v>
      </c>
      <c r="L242" s="16">
        <v>10</v>
      </c>
      <c r="M242" s="81">
        <v>12</v>
      </c>
      <c r="N242" s="96">
        <v>12</v>
      </c>
      <c r="O242" s="64">
        <v>2530</v>
      </c>
      <c r="P242" s="65">
        <f>Table224578910112345678910111213141516171819202122232425262728293031323334353637383940414243444546474849505152535455565758[[#This Row],[PEMBULATAN]]*O242</f>
        <v>30360</v>
      </c>
    </row>
    <row r="243" spans="1:16" ht="24.75" customHeight="1" x14ac:dyDescent="0.2">
      <c r="A243" s="14"/>
      <c r="B243" s="75"/>
      <c r="C243" s="73" t="s">
        <v>6357</v>
      </c>
      <c r="D243" s="78" t="s">
        <v>127</v>
      </c>
      <c r="E243" s="13">
        <v>44561</v>
      </c>
      <c r="F243" s="76" t="s">
        <v>705</v>
      </c>
      <c r="G243" s="13">
        <v>44567</v>
      </c>
      <c r="H243" s="77" t="s">
        <v>6390</v>
      </c>
      <c r="I243" s="16">
        <v>80</v>
      </c>
      <c r="J243" s="16">
        <v>50</v>
      </c>
      <c r="K243" s="16">
        <v>12</v>
      </c>
      <c r="L243" s="16">
        <v>10</v>
      </c>
      <c r="M243" s="81">
        <v>12</v>
      </c>
      <c r="N243" s="96">
        <v>12</v>
      </c>
      <c r="O243" s="64">
        <v>2530</v>
      </c>
      <c r="P243" s="65">
        <f>Table224578910112345678910111213141516171819202122232425262728293031323334353637383940414243444546474849505152535455565758[[#This Row],[PEMBULATAN]]*O243</f>
        <v>30360</v>
      </c>
    </row>
    <row r="244" spans="1:16" ht="24.75" customHeight="1" x14ac:dyDescent="0.2">
      <c r="A244" s="14"/>
      <c r="B244" s="75"/>
      <c r="C244" s="73" t="s">
        <v>6358</v>
      </c>
      <c r="D244" s="78" t="s">
        <v>127</v>
      </c>
      <c r="E244" s="13">
        <v>44561</v>
      </c>
      <c r="F244" s="76" t="s">
        <v>705</v>
      </c>
      <c r="G244" s="13">
        <v>44567</v>
      </c>
      <c r="H244" s="77" t="s">
        <v>6390</v>
      </c>
      <c r="I244" s="16">
        <v>80</v>
      </c>
      <c r="J244" s="16">
        <v>50</v>
      </c>
      <c r="K244" s="16">
        <v>12</v>
      </c>
      <c r="L244" s="16">
        <v>10</v>
      </c>
      <c r="M244" s="81">
        <v>12</v>
      </c>
      <c r="N244" s="96">
        <v>12</v>
      </c>
      <c r="O244" s="64">
        <v>2530</v>
      </c>
      <c r="P244" s="65">
        <f>Table224578910112345678910111213141516171819202122232425262728293031323334353637383940414243444546474849505152535455565758[[#This Row],[PEMBULATAN]]*O244</f>
        <v>30360</v>
      </c>
    </row>
    <row r="245" spans="1:16" ht="24.75" customHeight="1" x14ac:dyDescent="0.2">
      <c r="A245" s="14"/>
      <c r="B245" s="75"/>
      <c r="C245" s="73" t="s">
        <v>6359</v>
      </c>
      <c r="D245" s="78" t="s">
        <v>127</v>
      </c>
      <c r="E245" s="13">
        <v>44561</v>
      </c>
      <c r="F245" s="76" t="s">
        <v>705</v>
      </c>
      <c r="G245" s="13">
        <v>44567</v>
      </c>
      <c r="H245" s="77" t="s">
        <v>6390</v>
      </c>
      <c r="I245" s="16">
        <v>80</v>
      </c>
      <c r="J245" s="16">
        <v>50</v>
      </c>
      <c r="K245" s="16">
        <v>12</v>
      </c>
      <c r="L245" s="16">
        <v>10</v>
      </c>
      <c r="M245" s="81">
        <v>12</v>
      </c>
      <c r="N245" s="96">
        <v>12</v>
      </c>
      <c r="O245" s="64">
        <v>2530</v>
      </c>
      <c r="P245" s="65">
        <f>Table224578910112345678910111213141516171819202122232425262728293031323334353637383940414243444546474849505152535455565758[[#This Row],[PEMBULATAN]]*O245</f>
        <v>30360</v>
      </c>
    </row>
    <row r="246" spans="1:16" ht="24.75" customHeight="1" x14ac:dyDescent="0.2">
      <c r="A246" s="14"/>
      <c r="B246" s="75"/>
      <c r="C246" s="73" t="s">
        <v>6360</v>
      </c>
      <c r="D246" s="78" t="s">
        <v>127</v>
      </c>
      <c r="E246" s="13">
        <v>44561</v>
      </c>
      <c r="F246" s="76" t="s">
        <v>705</v>
      </c>
      <c r="G246" s="13">
        <v>44567</v>
      </c>
      <c r="H246" s="77" t="s">
        <v>6390</v>
      </c>
      <c r="I246" s="16">
        <v>58</v>
      </c>
      <c r="J246" s="16">
        <v>37</v>
      </c>
      <c r="K246" s="16">
        <v>18</v>
      </c>
      <c r="L246" s="16">
        <v>10</v>
      </c>
      <c r="M246" s="81">
        <v>9.657</v>
      </c>
      <c r="N246" s="96">
        <v>10</v>
      </c>
      <c r="O246" s="64">
        <v>2530</v>
      </c>
      <c r="P246" s="65">
        <f>Table224578910112345678910111213141516171819202122232425262728293031323334353637383940414243444546474849505152535455565758[[#This Row],[PEMBULATAN]]*O246</f>
        <v>25300</v>
      </c>
    </row>
    <row r="247" spans="1:16" ht="24.75" customHeight="1" x14ac:dyDescent="0.2">
      <c r="A247" s="14"/>
      <c r="B247" s="75"/>
      <c r="C247" s="73" t="s">
        <v>6361</v>
      </c>
      <c r="D247" s="78" t="s">
        <v>127</v>
      </c>
      <c r="E247" s="13">
        <v>44561</v>
      </c>
      <c r="F247" s="76" t="s">
        <v>705</v>
      </c>
      <c r="G247" s="13">
        <v>44567</v>
      </c>
      <c r="H247" s="77" t="s">
        <v>6390</v>
      </c>
      <c r="I247" s="16">
        <v>58</v>
      </c>
      <c r="J247" s="16">
        <v>37</v>
      </c>
      <c r="K247" s="16">
        <v>18</v>
      </c>
      <c r="L247" s="16">
        <v>10</v>
      </c>
      <c r="M247" s="81">
        <v>9.657</v>
      </c>
      <c r="N247" s="96">
        <v>10</v>
      </c>
      <c r="O247" s="64">
        <v>2530</v>
      </c>
      <c r="P247" s="65">
        <f>Table224578910112345678910111213141516171819202122232425262728293031323334353637383940414243444546474849505152535455565758[[#This Row],[PEMBULATAN]]*O247</f>
        <v>25300</v>
      </c>
    </row>
    <row r="248" spans="1:16" ht="24.75" customHeight="1" x14ac:dyDescent="0.2">
      <c r="A248" s="14"/>
      <c r="B248" s="75"/>
      <c r="C248" s="73" t="s">
        <v>6362</v>
      </c>
      <c r="D248" s="78" t="s">
        <v>127</v>
      </c>
      <c r="E248" s="13">
        <v>44561</v>
      </c>
      <c r="F248" s="76" t="s">
        <v>705</v>
      </c>
      <c r="G248" s="13">
        <v>44567</v>
      </c>
      <c r="H248" s="77" t="s">
        <v>6390</v>
      </c>
      <c r="I248" s="16">
        <v>28</v>
      </c>
      <c r="J248" s="16">
        <v>16</v>
      </c>
      <c r="K248" s="16">
        <v>21</v>
      </c>
      <c r="L248" s="16">
        <v>11</v>
      </c>
      <c r="M248" s="81">
        <v>2.3519999999999999</v>
      </c>
      <c r="N248" s="96">
        <v>12</v>
      </c>
      <c r="O248" s="64">
        <v>2530</v>
      </c>
      <c r="P248" s="65">
        <f>Table224578910112345678910111213141516171819202122232425262728293031323334353637383940414243444546474849505152535455565758[[#This Row],[PEMBULATAN]]*O248</f>
        <v>30360</v>
      </c>
    </row>
    <row r="249" spans="1:16" ht="24.75" customHeight="1" x14ac:dyDescent="0.2">
      <c r="A249" s="14"/>
      <c r="B249" s="75"/>
      <c r="C249" s="73" t="s">
        <v>6363</v>
      </c>
      <c r="D249" s="78" t="s">
        <v>127</v>
      </c>
      <c r="E249" s="13">
        <v>44561</v>
      </c>
      <c r="F249" s="76" t="s">
        <v>705</v>
      </c>
      <c r="G249" s="13">
        <v>44567</v>
      </c>
      <c r="H249" s="77" t="s">
        <v>6390</v>
      </c>
      <c r="I249" s="16">
        <v>22</v>
      </c>
      <c r="J249" s="16">
        <v>13</v>
      </c>
      <c r="K249" s="16">
        <v>12</v>
      </c>
      <c r="L249" s="16">
        <v>11</v>
      </c>
      <c r="M249" s="81">
        <v>0.85799999999999998</v>
      </c>
      <c r="N249" s="96">
        <v>11</v>
      </c>
      <c r="O249" s="64">
        <v>2530</v>
      </c>
      <c r="P249" s="65">
        <f>Table224578910112345678910111213141516171819202122232425262728293031323334353637383940414243444546474849505152535455565758[[#This Row],[PEMBULATAN]]*O249</f>
        <v>27830</v>
      </c>
    </row>
    <row r="250" spans="1:16" ht="24.75" customHeight="1" x14ac:dyDescent="0.2">
      <c r="A250" s="14"/>
      <c r="B250" s="75"/>
      <c r="C250" s="73" t="s">
        <v>6364</v>
      </c>
      <c r="D250" s="78" t="s">
        <v>127</v>
      </c>
      <c r="E250" s="13">
        <v>44561</v>
      </c>
      <c r="F250" s="76" t="s">
        <v>705</v>
      </c>
      <c r="G250" s="13">
        <v>44567</v>
      </c>
      <c r="H250" s="77" t="s">
        <v>6390</v>
      </c>
      <c r="I250" s="16">
        <v>66</v>
      </c>
      <c r="J250" s="16">
        <v>55</v>
      </c>
      <c r="K250" s="16">
        <v>23</v>
      </c>
      <c r="L250" s="16">
        <v>11</v>
      </c>
      <c r="M250" s="81">
        <v>20.872499999999999</v>
      </c>
      <c r="N250" s="96">
        <v>20.872499999999999</v>
      </c>
      <c r="O250" s="64">
        <v>2530</v>
      </c>
      <c r="P250" s="65">
        <f>Table224578910112345678910111213141516171819202122232425262728293031323334353637383940414243444546474849505152535455565758[[#This Row],[PEMBULATAN]]*O250</f>
        <v>52807.424999999996</v>
      </c>
    </row>
    <row r="251" spans="1:16" ht="24.75" customHeight="1" x14ac:dyDescent="0.2">
      <c r="A251" s="14"/>
      <c r="B251" s="75"/>
      <c r="C251" s="73" t="s">
        <v>6365</v>
      </c>
      <c r="D251" s="78" t="s">
        <v>127</v>
      </c>
      <c r="E251" s="13">
        <v>44561</v>
      </c>
      <c r="F251" s="76" t="s">
        <v>705</v>
      </c>
      <c r="G251" s="13">
        <v>44567</v>
      </c>
      <c r="H251" s="77" t="s">
        <v>6390</v>
      </c>
      <c r="I251" s="16">
        <v>66</v>
      </c>
      <c r="J251" s="16">
        <v>55</v>
      </c>
      <c r="K251" s="16">
        <v>23</v>
      </c>
      <c r="L251" s="16">
        <v>11</v>
      </c>
      <c r="M251" s="81">
        <v>20.872499999999999</v>
      </c>
      <c r="N251" s="96">
        <v>20.872499999999999</v>
      </c>
      <c r="O251" s="64">
        <v>2530</v>
      </c>
      <c r="P251" s="65">
        <f>Table224578910112345678910111213141516171819202122232425262728293031323334353637383940414243444546474849505152535455565758[[#This Row],[PEMBULATAN]]*O251</f>
        <v>52807.424999999996</v>
      </c>
    </row>
    <row r="252" spans="1:16" ht="24.75" customHeight="1" x14ac:dyDescent="0.2">
      <c r="A252" s="14"/>
      <c r="B252" s="75"/>
      <c r="C252" s="73" t="s">
        <v>6366</v>
      </c>
      <c r="D252" s="78" t="s">
        <v>127</v>
      </c>
      <c r="E252" s="13">
        <v>44561</v>
      </c>
      <c r="F252" s="76" t="s">
        <v>705</v>
      </c>
      <c r="G252" s="13">
        <v>44567</v>
      </c>
      <c r="H252" s="77" t="s">
        <v>6390</v>
      </c>
      <c r="I252" s="16">
        <v>66</v>
      </c>
      <c r="J252" s="16">
        <v>55</v>
      </c>
      <c r="K252" s="16">
        <v>23</v>
      </c>
      <c r="L252" s="16">
        <v>11</v>
      </c>
      <c r="M252" s="81">
        <v>20.872499999999999</v>
      </c>
      <c r="N252" s="96">
        <v>20.872499999999999</v>
      </c>
      <c r="O252" s="64">
        <v>2530</v>
      </c>
      <c r="P252" s="65">
        <f>Table224578910112345678910111213141516171819202122232425262728293031323334353637383940414243444546474849505152535455565758[[#This Row],[PEMBULATAN]]*O252</f>
        <v>52807.424999999996</v>
      </c>
    </row>
    <row r="253" spans="1:16" ht="24.75" customHeight="1" x14ac:dyDescent="0.2">
      <c r="A253" s="14"/>
      <c r="B253" s="75"/>
      <c r="C253" s="73" t="s">
        <v>6367</v>
      </c>
      <c r="D253" s="78" t="s">
        <v>127</v>
      </c>
      <c r="E253" s="13">
        <v>44561</v>
      </c>
      <c r="F253" s="76" t="s">
        <v>705</v>
      </c>
      <c r="G253" s="13">
        <v>44567</v>
      </c>
      <c r="H253" s="77" t="s">
        <v>6390</v>
      </c>
      <c r="I253" s="16">
        <v>66</v>
      </c>
      <c r="J253" s="16">
        <v>55</v>
      </c>
      <c r="K253" s="16">
        <v>23</v>
      </c>
      <c r="L253" s="16">
        <v>11</v>
      </c>
      <c r="M253" s="81">
        <v>20.872499999999999</v>
      </c>
      <c r="N253" s="96">
        <v>20.872499999999999</v>
      </c>
      <c r="O253" s="64">
        <v>2530</v>
      </c>
      <c r="P253" s="65">
        <f>Table224578910112345678910111213141516171819202122232425262728293031323334353637383940414243444546474849505152535455565758[[#This Row],[PEMBULATAN]]*O253</f>
        <v>52807.424999999996</v>
      </c>
    </row>
    <row r="254" spans="1:16" ht="24.75" customHeight="1" x14ac:dyDescent="0.2">
      <c r="A254" s="14"/>
      <c r="B254" s="75"/>
      <c r="C254" s="73" t="s">
        <v>6368</v>
      </c>
      <c r="D254" s="78" t="s">
        <v>127</v>
      </c>
      <c r="E254" s="13">
        <v>44561</v>
      </c>
      <c r="F254" s="76" t="s">
        <v>705</v>
      </c>
      <c r="G254" s="13">
        <v>44567</v>
      </c>
      <c r="H254" s="77" t="s">
        <v>6390</v>
      </c>
      <c r="I254" s="16">
        <v>46</v>
      </c>
      <c r="J254" s="16">
        <v>37</v>
      </c>
      <c r="K254" s="16">
        <v>13</v>
      </c>
      <c r="L254" s="16">
        <v>8</v>
      </c>
      <c r="M254" s="81">
        <v>5.5315000000000003</v>
      </c>
      <c r="N254" s="96">
        <v>8</v>
      </c>
      <c r="O254" s="64">
        <v>2530</v>
      </c>
      <c r="P254" s="65">
        <f>Table224578910112345678910111213141516171819202122232425262728293031323334353637383940414243444546474849505152535455565758[[#This Row],[PEMBULATAN]]*O254</f>
        <v>20240</v>
      </c>
    </row>
    <row r="255" spans="1:16" ht="24.75" customHeight="1" x14ac:dyDescent="0.2">
      <c r="A255" s="14"/>
      <c r="B255" s="75"/>
      <c r="C255" s="73" t="s">
        <v>6369</v>
      </c>
      <c r="D255" s="78" t="s">
        <v>127</v>
      </c>
      <c r="E255" s="13">
        <v>44561</v>
      </c>
      <c r="F255" s="76" t="s">
        <v>705</v>
      </c>
      <c r="G255" s="13">
        <v>44567</v>
      </c>
      <c r="H255" s="77" t="s">
        <v>6390</v>
      </c>
      <c r="I255" s="16">
        <v>38</v>
      </c>
      <c r="J255" s="16">
        <v>27</v>
      </c>
      <c r="K255" s="16">
        <v>15</v>
      </c>
      <c r="L255" s="16">
        <v>10</v>
      </c>
      <c r="M255" s="81">
        <v>3.8475000000000001</v>
      </c>
      <c r="N255" s="96">
        <v>10</v>
      </c>
      <c r="O255" s="64">
        <v>2530</v>
      </c>
      <c r="P255" s="65">
        <f>Table224578910112345678910111213141516171819202122232425262728293031323334353637383940414243444546474849505152535455565758[[#This Row],[PEMBULATAN]]*O255</f>
        <v>25300</v>
      </c>
    </row>
    <row r="256" spans="1:16" ht="24.75" customHeight="1" x14ac:dyDescent="0.2">
      <c r="A256" s="14"/>
      <c r="B256" s="75"/>
      <c r="C256" s="73" t="s">
        <v>6370</v>
      </c>
      <c r="D256" s="78" t="s">
        <v>127</v>
      </c>
      <c r="E256" s="13">
        <v>44561</v>
      </c>
      <c r="F256" s="76" t="s">
        <v>705</v>
      </c>
      <c r="G256" s="13">
        <v>44567</v>
      </c>
      <c r="H256" s="77" t="s">
        <v>6390</v>
      </c>
      <c r="I256" s="16">
        <v>36</v>
      </c>
      <c r="J256" s="16">
        <v>35</v>
      </c>
      <c r="K256" s="16">
        <v>18</v>
      </c>
      <c r="L256" s="16">
        <v>9</v>
      </c>
      <c r="M256" s="81">
        <v>5.67</v>
      </c>
      <c r="N256" s="96">
        <v>9</v>
      </c>
      <c r="O256" s="64">
        <v>2530</v>
      </c>
      <c r="P256" s="65">
        <f>Table224578910112345678910111213141516171819202122232425262728293031323334353637383940414243444546474849505152535455565758[[#This Row],[PEMBULATAN]]*O256</f>
        <v>22770</v>
      </c>
    </row>
    <row r="257" spans="1:16" ht="24.75" customHeight="1" x14ac:dyDescent="0.2">
      <c r="A257" s="14"/>
      <c r="B257" s="75"/>
      <c r="C257" s="73" t="s">
        <v>6371</v>
      </c>
      <c r="D257" s="78" t="s">
        <v>127</v>
      </c>
      <c r="E257" s="13">
        <v>44561</v>
      </c>
      <c r="F257" s="76" t="s">
        <v>705</v>
      </c>
      <c r="G257" s="13">
        <v>44567</v>
      </c>
      <c r="H257" s="77" t="s">
        <v>6390</v>
      </c>
      <c r="I257" s="16">
        <v>36</v>
      </c>
      <c r="J257" s="16">
        <v>35</v>
      </c>
      <c r="K257" s="16">
        <v>18</v>
      </c>
      <c r="L257" s="16">
        <v>9</v>
      </c>
      <c r="M257" s="81">
        <v>5.67</v>
      </c>
      <c r="N257" s="96">
        <v>9</v>
      </c>
      <c r="O257" s="64">
        <v>2530</v>
      </c>
      <c r="P257" s="65">
        <f>Table224578910112345678910111213141516171819202122232425262728293031323334353637383940414243444546474849505152535455565758[[#This Row],[PEMBULATAN]]*O257</f>
        <v>22770</v>
      </c>
    </row>
    <row r="258" spans="1:16" ht="24.75" customHeight="1" x14ac:dyDescent="0.2">
      <c r="A258" s="14"/>
      <c r="B258" s="75"/>
      <c r="C258" s="73" t="s">
        <v>6372</v>
      </c>
      <c r="D258" s="78" t="s">
        <v>127</v>
      </c>
      <c r="E258" s="13">
        <v>44561</v>
      </c>
      <c r="F258" s="76" t="s">
        <v>705</v>
      </c>
      <c r="G258" s="13">
        <v>44567</v>
      </c>
      <c r="H258" s="77" t="s">
        <v>6390</v>
      </c>
      <c r="I258" s="16">
        <v>66</v>
      </c>
      <c r="J258" s="16">
        <v>55</v>
      </c>
      <c r="K258" s="16">
        <v>23</v>
      </c>
      <c r="L258" s="16">
        <v>11</v>
      </c>
      <c r="M258" s="81">
        <v>20.872499999999999</v>
      </c>
      <c r="N258" s="96">
        <v>20.872499999999999</v>
      </c>
      <c r="O258" s="64">
        <v>2530</v>
      </c>
      <c r="P258" s="65">
        <f>Table224578910112345678910111213141516171819202122232425262728293031323334353637383940414243444546474849505152535455565758[[#This Row],[PEMBULATAN]]*O258</f>
        <v>52807.424999999996</v>
      </c>
    </row>
    <row r="259" spans="1:16" ht="24.75" customHeight="1" x14ac:dyDescent="0.2">
      <c r="A259" s="14"/>
      <c r="B259" s="75"/>
      <c r="C259" s="73" t="s">
        <v>6373</v>
      </c>
      <c r="D259" s="78" t="s">
        <v>127</v>
      </c>
      <c r="E259" s="13">
        <v>44561</v>
      </c>
      <c r="F259" s="76" t="s">
        <v>705</v>
      </c>
      <c r="G259" s="13">
        <v>44567</v>
      </c>
      <c r="H259" s="77" t="s">
        <v>6390</v>
      </c>
      <c r="I259" s="16">
        <v>66</v>
      </c>
      <c r="J259" s="16">
        <v>55</v>
      </c>
      <c r="K259" s="16">
        <v>23</v>
      </c>
      <c r="L259" s="16">
        <v>11</v>
      </c>
      <c r="M259" s="81">
        <v>20.872499999999999</v>
      </c>
      <c r="N259" s="96">
        <v>20.872499999999999</v>
      </c>
      <c r="O259" s="64">
        <v>2530</v>
      </c>
      <c r="P259" s="65">
        <f>Table224578910112345678910111213141516171819202122232425262728293031323334353637383940414243444546474849505152535455565758[[#This Row],[PEMBULATAN]]*O259</f>
        <v>52807.424999999996</v>
      </c>
    </row>
    <row r="260" spans="1:16" ht="24.75" customHeight="1" x14ac:dyDescent="0.2">
      <c r="A260" s="14"/>
      <c r="B260" s="75"/>
      <c r="C260" s="73" t="s">
        <v>6374</v>
      </c>
      <c r="D260" s="78" t="s">
        <v>127</v>
      </c>
      <c r="E260" s="13">
        <v>44561</v>
      </c>
      <c r="F260" s="76" t="s">
        <v>705</v>
      </c>
      <c r="G260" s="13">
        <v>44567</v>
      </c>
      <c r="H260" s="77" t="s">
        <v>6390</v>
      </c>
      <c r="I260" s="16">
        <v>35</v>
      </c>
      <c r="J260" s="16">
        <v>18</v>
      </c>
      <c r="K260" s="16">
        <v>8</v>
      </c>
      <c r="L260" s="16">
        <v>6</v>
      </c>
      <c r="M260" s="81">
        <v>1.26</v>
      </c>
      <c r="N260" s="96">
        <v>6</v>
      </c>
      <c r="O260" s="64">
        <v>2530</v>
      </c>
      <c r="P260" s="65">
        <f>Table224578910112345678910111213141516171819202122232425262728293031323334353637383940414243444546474849505152535455565758[[#This Row],[PEMBULATAN]]*O260</f>
        <v>15180</v>
      </c>
    </row>
    <row r="261" spans="1:16" ht="24.75" customHeight="1" x14ac:dyDescent="0.2">
      <c r="A261" s="14"/>
      <c r="B261" s="75"/>
      <c r="C261" s="73" t="s">
        <v>6375</v>
      </c>
      <c r="D261" s="78" t="s">
        <v>127</v>
      </c>
      <c r="E261" s="13">
        <v>44561</v>
      </c>
      <c r="F261" s="76" t="s">
        <v>705</v>
      </c>
      <c r="G261" s="13">
        <v>44567</v>
      </c>
      <c r="H261" s="77" t="s">
        <v>6390</v>
      </c>
      <c r="I261" s="16">
        <v>36</v>
      </c>
      <c r="J261" s="16">
        <v>35</v>
      </c>
      <c r="K261" s="16">
        <v>18</v>
      </c>
      <c r="L261" s="16">
        <v>9</v>
      </c>
      <c r="M261" s="81">
        <v>5.67</v>
      </c>
      <c r="N261" s="96">
        <v>9</v>
      </c>
      <c r="O261" s="64">
        <v>2530</v>
      </c>
      <c r="P261" s="65">
        <f>Table224578910112345678910111213141516171819202122232425262728293031323334353637383940414243444546474849505152535455565758[[#This Row],[PEMBULATAN]]*O261</f>
        <v>22770</v>
      </c>
    </row>
    <row r="262" spans="1:16" ht="24.75" customHeight="1" x14ac:dyDescent="0.2">
      <c r="A262" s="14"/>
      <c r="B262" s="75"/>
      <c r="C262" s="73" t="s">
        <v>6376</v>
      </c>
      <c r="D262" s="78" t="s">
        <v>127</v>
      </c>
      <c r="E262" s="13">
        <v>44561</v>
      </c>
      <c r="F262" s="76" t="s">
        <v>705</v>
      </c>
      <c r="G262" s="13">
        <v>44567</v>
      </c>
      <c r="H262" s="77" t="s">
        <v>6390</v>
      </c>
      <c r="I262" s="16">
        <v>78</v>
      </c>
      <c r="J262" s="16">
        <v>52</v>
      </c>
      <c r="K262" s="16">
        <v>10</v>
      </c>
      <c r="L262" s="16">
        <v>10</v>
      </c>
      <c r="M262" s="81">
        <v>10.14</v>
      </c>
      <c r="N262" s="96">
        <v>10.14</v>
      </c>
      <c r="O262" s="64">
        <v>2530</v>
      </c>
      <c r="P262" s="65">
        <f>Table224578910112345678910111213141516171819202122232425262728293031323334353637383940414243444546474849505152535455565758[[#This Row],[PEMBULATAN]]*O262</f>
        <v>25654.2</v>
      </c>
    </row>
    <row r="263" spans="1:16" ht="24.75" customHeight="1" x14ac:dyDescent="0.2">
      <c r="A263" s="14"/>
      <c r="B263" s="75"/>
      <c r="C263" s="73" t="s">
        <v>6377</v>
      </c>
      <c r="D263" s="78" t="s">
        <v>127</v>
      </c>
      <c r="E263" s="13">
        <v>44561</v>
      </c>
      <c r="F263" s="76" t="s">
        <v>705</v>
      </c>
      <c r="G263" s="13">
        <v>44567</v>
      </c>
      <c r="H263" s="77" t="s">
        <v>6390</v>
      </c>
      <c r="I263" s="16">
        <v>42</v>
      </c>
      <c r="J263" s="16">
        <v>38</v>
      </c>
      <c r="K263" s="16">
        <v>50</v>
      </c>
      <c r="L263" s="16">
        <v>8</v>
      </c>
      <c r="M263" s="81">
        <v>19.95</v>
      </c>
      <c r="N263" s="96">
        <v>19.95</v>
      </c>
      <c r="O263" s="64">
        <v>2530</v>
      </c>
      <c r="P263" s="65">
        <f>Table224578910112345678910111213141516171819202122232425262728293031323334353637383940414243444546474849505152535455565758[[#This Row],[PEMBULATAN]]*O263</f>
        <v>50473.5</v>
      </c>
    </row>
    <row r="264" spans="1:16" ht="24.75" customHeight="1" x14ac:dyDescent="0.2">
      <c r="A264" s="14"/>
      <c r="B264" s="75"/>
      <c r="C264" s="73" t="s">
        <v>6378</v>
      </c>
      <c r="D264" s="78" t="s">
        <v>127</v>
      </c>
      <c r="E264" s="13">
        <v>44561</v>
      </c>
      <c r="F264" s="76" t="s">
        <v>705</v>
      </c>
      <c r="G264" s="13">
        <v>44567</v>
      </c>
      <c r="H264" s="77" t="s">
        <v>6390</v>
      </c>
      <c r="I264" s="16">
        <v>37</v>
      </c>
      <c r="J264" s="16">
        <v>37</v>
      </c>
      <c r="K264" s="16">
        <v>16</v>
      </c>
      <c r="L264" s="16">
        <v>11</v>
      </c>
      <c r="M264" s="81">
        <v>5.476</v>
      </c>
      <c r="N264" s="96">
        <v>12</v>
      </c>
      <c r="O264" s="64">
        <v>2530</v>
      </c>
      <c r="P264" s="65">
        <f>Table224578910112345678910111213141516171819202122232425262728293031323334353637383940414243444546474849505152535455565758[[#This Row],[PEMBULATAN]]*O264</f>
        <v>30360</v>
      </c>
    </row>
    <row r="265" spans="1:16" ht="24.75" customHeight="1" x14ac:dyDescent="0.2">
      <c r="A265" s="14"/>
      <c r="B265" s="75"/>
      <c r="C265" s="73" t="s">
        <v>6379</v>
      </c>
      <c r="D265" s="78" t="s">
        <v>127</v>
      </c>
      <c r="E265" s="13">
        <v>44561</v>
      </c>
      <c r="F265" s="76" t="s">
        <v>705</v>
      </c>
      <c r="G265" s="13">
        <v>44567</v>
      </c>
      <c r="H265" s="77" t="s">
        <v>6390</v>
      </c>
      <c r="I265" s="16">
        <v>24</v>
      </c>
      <c r="J265" s="16">
        <v>24</v>
      </c>
      <c r="K265" s="16">
        <v>11</v>
      </c>
      <c r="L265" s="16">
        <v>3</v>
      </c>
      <c r="M265" s="81">
        <v>1.5840000000000001</v>
      </c>
      <c r="N265" s="96">
        <v>3</v>
      </c>
      <c r="O265" s="64">
        <v>2530</v>
      </c>
      <c r="P265" s="65">
        <f>Table224578910112345678910111213141516171819202122232425262728293031323334353637383940414243444546474849505152535455565758[[#This Row],[PEMBULATAN]]*O265</f>
        <v>7590</v>
      </c>
    </row>
    <row r="266" spans="1:16" ht="24.75" customHeight="1" x14ac:dyDescent="0.2">
      <c r="A266" s="14"/>
      <c r="B266" s="75"/>
      <c r="C266" s="73" t="s">
        <v>6380</v>
      </c>
      <c r="D266" s="78" t="s">
        <v>127</v>
      </c>
      <c r="E266" s="13">
        <v>44561</v>
      </c>
      <c r="F266" s="76" t="s">
        <v>705</v>
      </c>
      <c r="G266" s="13">
        <v>44567</v>
      </c>
      <c r="H266" s="77" t="s">
        <v>6390</v>
      </c>
      <c r="I266" s="16">
        <v>37</v>
      </c>
      <c r="J266" s="16">
        <v>37</v>
      </c>
      <c r="K266" s="16">
        <v>75</v>
      </c>
      <c r="L266" s="16">
        <v>10</v>
      </c>
      <c r="M266" s="81">
        <v>25.668749999999999</v>
      </c>
      <c r="N266" s="96">
        <v>25.668749999999999</v>
      </c>
      <c r="O266" s="64">
        <v>2530</v>
      </c>
      <c r="P266" s="65">
        <f>Table224578910112345678910111213141516171819202122232425262728293031323334353637383940414243444546474849505152535455565758[[#This Row],[PEMBULATAN]]*O266</f>
        <v>64941.9375</v>
      </c>
    </row>
    <row r="267" spans="1:16" ht="24.75" customHeight="1" x14ac:dyDescent="0.2">
      <c r="A267" s="14"/>
      <c r="B267" s="75"/>
      <c r="C267" s="73" t="s">
        <v>6381</v>
      </c>
      <c r="D267" s="78" t="s">
        <v>127</v>
      </c>
      <c r="E267" s="13">
        <v>44561</v>
      </c>
      <c r="F267" s="76" t="s">
        <v>705</v>
      </c>
      <c r="G267" s="13">
        <v>44567</v>
      </c>
      <c r="H267" s="77" t="s">
        <v>6390</v>
      </c>
      <c r="I267" s="16">
        <v>37</v>
      </c>
      <c r="J267" s="16">
        <v>37</v>
      </c>
      <c r="K267" s="16">
        <v>75</v>
      </c>
      <c r="L267" s="16">
        <v>10</v>
      </c>
      <c r="M267" s="81">
        <v>25.668749999999999</v>
      </c>
      <c r="N267" s="96">
        <v>25.668749999999999</v>
      </c>
      <c r="O267" s="64">
        <v>2530</v>
      </c>
      <c r="P267" s="65">
        <f>Table224578910112345678910111213141516171819202122232425262728293031323334353637383940414243444546474849505152535455565758[[#This Row],[PEMBULATAN]]*O267</f>
        <v>64941.9375</v>
      </c>
    </row>
    <row r="268" spans="1:16" ht="24.75" customHeight="1" x14ac:dyDescent="0.2">
      <c r="A268" s="14"/>
      <c r="B268" s="75"/>
      <c r="C268" s="73" t="s">
        <v>6382</v>
      </c>
      <c r="D268" s="78" t="s">
        <v>127</v>
      </c>
      <c r="E268" s="13">
        <v>44561</v>
      </c>
      <c r="F268" s="76" t="s">
        <v>705</v>
      </c>
      <c r="G268" s="13">
        <v>44567</v>
      </c>
      <c r="H268" s="77" t="s">
        <v>6390</v>
      </c>
      <c r="I268" s="16">
        <v>28</v>
      </c>
      <c r="J268" s="16">
        <v>26</v>
      </c>
      <c r="K268" s="16">
        <v>15</v>
      </c>
      <c r="L268" s="16">
        <v>11</v>
      </c>
      <c r="M268" s="81">
        <v>2.73</v>
      </c>
      <c r="N268" s="96">
        <v>11</v>
      </c>
      <c r="O268" s="64">
        <v>2530</v>
      </c>
      <c r="P268" s="65">
        <f>Table224578910112345678910111213141516171819202122232425262728293031323334353637383940414243444546474849505152535455565758[[#This Row],[PEMBULATAN]]*O268</f>
        <v>27830</v>
      </c>
    </row>
    <row r="269" spans="1:16" ht="24.75" customHeight="1" x14ac:dyDescent="0.2">
      <c r="A269" s="14"/>
      <c r="B269" s="75"/>
      <c r="C269" s="73" t="s">
        <v>6383</v>
      </c>
      <c r="D269" s="78" t="s">
        <v>127</v>
      </c>
      <c r="E269" s="13">
        <v>44561</v>
      </c>
      <c r="F269" s="76" t="s">
        <v>705</v>
      </c>
      <c r="G269" s="13">
        <v>44567</v>
      </c>
      <c r="H269" s="77" t="s">
        <v>6390</v>
      </c>
      <c r="I269" s="16">
        <v>38</v>
      </c>
      <c r="J269" s="16">
        <v>29</v>
      </c>
      <c r="K269" s="16">
        <v>20</v>
      </c>
      <c r="L269" s="16">
        <v>10</v>
      </c>
      <c r="M269" s="81">
        <v>5.51</v>
      </c>
      <c r="N269" s="96">
        <v>10</v>
      </c>
      <c r="O269" s="64">
        <v>2530</v>
      </c>
      <c r="P269" s="65">
        <f>Table224578910112345678910111213141516171819202122232425262728293031323334353637383940414243444546474849505152535455565758[[#This Row],[PEMBULATAN]]*O269</f>
        <v>25300</v>
      </c>
    </row>
    <row r="270" spans="1:16" ht="24.75" customHeight="1" x14ac:dyDescent="0.2">
      <c r="A270" s="14"/>
      <c r="B270" s="75"/>
      <c r="C270" s="73" t="s">
        <v>6384</v>
      </c>
      <c r="D270" s="78" t="s">
        <v>127</v>
      </c>
      <c r="E270" s="13">
        <v>44561</v>
      </c>
      <c r="F270" s="76" t="s">
        <v>705</v>
      </c>
      <c r="G270" s="13">
        <v>44567</v>
      </c>
      <c r="H270" s="77" t="s">
        <v>6390</v>
      </c>
      <c r="I270" s="16">
        <v>57</v>
      </c>
      <c r="J270" s="16">
        <v>27</v>
      </c>
      <c r="K270" s="16">
        <v>44</v>
      </c>
      <c r="L270" s="16">
        <v>11</v>
      </c>
      <c r="M270" s="81">
        <v>16.928999999999998</v>
      </c>
      <c r="N270" s="96">
        <v>16.928999999999998</v>
      </c>
      <c r="O270" s="64">
        <v>2530</v>
      </c>
      <c r="P270" s="65">
        <f>Table224578910112345678910111213141516171819202122232425262728293031323334353637383940414243444546474849505152535455565758[[#This Row],[PEMBULATAN]]*O270</f>
        <v>42830.369999999995</v>
      </c>
    </row>
    <row r="271" spans="1:16" ht="24.75" customHeight="1" x14ac:dyDescent="0.2">
      <c r="A271" s="14"/>
      <c r="B271" s="75"/>
      <c r="C271" s="73" t="s">
        <v>6385</v>
      </c>
      <c r="D271" s="78" t="s">
        <v>127</v>
      </c>
      <c r="E271" s="13">
        <v>44561</v>
      </c>
      <c r="F271" s="76" t="s">
        <v>705</v>
      </c>
      <c r="G271" s="13">
        <v>44567</v>
      </c>
      <c r="H271" s="77" t="s">
        <v>6390</v>
      </c>
      <c r="I271" s="16">
        <v>36</v>
      </c>
      <c r="J271" s="16">
        <v>37</v>
      </c>
      <c r="K271" s="16">
        <v>10</v>
      </c>
      <c r="L271" s="16">
        <v>12</v>
      </c>
      <c r="M271" s="81">
        <v>3.33</v>
      </c>
      <c r="N271" s="72">
        <v>13</v>
      </c>
      <c r="O271" s="64">
        <v>2530</v>
      </c>
      <c r="P271" s="65">
        <f>Table224578910112345678910111213141516171819202122232425262728293031323334353637383940414243444546474849505152535455565758[[#This Row],[PEMBULATAN]]*O271</f>
        <v>32890</v>
      </c>
    </row>
    <row r="272" spans="1:16" ht="24.75" customHeight="1" x14ac:dyDescent="0.2">
      <c r="A272" s="14"/>
      <c r="B272" s="75"/>
      <c r="C272" s="73" t="s">
        <v>6386</v>
      </c>
      <c r="D272" s="78" t="s">
        <v>127</v>
      </c>
      <c r="E272" s="13">
        <v>44561</v>
      </c>
      <c r="F272" s="76" t="s">
        <v>705</v>
      </c>
      <c r="G272" s="13">
        <v>44567</v>
      </c>
      <c r="H272" s="77" t="s">
        <v>6390</v>
      </c>
      <c r="I272" s="16">
        <v>150</v>
      </c>
      <c r="J272" s="16">
        <v>65</v>
      </c>
      <c r="K272" s="16">
        <v>10</v>
      </c>
      <c r="L272" s="16">
        <v>12</v>
      </c>
      <c r="M272" s="81">
        <v>24.375</v>
      </c>
      <c r="N272" s="72">
        <v>25</v>
      </c>
      <c r="O272" s="64">
        <v>2530</v>
      </c>
      <c r="P272" s="65">
        <f>Table224578910112345678910111213141516171819202122232425262728293031323334353637383940414243444546474849505152535455565758[[#This Row],[PEMBULATAN]]*O272</f>
        <v>63250</v>
      </c>
    </row>
    <row r="273" spans="1:16" ht="24.75" customHeight="1" x14ac:dyDescent="0.2">
      <c r="A273" s="14"/>
      <c r="B273" s="75"/>
      <c r="C273" s="73" t="s">
        <v>6387</v>
      </c>
      <c r="D273" s="78" t="s">
        <v>127</v>
      </c>
      <c r="E273" s="13">
        <v>44561</v>
      </c>
      <c r="F273" s="76" t="s">
        <v>705</v>
      </c>
      <c r="G273" s="13">
        <v>44567</v>
      </c>
      <c r="H273" s="77" t="s">
        <v>6390</v>
      </c>
      <c r="I273" s="16">
        <v>150</v>
      </c>
      <c r="J273" s="16">
        <v>65</v>
      </c>
      <c r="K273" s="16">
        <v>10</v>
      </c>
      <c r="L273" s="16">
        <v>12</v>
      </c>
      <c r="M273" s="81">
        <v>24.375</v>
      </c>
      <c r="N273" s="72">
        <v>25</v>
      </c>
      <c r="O273" s="64">
        <v>2530</v>
      </c>
      <c r="P273" s="65">
        <f>Table224578910112345678910111213141516171819202122232425262728293031323334353637383940414243444546474849505152535455565758[[#This Row],[PEMBULATAN]]*O273</f>
        <v>63250</v>
      </c>
    </row>
    <row r="274" spans="1:16" ht="24.75" customHeight="1" x14ac:dyDescent="0.2">
      <c r="A274" s="14"/>
      <c r="B274" s="75"/>
      <c r="C274" s="73" t="s">
        <v>6388</v>
      </c>
      <c r="D274" s="78" t="s">
        <v>127</v>
      </c>
      <c r="E274" s="13">
        <v>44561</v>
      </c>
      <c r="F274" s="76" t="s">
        <v>705</v>
      </c>
      <c r="G274" s="13">
        <v>44567</v>
      </c>
      <c r="H274" s="77" t="s">
        <v>6390</v>
      </c>
      <c r="I274" s="16">
        <v>150</v>
      </c>
      <c r="J274" s="16">
        <v>65</v>
      </c>
      <c r="K274" s="16">
        <v>10</v>
      </c>
      <c r="L274" s="16">
        <v>12</v>
      </c>
      <c r="M274" s="81">
        <v>24.375</v>
      </c>
      <c r="N274" s="72">
        <v>25</v>
      </c>
      <c r="O274" s="64">
        <v>2530</v>
      </c>
      <c r="P274" s="65">
        <f>Table224578910112345678910111213141516171819202122232425262728293031323334353637383940414243444546474849505152535455565758[[#This Row],[PEMBULATAN]]*O274</f>
        <v>63250</v>
      </c>
    </row>
    <row r="275" spans="1:16" ht="24.75" customHeight="1" x14ac:dyDescent="0.2">
      <c r="A275" s="14"/>
      <c r="B275" s="75"/>
      <c r="C275" s="73" t="s">
        <v>6389</v>
      </c>
      <c r="D275" s="78" t="s">
        <v>127</v>
      </c>
      <c r="E275" s="13">
        <v>44561</v>
      </c>
      <c r="F275" s="76" t="s">
        <v>705</v>
      </c>
      <c r="G275" s="13">
        <v>44567</v>
      </c>
      <c r="H275" s="77" t="s">
        <v>6390</v>
      </c>
      <c r="I275" s="16">
        <v>150</v>
      </c>
      <c r="J275" s="16">
        <v>65</v>
      </c>
      <c r="K275" s="16">
        <v>10</v>
      </c>
      <c r="L275" s="16">
        <v>12</v>
      </c>
      <c r="M275" s="81">
        <v>24.375</v>
      </c>
      <c r="N275" s="72">
        <v>25</v>
      </c>
      <c r="O275" s="64">
        <v>2530</v>
      </c>
      <c r="P275" s="65">
        <f>Table224578910112345678910111213141516171819202122232425262728293031323334353637383940414243444546474849505152535455565758[[#This Row],[PEMBULATAN]]*O275</f>
        <v>63250</v>
      </c>
    </row>
    <row r="276" spans="1:16" ht="22.5" customHeight="1" x14ac:dyDescent="0.2">
      <c r="A276" s="123" t="s">
        <v>30</v>
      </c>
      <c r="B276" s="124"/>
      <c r="C276" s="124"/>
      <c r="D276" s="124"/>
      <c r="E276" s="124"/>
      <c r="F276" s="124"/>
      <c r="G276" s="124"/>
      <c r="H276" s="124"/>
      <c r="I276" s="124"/>
      <c r="J276" s="124"/>
      <c r="K276" s="124"/>
      <c r="L276" s="125"/>
      <c r="M276" s="79">
        <f>SUBTOTAL(109,Table224578910112345678910111213141516171819202122232425262728293031323334353637383940414243444546474849505152535455565758[KG VOLUME])</f>
        <v>6352.3277500000086</v>
      </c>
      <c r="N276" s="68">
        <f>SUM(N3:N275)</f>
        <v>6620.7025000000058</v>
      </c>
      <c r="O276" s="126">
        <f>SUM(P3:P275)</f>
        <v>16750377.325000003</v>
      </c>
      <c r="P276" s="127"/>
    </row>
    <row r="277" spans="1:16" ht="18" customHeight="1" x14ac:dyDescent="0.2">
      <c r="A277" s="86"/>
      <c r="B277" s="56" t="s">
        <v>42</v>
      </c>
      <c r="C277" s="55"/>
      <c r="D277" s="57" t="s">
        <v>43</v>
      </c>
      <c r="E277" s="86"/>
      <c r="F277" s="86"/>
      <c r="G277" s="86"/>
      <c r="H277" s="86"/>
      <c r="I277" s="86"/>
      <c r="J277" s="86"/>
      <c r="K277" s="86"/>
      <c r="L277" s="86"/>
      <c r="M277" s="87"/>
      <c r="N277" s="88" t="s">
        <v>51</v>
      </c>
      <c r="O277" s="89"/>
      <c r="P277" s="89">
        <f>O276*10%</f>
        <v>1675037.7325000004</v>
      </c>
    </row>
    <row r="278" spans="1:16" ht="18" customHeight="1" thickBot="1" x14ac:dyDescent="0.25">
      <c r="A278" s="86"/>
      <c r="B278" s="56"/>
      <c r="C278" s="55"/>
      <c r="D278" s="57"/>
      <c r="E278" s="86"/>
      <c r="F278" s="86"/>
      <c r="G278" s="86"/>
      <c r="H278" s="86"/>
      <c r="I278" s="86"/>
      <c r="J278" s="86"/>
      <c r="K278" s="86"/>
      <c r="L278" s="86"/>
      <c r="M278" s="87"/>
      <c r="N278" s="90" t="s">
        <v>52</v>
      </c>
      <c r="O278" s="91"/>
      <c r="P278" s="91">
        <f>O276-P277</f>
        <v>15075339.592500003</v>
      </c>
    </row>
    <row r="279" spans="1:16" ht="18" customHeight="1" x14ac:dyDescent="0.2">
      <c r="A279" s="11"/>
      <c r="H279" s="63"/>
      <c r="N279" s="62" t="s">
        <v>31</v>
      </c>
      <c r="P279" s="69">
        <f>P278*1%</f>
        <v>150753.39592500005</v>
      </c>
    </row>
    <row r="280" spans="1:16" ht="18" customHeight="1" thickBot="1" x14ac:dyDescent="0.25">
      <c r="A280" s="11"/>
      <c r="H280" s="63"/>
      <c r="N280" s="62" t="s">
        <v>53</v>
      </c>
      <c r="P280" s="71">
        <f>P278*2%</f>
        <v>301506.7918500001</v>
      </c>
    </row>
    <row r="281" spans="1:16" ht="18" customHeight="1" x14ac:dyDescent="0.2">
      <c r="A281" s="11"/>
      <c r="H281" s="63"/>
      <c r="N281" s="66" t="s">
        <v>32</v>
      </c>
      <c r="O281" s="67"/>
      <c r="P281" s="70">
        <f>P278+P279-P280</f>
        <v>14924586.196575003</v>
      </c>
    </row>
    <row r="283" spans="1:16" x14ac:dyDescent="0.2">
      <c r="A283" s="11"/>
      <c r="H283" s="63"/>
      <c r="P283" s="71"/>
    </row>
    <row r="284" spans="1:16" x14ac:dyDescent="0.2">
      <c r="A284" s="11"/>
      <c r="H284" s="63"/>
      <c r="O284" s="58"/>
      <c r="P284" s="71"/>
    </row>
    <row r="285" spans="1:16" s="3" customFormat="1" x14ac:dyDescent="0.25">
      <c r="A285" s="11"/>
      <c r="B285" s="2"/>
      <c r="C285" s="2"/>
      <c r="E285" s="12"/>
      <c r="H285" s="63"/>
      <c r="N285" s="15"/>
      <c r="O285" s="15"/>
      <c r="P285" s="15"/>
    </row>
    <row r="286" spans="1:16" s="3" customFormat="1" x14ac:dyDescent="0.25">
      <c r="A286" s="11"/>
      <c r="B286" s="2"/>
      <c r="C286" s="2"/>
      <c r="E286" s="12"/>
      <c r="H286" s="63"/>
      <c r="N286" s="15"/>
      <c r="O286" s="15"/>
      <c r="P286" s="15"/>
    </row>
    <row r="287" spans="1:16" s="3" customFormat="1" x14ac:dyDescent="0.25">
      <c r="A287" s="11"/>
      <c r="B287" s="2"/>
      <c r="C287" s="2"/>
      <c r="E287" s="12"/>
      <c r="H287" s="63"/>
      <c r="N287" s="15"/>
      <c r="O287" s="15"/>
      <c r="P287" s="15"/>
    </row>
    <row r="288" spans="1:16" s="3" customFormat="1" x14ac:dyDescent="0.25">
      <c r="A288" s="11"/>
      <c r="B288" s="2"/>
      <c r="C288" s="2"/>
      <c r="E288" s="12"/>
      <c r="H288" s="63"/>
      <c r="N288" s="15"/>
      <c r="O288" s="15"/>
      <c r="P288" s="15"/>
    </row>
    <row r="289" spans="1:16" s="3" customFormat="1" x14ac:dyDescent="0.25">
      <c r="A289" s="11"/>
      <c r="B289" s="2"/>
      <c r="C289" s="2"/>
      <c r="E289" s="12"/>
      <c r="H289" s="63"/>
      <c r="N289" s="15"/>
      <c r="O289" s="15"/>
      <c r="P289" s="15"/>
    </row>
    <row r="290" spans="1:16" s="3" customFormat="1" x14ac:dyDescent="0.25">
      <c r="A290" s="11"/>
      <c r="B290" s="2"/>
      <c r="C290" s="2"/>
      <c r="E290" s="12"/>
      <c r="H290" s="63"/>
      <c r="N290" s="15"/>
      <c r="O290" s="15"/>
      <c r="P290" s="15"/>
    </row>
    <row r="291" spans="1:16" s="3" customFormat="1" x14ac:dyDescent="0.25">
      <c r="A291" s="11"/>
      <c r="B291" s="2"/>
      <c r="C291" s="2"/>
      <c r="E291" s="12"/>
      <c r="H291" s="63"/>
      <c r="N291" s="15"/>
      <c r="O291" s="15"/>
      <c r="P291" s="15"/>
    </row>
    <row r="292" spans="1:16" s="3" customFormat="1" x14ac:dyDescent="0.25">
      <c r="A292" s="11"/>
      <c r="B292" s="2"/>
      <c r="C292" s="2"/>
      <c r="E292" s="12"/>
      <c r="H292" s="63"/>
      <c r="N292" s="15"/>
      <c r="O292" s="15"/>
      <c r="P292" s="15"/>
    </row>
    <row r="293" spans="1:16" s="3" customFormat="1" x14ac:dyDescent="0.25">
      <c r="A293" s="11"/>
      <c r="B293" s="2"/>
      <c r="C293" s="2"/>
      <c r="E293" s="12"/>
      <c r="H293" s="63"/>
      <c r="N293" s="15"/>
      <c r="O293" s="15"/>
      <c r="P293" s="15"/>
    </row>
    <row r="294" spans="1:16" s="3" customFormat="1" x14ac:dyDescent="0.25">
      <c r="A294" s="11"/>
      <c r="B294" s="2"/>
      <c r="C294" s="2"/>
      <c r="E294" s="12"/>
      <c r="H294" s="63"/>
      <c r="N294" s="15"/>
      <c r="O294" s="15"/>
      <c r="P294" s="15"/>
    </row>
    <row r="295" spans="1:16" s="3" customFormat="1" x14ac:dyDescent="0.25">
      <c r="A295" s="11"/>
      <c r="B295" s="2"/>
      <c r="C295" s="2"/>
      <c r="E295" s="12"/>
      <c r="H295" s="63"/>
      <c r="N295" s="15"/>
      <c r="O295" s="15"/>
      <c r="P295" s="15"/>
    </row>
    <row r="296" spans="1:16" s="3" customFormat="1" x14ac:dyDescent="0.25">
      <c r="A296" s="11"/>
      <c r="B296" s="2"/>
      <c r="C296" s="2"/>
      <c r="E296" s="12"/>
      <c r="H296" s="63"/>
      <c r="N296" s="15"/>
      <c r="O296" s="15"/>
      <c r="P296" s="15"/>
    </row>
  </sheetData>
  <mergeCells count="2">
    <mergeCell ref="A276:L276"/>
    <mergeCell ref="O276:P276"/>
  </mergeCells>
  <conditionalFormatting sqref="B3:B275">
    <cfRule type="duplicateValues" dxfId="15" priority="89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58</vt:i4>
      </vt:variant>
      <vt:variant>
        <vt:lpstr>Named Ranges</vt:lpstr>
      </vt:variant>
      <vt:variant>
        <vt:i4>58</vt:i4>
      </vt:variant>
    </vt:vector>
  </HeadingPairs>
  <TitlesOfParts>
    <vt:vector size="116" baseType="lpstr">
      <vt:lpstr>059_Sicepat_Pontianak 16-31 des</vt:lpstr>
      <vt:lpstr>406118</vt:lpstr>
      <vt:lpstr>402664</vt:lpstr>
      <vt:lpstr>402444</vt:lpstr>
      <vt:lpstr>402666</vt:lpstr>
      <vt:lpstr>403911</vt:lpstr>
      <vt:lpstr>406121</vt:lpstr>
      <vt:lpstr>406097</vt:lpstr>
      <vt:lpstr>402675</vt:lpstr>
      <vt:lpstr>406122</vt:lpstr>
      <vt:lpstr>403913</vt:lpstr>
      <vt:lpstr>402686</vt:lpstr>
      <vt:lpstr>402689</vt:lpstr>
      <vt:lpstr>406125</vt:lpstr>
      <vt:lpstr>403915</vt:lpstr>
      <vt:lpstr>402694</vt:lpstr>
      <vt:lpstr>403977</vt:lpstr>
      <vt:lpstr>403918</vt:lpstr>
      <vt:lpstr>402698</vt:lpstr>
      <vt:lpstr>403979</vt:lpstr>
      <vt:lpstr>403980</vt:lpstr>
      <vt:lpstr>403920</vt:lpstr>
      <vt:lpstr>402906</vt:lpstr>
      <vt:lpstr>402706</vt:lpstr>
      <vt:lpstr>402703</vt:lpstr>
      <vt:lpstr>403922</vt:lpstr>
      <vt:lpstr>403982</vt:lpstr>
      <vt:lpstr>402712</vt:lpstr>
      <vt:lpstr>403984</vt:lpstr>
      <vt:lpstr>403926</vt:lpstr>
      <vt:lpstr>402714</vt:lpstr>
      <vt:lpstr>403986</vt:lpstr>
      <vt:lpstr>403929</vt:lpstr>
      <vt:lpstr>402723</vt:lpstr>
      <vt:lpstr>403988</vt:lpstr>
      <vt:lpstr>403932</vt:lpstr>
      <vt:lpstr>402732</vt:lpstr>
      <vt:lpstr>402107</vt:lpstr>
      <vt:lpstr>403990</vt:lpstr>
      <vt:lpstr>402737</vt:lpstr>
      <vt:lpstr>406129</vt:lpstr>
      <vt:lpstr>403934</vt:lpstr>
      <vt:lpstr>402740</vt:lpstr>
      <vt:lpstr>406131</vt:lpstr>
      <vt:lpstr>402108</vt:lpstr>
      <vt:lpstr>402747</vt:lpstr>
      <vt:lpstr>402749</vt:lpstr>
      <vt:lpstr>406133</vt:lpstr>
      <vt:lpstr>406137</vt:lpstr>
      <vt:lpstr>403938</vt:lpstr>
      <vt:lpstr>402750</vt:lpstr>
      <vt:lpstr>403992</vt:lpstr>
      <vt:lpstr>402109</vt:lpstr>
      <vt:lpstr>402753</vt:lpstr>
      <vt:lpstr>403994</vt:lpstr>
      <vt:lpstr>406138</vt:lpstr>
      <vt:lpstr>403939</vt:lpstr>
      <vt:lpstr>402757</vt:lpstr>
      <vt:lpstr>'059_Sicepat_Pontianak 16-31 des'!Print_Titles</vt:lpstr>
      <vt:lpstr>'402107'!Print_Titles</vt:lpstr>
      <vt:lpstr>'402108'!Print_Titles</vt:lpstr>
      <vt:lpstr>'402109'!Print_Titles</vt:lpstr>
      <vt:lpstr>'402444'!Print_Titles</vt:lpstr>
      <vt:lpstr>'402664'!Print_Titles</vt:lpstr>
      <vt:lpstr>'402666'!Print_Titles</vt:lpstr>
      <vt:lpstr>'402675'!Print_Titles</vt:lpstr>
      <vt:lpstr>'402686'!Print_Titles</vt:lpstr>
      <vt:lpstr>'402689'!Print_Titles</vt:lpstr>
      <vt:lpstr>'402694'!Print_Titles</vt:lpstr>
      <vt:lpstr>'402698'!Print_Titles</vt:lpstr>
      <vt:lpstr>'402703'!Print_Titles</vt:lpstr>
      <vt:lpstr>'402706'!Print_Titles</vt:lpstr>
      <vt:lpstr>'402712'!Print_Titles</vt:lpstr>
      <vt:lpstr>'402714'!Print_Titles</vt:lpstr>
      <vt:lpstr>'402723'!Print_Titles</vt:lpstr>
      <vt:lpstr>'402732'!Print_Titles</vt:lpstr>
      <vt:lpstr>'402737'!Print_Titles</vt:lpstr>
      <vt:lpstr>'402740'!Print_Titles</vt:lpstr>
      <vt:lpstr>'402747'!Print_Titles</vt:lpstr>
      <vt:lpstr>'402749'!Print_Titles</vt:lpstr>
      <vt:lpstr>'402750'!Print_Titles</vt:lpstr>
      <vt:lpstr>'402753'!Print_Titles</vt:lpstr>
      <vt:lpstr>'402757'!Print_Titles</vt:lpstr>
      <vt:lpstr>'402906'!Print_Titles</vt:lpstr>
      <vt:lpstr>'403911'!Print_Titles</vt:lpstr>
      <vt:lpstr>'403913'!Print_Titles</vt:lpstr>
      <vt:lpstr>'403915'!Print_Titles</vt:lpstr>
      <vt:lpstr>'403918'!Print_Titles</vt:lpstr>
      <vt:lpstr>'403920'!Print_Titles</vt:lpstr>
      <vt:lpstr>'403922'!Print_Titles</vt:lpstr>
      <vt:lpstr>'403926'!Print_Titles</vt:lpstr>
      <vt:lpstr>'403929'!Print_Titles</vt:lpstr>
      <vt:lpstr>'403932'!Print_Titles</vt:lpstr>
      <vt:lpstr>'403934'!Print_Titles</vt:lpstr>
      <vt:lpstr>'403938'!Print_Titles</vt:lpstr>
      <vt:lpstr>'403939'!Print_Titles</vt:lpstr>
      <vt:lpstr>'403977'!Print_Titles</vt:lpstr>
      <vt:lpstr>'403979'!Print_Titles</vt:lpstr>
      <vt:lpstr>'403980'!Print_Titles</vt:lpstr>
      <vt:lpstr>'403982'!Print_Titles</vt:lpstr>
      <vt:lpstr>'403984'!Print_Titles</vt:lpstr>
      <vt:lpstr>'403986'!Print_Titles</vt:lpstr>
      <vt:lpstr>'403988'!Print_Titles</vt:lpstr>
      <vt:lpstr>'403990'!Print_Titles</vt:lpstr>
      <vt:lpstr>'403992'!Print_Titles</vt:lpstr>
      <vt:lpstr>'403994'!Print_Titles</vt:lpstr>
      <vt:lpstr>'406097'!Print_Titles</vt:lpstr>
      <vt:lpstr>'406118'!Print_Titles</vt:lpstr>
      <vt:lpstr>'406121'!Print_Titles</vt:lpstr>
      <vt:lpstr>'406122'!Print_Titles</vt:lpstr>
      <vt:lpstr>'406125'!Print_Titles</vt:lpstr>
      <vt:lpstr>'406129'!Print_Titles</vt:lpstr>
      <vt:lpstr>'406131'!Print_Titles</vt:lpstr>
      <vt:lpstr>'406133'!Print_Titles</vt:lpstr>
      <vt:lpstr>'406137'!Print_Titles</vt:lpstr>
      <vt:lpstr>'406138'!Print_Titles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PCI</cp:lastModifiedBy>
  <cp:lastPrinted>2022-01-24T10:15:58Z</cp:lastPrinted>
  <dcterms:created xsi:type="dcterms:W3CDTF">2021-07-02T11:08:00Z</dcterms:created>
  <dcterms:modified xsi:type="dcterms:W3CDTF">2022-01-25T07:03:11Z</dcterms:modified>
</cp:coreProperties>
</file>