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64_Sicepat" sheetId="2" r:id="rId1"/>
    <sheet name="406456" sheetId="26" r:id="rId2"/>
    <sheet name="402667" sheetId="57" r:id="rId3"/>
    <sheet name="402700" sheetId="58" r:id="rId4"/>
    <sheet name="403826" sheetId="59" r:id="rId5"/>
    <sheet name="402738" sheetId="60" r:id="rId6"/>
  </sheets>
  <definedNames>
    <definedName name="_xlnm.Print_Titles" localSheetId="0">'064_Sicepat'!$2:$17</definedName>
    <definedName name="_xlnm.Print_Titles" localSheetId="2">'402667'!$2:$2</definedName>
    <definedName name="_xlnm.Print_Titles" localSheetId="3">'402700'!$2:$2</definedName>
    <definedName name="_xlnm.Print_Titles" localSheetId="5">'402738'!$2:$2</definedName>
    <definedName name="_xlnm.Print_Titles" localSheetId="4">'403826'!$2:$2</definedName>
    <definedName name="_xlnm.Print_Titles" localSheetId="1">'406456'!$2:$2</definedName>
  </definedNames>
  <calcPr calcId="162913"/>
</workbook>
</file>

<file path=xl/calcChain.xml><?xml version="1.0" encoding="utf-8"?>
<calcChain xmlns="http://schemas.openxmlformats.org/spreadsheetml/2006/main">
  <c r="O7" i="59" l="1"/>
  <c r="N7" i="59"/>
  <c r="O7" i="58"/>
  <c r="N7" i="58"/>
  <c r="P14" i="57" l="1"/>
  <c r="P15" i="26"/>
  <c r="B22" i="2" l="1"/>
  <c r="B21" i="2"/>
  <c r="B20" i="2"/>
  <c r="B19" i="2"/>
  <c r="B18" i="2"/>
  <c r="C22" i="2" l="1"/>
  <c r="C21" i="2"/>
  <c r="C20" i="2"/>
  <c r="C19" i="2"/>
  <c r="C18" i="2"/>
  <c r="N5" i="60"/>
  <c r="M5" i="60"/>
  <c r="P4" i="60"/>
  <c r="P3" i="60"/>
  <c r="M7" i="59"/>
  <c r="P6" i="59"/>
  <c r="P5" i="59"/>
  <c r="P4" i="59"/>
  <c r="P3" i="59"/>
  <c r="G20" i="2"/>
  <c r="M7" i="58"/>
  <c r="P6" i="58"/>
  <c r="P5" i="58"/>
  <c r="P4" i="58"/>
  <c r="P3" i="58"/>
  <c r="N13" i="57"/>
  <c r="G19" i="2" s="1"/>
  <c r="M13" i="57"/>
  <c r="P12" i="57"/>
  <c r="P11" i="57"/>
  <c r="P10" i="57"/>
  <c r="P9" i="57"/>
  <c r="P8" i="57"/>
  <c r="P7" i="57"/>
  <c r="P6" i="57"/>
  <c r="P5" i="57"/>
  <c r="P4" i="57"/>
  <c r="P3" i="57"/>
  <c r="P13" i="26"/>
  <c r="P12" i="26"/>
  <c r="P11" i="26"/>
  <c r="P10" i="26"/>
  <c r="P9" i="26"/>
  <c r="P8" i="26"/>
  <c r="O5" i="60" l="1"/>
  <c r="O13" i="57"/>
  <c r="P15" i="57" s="1"/>
  <c r="P16" i="57" s="1"/>
  <c r="P6" i="60" l="1"/>
  <c r="P7" i="60" s="1"/>
  <c r="P8" i="59"/>
  <c r="P9" i="59" s="1"/>
  <c r="P8" i="58"/>
  <c r="P9" i="58" s="1"/>
  <c r="P17" i="57"/>
  <c r="P18" i="57" s="1"/>
  <c r="I28" i="2"/>
  <c r="I27" i="2"/>
  <c r="I29" i="2" s="1"/>
  <c r="P4" i="26"/>
  <c r="P5" i="26"/>
  <c r="P6" i="26"/>
  <c r="P7" i="26"/>
  <c r="P8" i="60" l="1"/>
  <c r="P9" i="60"/>
  <c r="P10" i="60" s="1"/>
  <c r="P10" i="59"/>
  <c r="P11" i="59"/>
  <c r="P11" i="58"/>
  <c r="P12" i="58" s="1"/>
  <c r="P10" i="58"/>
  <c r="N14" i="26"/>
  <c r="G18" i="2" s="1"/>
  <c r="M14" i="26"/>
  <c r="P3" i="26"/>
  <c r="P12" i="59" l="1"/>
  <c r="O14" i="26"/>
  <c r="P16" i="26" s="1"/>
  <c r="P17" i="26" l="1"/>
  <c r="P18" i="26"/>
  <c r="P19" i="26" l="1"/>
  <c r="L23" i="2" s="1"/>
  <c r="A19" i="2"/>
  <c r="A20" i="2" s="1"/>
  <c r="A21" i="2" s="1"/>
  <c r="A22" i="2" s="1"/>
  <c r="J21" i="2"/>
  <c r="J22" i="2"/>
  <c r="J20" i="2"/>
  <c r="J19" i="2"/>
  <c r="I40" i="2" l="1"/>
  <c r="J18" i="2"/>
  <c r="J23" i="2" l="1"/>
  <c r="J25" i="2" l="1"/>
  <c r="J26" i="2" s="1"/>
  <c r="J28" i="2" l="1"/>
  <c r="J27" i="2"/>
  <c r="J29" i="2" s="1"/>
</calcChain>
</file>

<file path=xl/sharedStrings.xml><?xml version="1.0" encoding="utf-8"?>
<sst xmlns="http://schemas.openxmlformats.org/spreadsheetml/2006/main" count="304" uniqueCount="108">
  <si>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</si>
  <si>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</si>
  <si>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</si>
  <si>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</si>
  <si>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</si>
  <si>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</si>
  <si>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</si>
  <si>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</si>
  <si>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</si>
  <si>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</si>
  <si>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</si>
  <si>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</si>
  <si>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</si>
  <si>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</si>
  <si>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</si>
  <si>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</si>
  <si>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</si>
  <si>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</si>
  <si>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</si>
  <si>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</si>
  <si>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</si>
  <si>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</si>
  <si>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</si>
  <si>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</si>
  <si>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</si>
  <si>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</si>
  <si>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</si>
  <si>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</si>
  <si>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</si>
  <si>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</si>
  <si>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</si>
  <si>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</si>
  <si>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</si>
  <si>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</si>
  <si>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</si>
  <si>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</si>
  <si>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</si>
  <si>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</si>
  <si>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</si>
  <si>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</si>
  <si>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</si>
  <si>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</si>
  <si>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</si>
  <si>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</si>
  <si>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</si>
  <si>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</si>
  <si>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</si>
  <si>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</si>
  <si>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</si>
  <si>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</si>
  <si>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</si>
  <si>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</si>
  <si>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</si>
  <si>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</si>
  <si>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</si>
  <si>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</si>
  <si>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DMD/2112/10/WKXM4769</t>
  </si>
  <si>
    <t>GSK211210QAR475</t>
  </si>
  <si>
    <t>GSK211210SYB732</t>
  </si>
  <si>
    <t>GSK211210LCO783</t>
  </si>
  <si>
    <t>GSK211210UOF724</t>
  </si>
  <si>
    <t>GSK211210AWK605</t>
  </si>
  <si>
    <t>GSK211210KUF785</t>
  </si>
  <si>
    <t>GSK211210QPU742</t>
  </si>
  <si>
    <t>GSK211210UBM164</t>
  </si>
  <si>
    <t>GSK211210JWK371</t>
  </si>
  <si>
    <t>GSK211210EBN705</t>
  </si>
  <si>
    <t>GSK211210AHT367</t>
  </si>
  <si>
    <t>DMP SOQ (SORONG)</t>
  </si>
  <si>
    <t>KM DOBONSOLO</t>
  </si>
  <si>
    <t>12/22/2021 AZIZ</t>
  </si>
  <si>
    <t>DMD/2112/16/APLY0935</t>
  </si>
  <si>
    <t>GSK211216CWA251</t>
  </si>
  <si>
    <t>GSK211216XAQ267</t>
  </si>
  <si>
    <t>GSK211216HZF768</t>
  </si>
  <si>
    <t>GSK211216DQY693</t>
  </si>
  <si>
    <t>GSK211216RNS036</t>
  </si>
  <si>
    <t>GSK211216RZE792</t>
  </si>
  <si>
    <t>GSK211216OWY592</t>
  </si>
  <si>
    <t>GSK211216DBM674</t>
  </si>
  <si>
    <t>GSK211216BWS675</t>
  </si>
  <si>
    <t>GSK211216XTD692</t>
  </si>
  <si>
    <t>KM CIREMAI</t>
  </si>
  <si>
    <t>12/27/2021 YUDI</t>
  </si>
  <si>
    <t>DMD/2112/20/MWCJ6587</t>
  </si>
  <si>
    <t>GSK211220ONR798</t>
  </si>
  <si>
    <t>GSK211220QKU610</t>
  </si>
  <si>
    <t>GSK211220WJF682</t>
  </si>
  <si>
    <t>GSK211220JQG840</t>
  </si>
  <si>
    <t>KM DEMPO</t>
  </si>
  <si>
    <t>12/29/2021 RAMADHAN</t>
  </si>
  <si>
    <t>DMD/2112/24/FNBG2831</t>
  </si>
  <si>
    <t>GSK211224NWJ809</t>
  </si>
  <si>
    <t>GSK211224XMF493</t>
  </si>
  <si>
    <t>GSK211224LCI106</t>
  </si>
  <si>
    <t>GSK211224GEB963</t>
  </si>
  <si>
    <t>KM GUNUNG DEMPO</t>
  </si>
  <si>
    <t>01/09/2022 AZIZ</t>
  </si>
  <si>
    <t>DMD/2112/26/BQEW1045</t>
  </si>
  <si>
    <t>GSK211226AKS524</t>
  </si>
  <si>
    <t>GSK211226WTX074</t>
  </si>
  <si>
    <t xml:space="preserve"> 064/PCI/PI/I/22</t>
  </si>
  <si>
    <t xml:space="preserve"> 14 Januari 2022</t>
  </si>
  <si>
    <t>SORONG</t>
  </si>
  <si>
    <t>DESEMBER 2022</t>
  </si>
  <si>
    <t xml:space="preserve"> </t>
  </si>
  <si>
    <t>PENGIRIMAN BARANG TUJUAN SORONG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</si>
  <si>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Enam Ratus Tujuh Puluh Ribu Tujuh Ratus Dua Puluh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</si>
</sst>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9" fillId="0" borderId="0" xfId="0" quotePrefix="1" applyFont="1"/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8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409575</xdr:colOff>
      <xdr:row>40</xdr:row>
      <xdr:rowOff>48929</xdr:rowOff>
    </xdr:from>
    <xdr:to>
      <xdr:col>10</xdr:col>
      <xdr:colOff>390525</xdr:colOff>
      <xdr:row>46</xdr:row>
      <xdr:rowOff>95249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105645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13" totalsRowShown="0" headerRowDxfId="85" dataDxfId="83" headerRowBorderDxfId="84">
  <tableColumns count="12">
    <tableColumn id="1" name="NOMOR" dataDxfId="82" dataCellStyle="Normal"/>
    <tableColumn id="3" name="TUJUAN" dataDxfId="81" dataCellStyle="Normal"/>
    <tableColumn id="16" name="Pick Up" dataDxfId="80"/>
    <tableColumn id="14" name="KAPAL" dataDxfId="79"/>
    <tableColumn id="15" name="ETD Kapal" dataDxfId="78"/>
    <tableColumn id="10" name="KETERANGAN" dataDxfId="77" dataCellStyle="Normal"/>
    <tableColumn id="5" name="P" dataDxfId="76" dataCellStyle="Normal"/>
    <tableColumn id="6" name="L" dataDxfId="75" dataCellStyle="Normal"/>
    <tableColumn id="7" name="T" dataDxfId="74" dataCellStyle="Normal"/>
    <tableColumn id="4" name="ACT KG" dataDxfId="73" dataCellStyle="Normal"/>
    <tableColumn id="8" name="KG VOLUME" dataDxfId="72" dataCellStyle="Normal"/>
    <tableColumn id="19" name="PEMBULATAN" dataDxfId="7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12" totalsRowShown="0" headerRowDxfId="67" dataDxfId="65" headerRowBorderDxfId="66"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6" totalsRowShown="0" headerRowDxfId="49" dataDxfId="47" headerRowBorderDxfId="48"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6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7"/>
  <sheetViews>
    <sheetView tabSelected="1" topLeftCell="A16" workbookViewId="0">
      <selection activeCell="E22" sqref="E22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4" t="s">
        <v>14</v>
      </c>
      <c r="B10" s="105"/>
      <c r="C10" s="105"/>
      <c r="D10" s="105"/>
      <c r="E10" s="105"/>
      <c r="F10" s="105"/>
      <c r="G10" s="105"/>
      <c r="H10" s="105"/>
      <c r="I10" s="105"/>
      <c r="J10" s="106"/>
    </row>
    <row r="12" spans="1:10" x14ac:dyDescent="0.25">
      <c r="A12" s="18" t="s">
        <v>15</v>
      </c>
      <c r="B12" s="18" t="s">
        <v>16</v>
      </c>
      <c r="G12" s="101" t="s">
        <v>49</v>
      </c>
      <c r="H12" s="101"/>
      <c r="I12" s="23" t="s">
        <v>17</v>
      </c>
      <c r="J12" s="24" t="s">
        <v>101</v>
      </c>
    </row>
    <row r="13" spans="1:10" x14ac:dyDescent="0.25">
      <c r="G13" s="101" t="s">
        <v>18</v>
      </c>
      <c r="H13" s="101"/>
      <c r="I13" s="23" t="s">
        <v>17</v>
      </c>
      <c r="J13" s="25" t="s">
        <v>102</v>
      </c>
    </row>
    <row r="14" spans="1:10" x14ac:dyDescent="0.25">
      <c r="G14" s="101" t="s">
        <v>50</v>
      </c>
      <c r="H14" s="101"/>
      <c r="I14" s="23" t="s">
        <v>17</v>
      </c>
      <c r="J14" s="18" t="s">
        <v>103</v>
      </c>
    </row>
    <row r="15" spans="1:10" x14ac:dyDescent="0.25">
      <c r="A15" s="18" t="s">
        <v>19</v>
      </c>
      <c r="B15" s="24" t="s">
        <v>20</v>
      </c>
      <c r="C15" s="24"/>
      <c r="I15" s="23"/>
      <c r="J15" s="97" t="s">
        <v>104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7" t="s">
        <v>28</v>
      </c>
      <c r="I17" s="108"/>
      <c r="J17" s="29" t="s">
        <v>29</v>
      </c>
    </row>
    <row r="18" spans="1:12" ht="48" customHeight="1" x14ac:dyDescent="0.25">
      <c r="A18" s="30">
        <v>1</v>
      </c>
      <c r="B18" s="31">
        <f>'406456'!E3</f>
        <v>44540</v>
      </c>
      <c r="C18" s="84">
        <f>'406456'!A3</f>
        <v>406456</v>
      </c>
      <c r="D18" s="32" t="s">
        <v>106</v>
      </c>
      <c r="E18" s="32" t="s">
        <v>68</v>
      </c>
      <c r="F18" s="33">
        <v>11</v>
      </c>
      <c r="G18" s="98">
        <f>'406456'!N14</f>
        <v>453.27799999999991</v>
      </c>
      <c r="H18" s="109">
        <v>14000</v>
      </c>
      <c r="I18" s="110"/>
      <c r="J18" s="34">
        <f>G18*H18</f>
        <v>6345891.9999999991</v>
      </c>
      <c r="L18"/>
    </row>
    <row r="19" spans="1:12" ht="48" customHeight="1" x14ac:dyDescent="0.25">
      <c r="A19" s="30">
        <f>A18+1</f>
        <v>2</v>
      </c>
      <c r="B19" s="31">
        <f>'402667'!E3</f>
        <v>44546</v>
      </c>
      <c r="C19" s="84">
        <f>'402667'!A3</f>
        <v>402667</v>
      </c>
      <c r="D19" s="32" t="s">
        <v>106</v>
      </c>
      <c r="E19" s="32" t="s">
        <v>68</v>
      </c>
      <c r="F19" s="33">
        <v>10</v>
      </c>
      <c r="G19" s="99">
        <f>'402667'!N13</f>
        <v>247</v>
      </c>
      <c r="H19" s="109">
        <v>14000</v>
      </c>
      <c r="I19" s="110"/>
      <c r="J19" s="34">
        <f t="shared" ref="J19:J20" si="0">G19*H19</f>
        <v>3458000</v>
      </c>
      <c r="L19"/>
    </row>
    <row r="20" spans="1:12" ht="48" customHeight="1" x14ac:dyDescent="0.25">
      <c r="A20" s="30">
        <f t="shared" ref="A20:A22" si="1">A19+1</f>
        <v>3</v>
      </c>
      <c r="B20" s="31">
        <f>'402700'!E3</f>
        <v>44550</v>
      </c>
      <c r="C20" s="84">
        <f>'402700'!A3</f>
        <v>402700</v>
      </c>
      <c r="D20" s="32" t="s">
        <v>106</v>
      </c>
      <c r="E20" s="32" t="s">
        <v>68</v>
      </c>
      <c r="F20" s="33">
        <v>4</v>
      </c>
      <c r="G20" s="99">
        <f>'402700'!N7</f>
        <v>436.16</v>
      </c>
      <c r="H20" s="109">
        <v>14000</v>
      </c>
      <c r="I20" s="110"/>
      <c r="J20" s="34">
        <f t="shared" si="0"/>
        <v>6106240</v>
      </c>
      <c r="L20"/>
    </row>
    <row r="21" spans="1:12" ht="48" customHeight="1" x14ac:dyDescent="0.25">
      <c r="A21" s="30">
        <f t="shared" si="1"/>
        <v>4</v>
      </c>
      <c r="B21" s="31">
        <f>'403826'!E3</f>
        <v>44554</v>
      </c>
      <c r="C21" s="84">
        <f>'403826'!A3</f>
        <v>403826</v>
      </c>
      <c r="D21" s="32" t="s">
        <v>106</v>
      </c>
      <c r="E21" s="32" t="s">
        <v>68</v>
      </c>
      <c r="F21" s="33">
        <v>4</v>
      </c>
      <c r="G21" s="99">
        <v>100</v>
      </c>
      <c r="H21" s="109">
        <v>14000</v>
      </c>
      <c r="I21" s="110"/>
      <c r="J21" s="34">
        <f>G21*H21</f>
        <v>1400000</v>
      </c>
      <c r="L21"/>
    </row>
    <row r="22" spans="1:12" ht="48" customHeight="1" x14ac:dyDescent="0.25">
      <c r="A22" s="30">
        <f t="shared" si="1"/>
        <v>5</v>
      </c>
      <c r="B22" s="31">
        <f>'402738'!E3</f>
        <v>44556</v>
      </c>
      <c r="C22" s="84">
        <f>'402738'!A3</f>
        <v>402738</v>
      </c>
      <c r="D22" s="32" t="s">
        <v>106</v>
      </c>
      <c r="E22" s="32" t="s">
        <v>68</v>
      </c>
      <c r="F22" s="33">
        <v>2</v>
      </c>
      <c r="G22" s="99">
        <v>100</v>
      </c>
      <c r="H22" s="109">
        <v>14000</v>
      </c>
      <c r="I22" s="110"/>
      <c r="J22" s="34">
        <f>G22*H22</f>
        <v>1400000</v>
      </c>
      <c r="L22"/>
    </row>
    <row r="23" spans="1:12" ht="32.25" customHeight="1" thickBot="1" x14ac:dyDescent="0.3">
      <c r="A23" s="111" t="s">
        <v>30</v>
      </c>
      <c r="B23" s="112"/>
      <c r="C23" s="112"/>
      <c r="D23" s="112"/>
      <c r="E23" s="112"/>
      <c r="F23" s="112"/>
      <c r="G23" s="112"/>
      <c r="H23" s="112"/>
      <c r="I23" s="113"/>
      <c r="J23" s="35">
        <f>SUM(J18:J22)</f>
        <v>18710132</v>
      </c>
      <c r="L23" s="82" t="e">
        <f>'406456'!P19+#REF!+#REF!+#REF!+#REF!+#REF!+#REF!+#REF!+#REF!+#REF!+#REF!+#REF!+#REF!+#REF!+#REF!+#REF!+#REF!+#REF!+#REF!+#REF!+#REF!+#REF!+#REF!+#REF!+#REF!+#REF!+#REF!+#REF!+#REF!+#REF!</f>
        <v>#REF!</v>
      </c>
    </row>
    <row r="24" spans="1:12" x14ac:dyDescent="0.25">
      <c r="A24" s="114"/>
      <c r="B24" s="114"/>
      <c r="C24" s="36"/>
      <c r="D24" s="36"/>
      <c r="E24" s="36"/>
      <c r="F24" s="36"/>
      <c r="G24" s="36"/>
      <c r="H24" s="37"/>
      <c r="I24" s="37"/>
      <c r="J24" s="38"/>
    </row>
    <row r="25" spans="1:12" x14ac:dyDescent="0.25">
      <c r="A25" s="85"/>
      <c r="B25" s="85"/>
      <c r="C25" s="85"/>
      <c r="D25" s="85"/>
      <c r="E25" s="85"/>
      <c r="F25" s="85"/>
      <c r="G25" s="39" t="s">
        <v>51</v>
      </c>
      <c r="H25" s="39"/>
      <c r="I25" s="37"/>
      <c r="J25" s="38">
        <f>J23*10%</f>
        <v>1871013.2000000002</v>
      </c>
      <c r="L25" s="40"/>
    </row>
    <row r="26" spans="1:12" x14ac:dyDescent="0.25">
      <c r="A26" s="85"/>
      <c r="B26" s="85"/>
      <c r="C26" s="85"/>
      <c r="D26" s="85"/>
      <c r="E26" s="85"/>
      <c r="F26" s="85"/>
      <c r="G26" s="92" t="s">
        <v>52</v>
      </c>
      <c r="H26" s="92"/>
      <c r="I26" s="93"/>
      <c r="J26" s="95">
        <f>J23-J25</f>
        <v>16839118.800000001</v>
      </c>
      <c r="L26" s="40"/>
    </row>
    <row r="27" spans="1:12" x14ac:dyDescent="0.25">
      <c r="A27" s="85"/>
      <c r="B27" s="85"/>
      <c r="C27" s="85"/>
      <c r="D27" s="85"/>
      <c r="E27" s="85"/>
      <c r="F27" s="85"/>
      <c r="G27" s="39" t="s">
        <v>31</v>
      </c>
      <c r="H27" s="39"/>
      <c r="I27" s="40" t="e">
        <f>#REF!*1%</f>
        <v>#REF!</v>
      </c>
      <c r="J27" s="38">
        <f>J26*1%</f>
        <v>168391.18800000002</v>
      </c>
    </row>
    <row r="28" spans="1:12" ht="16.5" thickBot="1" x14ac:dyDescent="0.3">
      <c r="A28" s="85"/>
      <c r="B28" s="85"/>
      <c r="C28" s="85"/>
      <c r="D28" s="85"/>
      <c r="E28" s="85"/>
      <c r="F28" s="85"/>
      <c r="G28" s="94" t="s">
        <v>54</v>
      </c>
      <c r="H28" s="94"/>
      <c r="I28" s="41">
        <f>I24*10%</f>
        <v>0</v>
      </c>
      <c r="J28" s="41">
        <f>J26*2%</f>
        <v>336782.37600000005</v>
      </c>
    </row>
    <row r="29" spans="1:12" x14ac:dyDescent="0.25">
      <c r="E29" s="17"/>
      <c r="F29" s="17"/>
      <c r="G29" s="42" t="s">
        <v>55</v>
      </c>
      <c r="H29" s="42"/>
      <c r="I29" s="43" t="e">
        <f>I23+I27</f>
        <v>#REF!</v>
      </c>
      <c r="J29" s="43">
        <f>J26+J27-J28</f>
        <v>16670727.612000002</v>
      </c>
    </row>
    <row r="30" spans="1:12" x14ac:dyDescent="0.25">
      <c r="E30" s="17"/>
      <c r="F30" s="17"/>
      <c r="G30" s="42"/>
      <c r="H30" s="42"/>
      <c r="I30" s="43"/>
      <c r="J30" s="43"/>
    </row>
    <row r="31" spans="1:12" x14ac:dyDescent="0.25">
      <c r="A31" s="17" t="s">
        <v>107</v>
      </c>
      <c r="D31" s="17"/>
      <c r="E31" s="17"/>
      <c r="F31" s="17"/>
      <c r="G31" s="17"/>
      <c r="H31" s="42"/>
      <c r="I31" s="42"/>
      <c r="J31" s="43"/>
    </row>
    <row r="32" spans="1:12" x14ac:dyDescent="0.25">
      <c r="A32" s="44"/>
      <c r="D32" s="17"/>
      <c r="E32" s="17"/>
      <c r="F32" s="17"/>
      <c r="G32" s="17"/>
      <c r="H32" s="42"/>
      <c r="I32" s="42"/>
      <c r="J32" s="43"/>
    </row>
    <row r="33" spans="1:10" x14ac:dyDescent="0.25">
      <c r="D33" s="17"/>
      <c r="E33" s="17"/>
      <c r="F33" s="17"/>
      <c r="G33" s="17"/>
      <c r="H33" s="42"/>
      <c r="I33" s="42"/>
      <c r="J33" s="43"/>
    </row>
    <row r="34" spans="1:10" x14ac:dyDescent="0.25">
      <c r="A34" s="45" t="s">
        <v>33</v>
      </c>
    </row>
    <row r="35" spans="1:10" x14ac:dyDescent="0.25">
      <c r="A35" s="46" t="s">
        <v>34</v>
      </c>
      <c r="B35" s="47"/>
      <c r="C35" s="47"/>
      <c r="D35" s="48"/>
      <c r="E35" s="48"/>
      <c r="F35" s="48"/>
      <c r="G35" s="48"/>
    </row>
    <row r="36" spans="1:10" x14ac:dyDescent="0.25">
      <c r="A36" s="46" t="s">
        <v>35</v>
      </c>
      <c r="B36" s="47"/>
      <c r="C36" s="47"/>
      <c r="D36" s="48"/>
      <c r="E36" s="48"/>
      <c r="F36" s="48"/>
      <c r="G36" s="48"/>
    </row>
    <row r="37" spans="1:10" x14ac:dyDescent="0.25">
      <c r="A37" s="49" t="s">
        <v>36</v>
      </c>
      <c r="B37" s="50"/>
      <c r="C37" s="50"/>
      <c r="D37" s="48"/>
      <c r="E37" s="48"/>
      <c r="F37" s="48"/>
      <c r="G37" s="48"/>
    </row>
    <row r="38" spans="1:10" x14ac:dyDescent="0.25">
      <c r="A38" s="51" t="s">
        <v>8</v>
      </c>
      <c r="B38" s="52"/>
      <c r="C38" s="52"/>
      <c r="D38" s="48"/>
      <c r="E38" s="48"/>
      <c r="F38" s="48"/>
      <c r="G38" s="48"/>
    </row>
    <row r="39" spans="1:10" x14ac:dyDescent="0.25">
      <c r="A39" s="53"/>
      <c r="B39" s="53"/>
      <c r="C39" s="53"/>
    </row>
    <row r="40" spans="1:10" x14ac:dyDescent="0.25">
      <c r="H40" s="54" t="s">
        <v>37</v>
      </c>
      <c r="I40" s="102" t="str">
        <f>+J13</f>
        <v xml:space="preserve"> 14 Januari 2022</v>
      </c>
      <c r="J40" s="103"/>
    </row>
    <row r="44" spans="1:10" ht="18" customHeight="1" x14ac:dyDescent="0.25"/>
    <row r="45" spans="1:10" ht="17.25" customHeight="1" x14ac:dyDescent="0.25"/>
    <row r="47" spans="1:10" x14ac:dyDescent="0.25">
      <c r="H47" s="100" t="s">
        <v>38</v>
      </c>
      <c r="I47" s="100"/>
      <c r="J47" s="100"/>
    </row>
  </sheetData>
  <mergeCells count="14">
    <mergeCell ref="A10:J10"/>
    <mergeCell ref="H17:I17"/>
    <mergeCell ref="H18:I18"/>
    <mergeCell ref="A23:I23"/>
    <mergeCell ref="A24:B24"/>
    <mergeCell ref="H19:I19"/>
    <mergeCell ref="H20:I20"/>
    <mergeCell ref="H22:I22"/>
    <mergeCell ref="H21:I21"/>
    <mergeCell ref="H47:J47"/>
    <mergeCell ref="G14:H14"/>
    <mergeCell ref="G13:H13"/>
    <mergeCell ref="G12:H12"/>
    <mergeCell ref="I40:J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H21" sqref="H21"/>
    </sheetView>
  </sheetViews>
  <sheetFormatPr defaultRowHeight="15" x14ac:dyDescent="0.2"/>
  <cols>
    <col min="1" max="1" width="8" style="4" customWidth="1"/>
    <col min="2" max="2" width="21.285156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8554687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406456</v>
      </c>
      <c r="B3" s="74" t="s">
        <v>56</v>
      </c>
      <c r="C3" s="9" t="s">
        <v>57</v>
      </c>
      <c r="D3" s="76" t="s">
        <v>68</v>
      </c>
      <c r="E3" s="13">
        <v>44540</v>
      </c>
      <c r="F3" s="76" t="s">
        <v>69</v>
      </c>
      <c r="G3" s="13">
        <v>44551</v>
      </c>
      <c r="H3" s="10" t="s">
        <v>70</v>
      </c>
      <c r="I3" s="1">
        <v>50</v>
      </c>
      <c r="J3" s="1">
        <v>43</v>
      </c>
      <c r="K3" s="1">
        <v>40</v>
      </c>
      <c r="L3" s="1">
        <v>14</v>
      </c>
      <c r="M3" s="80">
        <v>21.5</v>
      </c>
      <c r="N3" s="8">
        <v>23</v>
      </c>
      <c r="O3" s="64">
        <v>14000</v>
      </c>
      <c r="P3" s="65">
        <f>Table224578910112[[#This Row],[PEMBULATAN]]*O3</f>
        <v>322000</v>
      </c>
    </row>
    <row r="4" spans="1:16" ht="26.25" customHeight="1" x14ac:dyDescent="0.2">
      <c r="A4" s="14"/>
      <c r="B4" s="75"/>
      <c r="C4" s="9" t="s">
        <v>58</v>
      </c>
      <c r="D4" s="76" t="s">
        <v>68</v>
      </c>
      <c r="E4" s="13">
        <v>44540</v>
      </c>
      <c r="F4" s="76" t="s">
        <v>69</v>
      </c>
      <c r="G4" s="13">
        <v>44551</v>
      </c>
      <c r="H4" s="10" t="s">
        <v>70</v>
      </c>
      <c r="I4" s="1">
        <v>50</v>
      </c>
      <c r="J4" s="1">
        <v>43</v>
      </c>
      <c r="K4" s="1">
        <v>40</v>
      </c>
      <c r="L4" s="1">
        <v>14</v>
      </c>
      <c r="M4" s="80">
        <v>21.5</v>
      </c>
      <c r="N4" s="8">
        <v>23</v>
      </c>
      <c r="O4" s="64">
        <v>14000</v>
      </c>
      <c r="P4" s="65">
        <f>Table224578910112[[#This Row],[PEMBULATAN]]*O4</f>
        <v>322000</v>
      </c>
    </row>
    <row r="5" spans="1:16" ht="26.25" customHeight="1" x14ac:dyDescent="0.2">
      <c r="A5" s="14"/>
      <c r="B5" s="14"/>
      <c r="C5" s="9" t="s">
        <v>59</v>
      </c>
      <c r="D5" s="76" t="s">
        <v>68</v>
      </c>
      <c r="E5" s="13">
        <v>44540</v>
      </c>
      <c r="F5" s="76" t="s">
        <v>69</v>
      </c>
      <c r="G5" s="13">
        <v>44551</v>
      </c>
      <c r="H5" s="10" t="s">
        <v>70</v>
      </c>
      <c r="I5" s="1">
        <v>53</v>
      </c>
      <c r="J5" s="1">
        <v>41</v>
      </c>
      <c r="K5" s="1">
        <v>24</v>
      </c>
      <c r="L5" s="1">
        <v>8</v>
      </c>
      <c r="M5" s="80">
        <v>13.038</v>
      </c>
      <c r="N5" s="96">
        <v>13.038</v>
      </c>
      <c r="O5" s="64">
        <v>14000</v>
      </c>
      <c r="P5" s="65">
        <f>Table224578910112[[#This Row],[PEMBULATAN]]*O5</f>
        <v>182532</v>
      </c>
    </row>
    <row r="6" spans="1:16" ht="26.25" customHeight="1" x14ac:dyDescent="0.2">
      <c r="A6" s="14"/>
      <c r="B6" s="14"/>
      <c r="C6" s="73" t="s">
        <v>60</v>
      </c>
      <c r="D6" s="78" t="s">
        <v>68</v>
      </c>
      <c r="E6" s="13">
        <v>44540</v>
      </c>
      <c r="F6" s="76" t="s">
        <v>69</v>
      </c>
      <c r="G6" s="13">
        <v>44551</v>
      </c>
      <c r="H6" s="77" t="s">
        <v>70</v>
      </c>
      <c r="I6" s="16">
        <v>64</v>
      </c>
      <c r="J6" s="16">
        <v>55</v>
      </c>
      <c r="K6" s="16">
        <v>56</v>
      </c>
      <c r="L6" s="16">
        <v>19</v>
      </c>
      <c r="M6" s="81">
        <v>49.28</v>
      </c>
      <c r="N6" s="96">
        <v>49.28</v>
      </c>
      <c r="O6" s="64">
        <v>14000</v>
      </c>
      <c r="P6" s="65">
        <f>Table224578910112[[#This Row],[PEMBULATAN]]*O6</f>
        <v>689920</v>
      </c>
    </row>
    <row r="7" spans="1:16" ht="26.25" customHeight="1" x14ac:dyDescent="0.2">
      <c r="A7" s="14"/>
      <c r="B7" s="14"/>
      <c r="C7" s="73" t="s">
        <v>61</v>
      </c>
      <c r="D7" s="78" t="s">
        <v>68</v>
      </c>
      <c r="E7" s="13">
        <v>44540</v>
      </c>
      <c r="F7" s="76" t="s">
        <v>69</v>
      </c>
      <c r="G7" s="13">
        <v>44551</v>
      </c>
      <c r="H7" s="77" t="s">
        <v>70</v>
      </c>
      <c r="I7" s="16">
        <v>64</v>
      </c>
      <c r="J7" s="16">
        <v>55</v>
      </c>
      <c r="K7" s="16">
        <v>56</v>
      </c>
      <c r="L7" s="16">
        <v>19</v>
      </c>
      <c r="M7" s="81">
        <v>49.28</v>
      </c>
      <c r="N7" s="96">
        <v>49.28</v>
      </c>
      <c r="O7" s="64">
        <v>14000</v>
      </c>
      <c r="P7" s="65">
        <f>Table224578910112[[#This Row],[PEMBULATAN]]*O7</f>
        <v>689920</v>
      </c>
    </row>
    <row r="8" spans="1:16" ht="26.25" customHeight="1" x14ac:dyDescent="0.2">
      <c r="A8" s="14"/>
      <c r="B8" s="14"/>
      <c r="C8" s="73" t="s">
        <v>62</v>
      </c>
      <c r="D8" s="78" t="s">
        <v>68</v>
      </c>
      <c r="E8" s="13">
        <v>44540</v>
      </c>
      <c r="F8" s="76" t="s">
        <v>69</v>
      </c>
      <c r="G8" s="13">
        <v>44551</v>
      </c>
      <c r="H8" s="77" t="s">
        <v>70</v>
      </c>
      <c r="I8" s="16">
        <v>64</v>
      </c>
      <c r="J8" s="16">
        <v>55</v>
      </c>
      <c r="K8" s="16">
        <v>56</v>
      </c>
      <c r="L8" s="16">
        <v>19</v>
      </c>
      <c r="M8" s="81">
        <v>49.28</v>
      </c>
      <c r="N8" s="96">
        <v>49.28</v>
      </c>
      <c r="O8" s="64">
        <v>14000</v>
      </c>
      <c r="P8" s="65">
        <f>Table224578910112[[#This Row],[PEMBULATAN]]*O8</f>
        <v>689920</v>
      </c>
    </row>
    <row r="9" spans="1:16" ht="26.25" customHeight="1" x14ac:dyDescent="0.2">
      <c r="A9" s="14"/>
      <c r="B9" s="14"/>
      <c r="C9" s="73" t="s">
        <v>63</v>
      </c>
      <c r="D9" s="78" t="s">
        <v>68</v>
      </c>
      <c r="E9" s="13">
        <v>44540</v>
      </c>
      <c r="F9" s="76" t="s">
        <v>69</v>
      </c>
      <c r="G9" s="13">
        <v>44551</v>
      </c>
      <c r="H9" s="77" t="s">
        <v>70</v>
      </c>
      <c r="I9" s="16">
        <v>64</v>
      </c>
      <c r="J9" s="16">
        <v>55</v>
      </c>
      <c r="K9" s="16">
        <v>56</v>
      </c>
      <c r="L9" s="16">
        <v>19</v>
      </c>
      <c r="M9" s="81">
        <v>49.28</v>
      </c>
      <c r="N9" s="96">
        <v>49.28</v>
      </c>
      <c r="O9" s="64">
        <v>14000</v>
      </c>
      <c r="P9" s="65">
        <f>Table224578910112[[#This Row],[PEMBULATAN]]*O9</f>
        <v>689920</v>
      </c>
    </row>
    <row r="10" spans="1:16" ht="26.25" customHeight="1" x14ac:dyDescent="0.2">
      <c r="A10" s="14"/>
      <c r="B10" s="14"/>
      <c r="C10" s="73" t="s">
        <v>64</v>
      </c>
      <c r="D10" s="78" t="s">
        <v>68</v>
      </c>
      <c r="E10" s="13">
        <v>44540</v>
      </c>
      <c r="F10" s="76" t="s">
        <v>69</v>
      </c>
      <c r="G10" s="13">
        <v>44551</v>
      </c>
      <c r="H10" s="77" t="s">
        <v>70</v>
      </c>
      <c r="I10" s="16">
        <v>64</v>
      </c>
      <c r="J10" s="16">
        <v>55</v>
      </c>
      <c r="K10" s="16">
        <v>56</v>
      </c>
      <c r="L10" s="16">
        <v>19</v>
      </c>
      <c r="M10" s="81">
        <v>49.28</v>
      </c>
      <c r="N10" s="96">
        <v>49.28</v>
      </c>
      <c r="O10" s="64">
        <v>14000</v>
      </c>
      <c r="P10" s="65">
        <f>Table224578910112[[#This Row],[PEMBULATAN]]*O10</f>
        <v>689920</v>
      </c>
    </row>
    <row r="11" spans="1:16" ht="26.25" customHeight="1" x14ac:dyDescent="0.2">
      <c r="A11" s="14"/>
      <c r="B11" s="14"/>
      <c r="C11" s="73" t="s">
        <v>65</v>
      </c>
      <c r="D11" s="78" t="s">
        <v>68</v>
      </c>
      <c r="E11" s="13">
        <v>44540</v>
      </c>
      <c r="F11" s="76" t="s">
        <v>69</v>
      </c>
      <c r="G11" s="13">
        <v>44551</v>
      </c>
      <c r="H11" s="77" t="s">
        <v>70</v>
      </c>
      <c r="I11" s="16">
        <v>64</v>
      </c>
      <c r="J11" s="16">
        <v>55</v>
      </c>
      <c r="K11" s="16">
        <v>56</v>
      </c>
      <c r="L11" s="16">
        <v>19</v>
      </c>
      <c r="M11" s="81">
        <v>49.28</v>
      </c>
      <c r="N11" s="96">
        <v>49.28</v>
      </c>
      <c r="O11" s="64">
        <v>14000</v>
      </c>
      <c r="P11" s="65">
        <f>Table224578910112[[#This Row],[PEMBULATAN]]*O11</f>
        <v>689920</v>
      </c>
    </row>
    <row r="12" spans="1:16" ht="26.25" customHeight="1" x14ac:dyDescent="0.2">
      <c r="A12" s="14"/>
      <c r="B12" s="14"/>
      <c r="C12" s="73" t="s">
        <v>66</v>
      </c>
      <c r="D12" s="78" t="s">
        <v>68</v>
      </c>
      <c r="E12" s="13">
        <v>44540</v>
      </c>
      <c r="F12" s="76" t="s">
        <v>69</v>
      </c>
      <c r="G12" s="13">
        <v>44551</v>
      </c>
      <c r="H12" s="77" t="s">
        <v>70</v>
      </c>
      <c r="I12" s="16">
        <v>64</v>
      </c>
      <c r="J12" s="16">
        <v>55</v>
      </c>
      <c r="K12" s="16">
        <v>56</v>
      </c>
      <c r="L12" s="16">
        <v>19</v>
      </c>
      <c r="M12" s="81">
        <v>49.28</v>
      </c>
      <c r="N12" s="96">
        <v>49.28</v>
      </c>
      <c r="O12" s="64">
        <v>14000</v>
      </c>
      <c r="P12" s="65">
        <f>Table224578910112[[#This Row],[PEMBULATAN]]*O12</f>
        <v>689920</v>
      </c>
    </row>
    <row r="13" spans="1:16" ht="26.25" customHeight="1" x14ac:dyDescent="0.2">
      <c r="A13" s="14"/>
      <c r="B13" s="14"/>
      <c r="C13" s="73" t="s">
        <v>67</v>
      </c>
      <c r="D13" s="78" t="s">
        <v>68</v>
      </c>
      <c r="E13" s="13">
        <v>44540</v>
      </c>
      <c r="F13" s="76" t="s">
        <v>69</v>
      </c>
      <c r="G13" s="13">
        <v>44551</v>
      </c>
      <c r="H13" s="77" t="s">
        <v>70</v>
      </c>
      <c r="I13" s="16">
        <v>64</v>
      </c>
      <c r="J13" s="16">
        <v>55</v>
      </c>
      <c r="K13" s="16">
        <v>56</v>
      </c>
      <c r="L13" s="16">
        <v>19</v>
      </c>
      <c r="M13" s="81">
        <v>49.28</v>
      </c>
      <c r="N13" s="96">
        <v>49.28</v>
      </c>
      <c r="O13" s="64">
        <v>14000</v>
      </c>
      <c r="P13" s="65">
        <f>Table224578910112[[#This Row],[PEMBULATAN]]*O13</f>
        <v>689920</v>
      </c>
    </row>
    <row r="14" spans="1:16" ht="22.5" customHeight="1" x14ac:dyDescent="0.2">
      <c r="A14" s="115" t="s">
        <v>30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7"/>
      <c r="M14" s="79">
        <f>SUBTOTAL(109,Table224578910112[KG VOLUME])</f>
        <v>450.27799999999991</v>
      </c>
      <c r="N14" s="68">
        <f>SUM(N3:N13)</f>
        <v>453.27799999999991</v>
      </c>
      <c r="O14" s="118">
        <f>SUM(P3:P13)</f>
        <v>6345892</v>
      </c>
      <c r="P14" s="119"/>
    </row>
    <row r="15" spans="1:16" ht="18" customHeight="1" x14ac:dyDescent="0.2">
      <c r="A15" s="86"/>
      <c r="B15" s="56" t="s">
        <v>42</v>
      </c>
      <c r="C15" s="55"/>
      <c r="D15" s="57" t="s">
        <v>43</v>
      </c>
      <c r="E15" s="86"/>
      <c r="F15" s="86"/>
      <c r="G15" s="86"/>
      <c r="H15" s="86"/>
      <c r="I15" s="86"/>
      <c r="J15" s="86"/>
      <c r="K15" s="86"/>
      <c r="L15" s="86"/>
      <c r="M15" s="87"/>
      <c r="N15" s="88" t="s">
        <v>51</v>
      </c>
      <c r="O15" s="89"/>
      <c r="P15" s="89">
        <f>O14*10%</f>
        <v>634589.20000000007</v>
      </c>
    </row>
    <row r="16" spans="1:16" ht="18" customHeight="1" thickBot="1" x14ac:dyDescent="0.25">
      <c r="A16" s="86"/>
      <c r="B16" s="56"/>
      <c r="C16" s="55"/>
      <c r="D16" s="57"/>
      <c r="E16" s="86"/>
      <c r="F16" s="86"/>
      <c r="G16" s="86"/>
      <c r="H16" s="86"/>
      <c r="I16" s="86"/>
      <c r="J16" s="86"/>
      <c r="K16" s="86"/>
      <c r="L16" s="86"/>
      <c r="M16" s="87"/>
      <c r="N16" s="90" t="s">
        <v>52</v>
      </c>
      <c r="O16" s="91"/>
      <c r="P16" s="91">
        <f>O14-P15</f>
        <v>5711302.7999999998</v>
      </c>
    </row>
    <row r="17" spans="1:16" ht="18" customHeight="1" x14ac:dyDescent="0.2">
      <c r="A17" s="11"/>
      <c r="H17" s="63"/>
      <c r="N17" s="62" t="s">
        <v>31</v>
      </c>
      <c r="P17" s="69">
        <f>P16*1%</f>
        <v>57113.027999999998</v>
      </c>
    </row>
    <row r="18" spans="1:16" ht="18" customHeight="1" thickBot="1" x14ac:dyDescent="0.25">
      <c r="A18" s="11"/>
      <c r="H18" s="63"/>
      <c r="N18" s="62" t="s">
        <v>53</v>
      </c>
      <c r="P18" s="71">
        <f>P16*2%</f>
        <v>114226.056</v>
      </c>
    </row>
    <row r="19" spans="1:16" ht="18" customHeight="1" x14ac:dyDescent="0.2">
      <c r="A19" s="11"/>
      <c r="H19" s="63"/>
      <c r="N19" s="66" t="s">
        <v>32</v>
      </c>
      <c r="O19" s="67"/>
      <c r="P19" s="70">
        <f>P16+P17-P18</f>
        <v>5654189.7719999999</v>
      </c>
    </row>
    <row r="21" spans="1:16" x14ac:dyDescent="0.2">
      <c r="A21" s="11"/>
      <c r="H21" s="63"/>
      <c r="P21" s="71"/>
    </row>
    <row r="22" spans="1:16" x14ac:dyDescent="0.2">
      <c r="A22" s="11"/>
      <c r="H22" s="63"/>
      <c r="O22" s="58"/>
      <c r="P22" s="71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</sheetData>
  <mergeCells count="2">
    <mergeCell ref="A14:L14"/>
    <mergeCell ref="O14:P14"/>
  </mergeCells>
  <conditionalFormatting sqref="B3">
    <cfRule type="duplicateValues" dxfId="88" priority="2"/>
  </conditionalFormatting>
  <conditionalFormatting sqref="B4">
    <cfRule type="duplicateValues" dxfId="87" priority="1"/>
  </conditionalFormatting>
  <conditionalFormatting sqref="B5:B13">
    <cfRule type="duplicateValues" dxfId="86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I22" sqref="I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402667</v>
      </c>
      <c r="B3" s="74" t="s">
        <v>71</v>
      </c>
      <c r="C3" s="9" t="s">
        <v>72</v>
      </c>
      <c r="D3" s="76" t="s">
        <v>68</v>
      </c>
      <c r="E3" s="13">
        <v>44546</v>
      </c>
      <c r="F3" s="76" t="s">
        <v>82</v>
      </c>
      <c r="G3" s="13">
        <v>44559</v>
      </c>
      <c r="H3" s="10" t="s">
        <v>83</v>
      </c>
      <c r="I3" s="1">
        <v>36</v>
      </c>
      <c r="J3" s="1">
        <v>36</v>
      </c>
      <c r="K3" s="1">
        <v>66</v>
      </c>
      <c r="L3" s="1">
        <v>17</v>
      </c>
      <c r="M3" s="80">
        <v>21.384</v>
      </c>
      <c r="N3" s="8">
        <v>22</v>
      </c>
      <c r="O3" s="64">
        <v>14000</v>
      </c>
      <c r="P3" s="65">
        <f>Table2245789101123[[#This Row],[PEMBULATAN]]*O3</f>
        <v>308000</v>
      </c>
    </row>
    <row r="4" spans="1:16" ht="26.25" customHeight="1" x14ac:dyDescent="0.2">
      <c r="A4" s="14"/>
      <c r="B4" s="75"/>
      <c r="C4" s="9" t="s">
        <v>73</v>
      </c>
      <c r="D4" s="76" t="s">
        <v>68</v>
      </c>
      <c r="E4" s="13">
        <v>44546</v>
      </c>
      <c r="F4" s="76" t="s">
        <v>82</v>
      </c>
      <c r="G4" s="13">
        <v>44559</v>
      </c>
      <c r="H4" s="10" t="s">
        <v>83</v>
      </c>
      <c r="I4" s="1">
        <v>36</v>
      </c>
      <c r="J4" s="1">
        <v>36</v>
      </c>
      <c r="K4" s="1">
        <v>75</v>
      </c>
      <c r="L4" s="1">
        <v>17</v>
      </c>
      <c r="M4" s="80">
        <v>24.3</v>
      </c>
      <c r="N4" s="8">
        <v>25</v>
      </c>
      <c r="O4" s="64">
        <v>14000</v>
      </c>
      <c r="P4" s="65">
        <f>Table2245789101123[[#This Row],[PEMBULATAN]]*O4</f>
        <v>350000</v>
      </c>
    </row>
    <row r="5" spans="1:16" ht="26.25" customHeight="1" x14ac:dyDescent="0.2">
      <c r="A5" s="14"/>
      <c r="B5" s="14"/>
      <c r="C5" s="9" t="s">
        <v>74</v>
      </c>
      <c r="D5" s="76" t="s">
        <v>68</v>
      </c>
      <c r="E5" s="13">
        <v>44546</v>
      </c>
      <c r="F5" s="76" t="s">
        <v>82</v>
      </c>
      <c r="G5" s="13">
        <v>44559</v>
      </c>
      <c r="H5" s="10" t="s">
        <v>83</v>
      </c>
      <c r="I5" s="1">
        <v>150</v>
      </c>
      <c r="J5" s="1">
        <v>65</v>
      </c>
      <c r="K5" s="1">
        <v>10</v>
      </c>
      <c r="L5" s="1">
        <v>17</v>
      </c>
      <c r="M5" s="80">
        <v>24.375</v>
      </c>
      <c r="N5" s="8">
        <v>25</v>
      </c>
      <c r="O5" s="64">
        <v>14000</v>
      </c>
      <c r="P5" s="65">
        <f>Table2245789101123[[#This Row],[PEMBULATAN]]*O5</f>
        <v>350000</v>
      </c>
    </row>
    <row r="6" spans="1:16" ht="26.25" customHeight="1" x14ac:dyDescent="0.2">
      <c r="A6" s="14"/>
      <c r="B6" s="14"/>
      <c r="C6" s="73" t="s">
        <v>75</v>
      </c>
      <c r="D6" s="78" t="s">
        <v>68</v>
      </c>
      <c r="E6" s="13">
        <v>44546</v>
      </c>
      <c r="F6" s="76" t="s">
        <v>82</v>
      </c>
      <c r="G6" s="13">
        <v>44559</v>
      </c>
      <c r="H6" s="77" t="s">
        <v>83</v>
      </c>
      <c r="I6" s="16">
        <v>150</v>
      </c>
      <c r="J6" s="16">
        <v>65</v>
      </c>
      <c r="K6" s="16">
        <v>10</v>
      </c>
      <c r="L6" s="16">
        <v>17</v>
      </c>
      <c r="M6" s="81">
        <v>24.375</v>
      </c>
      <c r="N6" s="72">
        <v>25</v>
      </c>
      <c r="O6" s="64">
        <v>14000</v>
      </c>
      <c r="P6" s="65">
        <f>Table2245789101123[[#This Row],[PEMBULATAN]]*O6</f>
        <v>350000</v>
      </c>
    </row>
    <row r="7" spans="1:16" ht="26.25" customHeight="1" x14ac:dyDescent="0.2">
      <c r="A7" s="14"/>
      <c r="B7" s="14"/>
      <c r="C7" s="73" t="s">
        <v>76</v>
      </c>
      <c r="D7" s="78" t="s">
        <v>68</v>
      </c>
      <c r="E7" s="13">
        <v>44546</v>
      </c>
      <c r="F7" s="76" t="s">
        <v>82</v>
      </c>
      <c r="G7" s="13">
        <v>44559</v>
      </c>
      <c r="H7" s="77" t="s">
        <v>83</v>
      </c>
      <c r="I7" s="16">
        <v>150</v>
      </c>
      <c r="J7" s="16">
        <v>65</v>
      </c>
      <c r="K7" s="16">
        <v>10</v>
      </c>
      <c r="L7" s="16">
        <v>17</v>
      </c>
      <c r="M7" s="81">
        <v>24.375</v>
      </c>
      <c r="N7" s="72">
        <v>25</v>
      </c>
      <c r="O7" s="64">
        <v>14000</v>
      </c>
      <c r="P7" s="65">
        <f>Table2245789101123[[#This Row],[PEMBULATAN]]*O7</f>
        <v>350000</v>
      </c>
    </row>
    <row r="8" spans="1:16" ht="26.25" customHeight="1" x14ac:dyDescent="0.2">
      <c r="A8" s="14"/>
      <c r="B8" s="14"/>
      <c r="C8" s="73" t="s">
        <v>77</v>
      </c>
      <c r="D8" s="78" t="s">
        <v>68</v>
      </c>
      <c r="E8" s="13">
        <v>44546</v>
      </c>
      <c r="F8" s="76" t="s">
        <v>82</v>
      </c>
      <c r="G8" s="13">
        <v>44559</v>
      </c>
      <c r="H8" s="77" t="s">
        <v>83</v>
      </c>
      <c r="I8" s="16">
        <v>150</v>
      </c>
      <c r="J8" s="16">
        <v>65</v>
      </c>
      <c r="K8" s="16">
        <v>10</v>
      </c>
      <c r="L8" s="16">
        <v>17</v>
      </c>
      <c r="M8" s="81">
        <v>24.375</v>
      </c>
      <c r="N8" s="72">
        <v>25</v>
      </c>
      <c r="O8" s="64">
        <v>14000</v>
      </c>
      <c r="P8" s="65">
        <f>Table2245789101123[[#This Row],[PEMBULATAN]]*O8</f>
        <v>350000</v>
      </c>
    </row>
    <row r="9" spans="1:16" ht="26.25" customHeight="1" x14ac:dyDescent="0.2">
      <c r="A9" s="14"/>
      <c r="B9" s="14"/>
      <c r="C9" s="73" t="s">
        <v>78</v>
      </c>
      <c r="D9" s="78" t="s">
        <v>68</v>
      </c>
      <c r="E9" s="13">
        <v>44546</v>
      </c>
      <c r="F9" s="76" t="s">
        <v>82</v>
      </c>
      <c r="G9" s="13">
        <v>44559</v>
      </c>
      <c r="H9" s="77" t="s">
        <v>83</v>
      </c>
      <c r="I9" s="16">
        <v>150</v>
      </c>
      <c r="J9" s="16">
        <v>65</v>
      </c>
      <c r="K9" s="16">
        <v>10</v>
      </c>
      <c r="L9" s="16">
        <v>17</v>
      </c>
      <c r="M9" s="81">
        <v>24.375</v>
      </c>
      <c r="N9" s="72">
        <v>25</v>
      </c>
      <c r="O9" s="64">
        <v>14000</v>
      </c>
      <c r="P9" s="65">
        <f>Table2245789101123[[#This Row],[PEMBULATAN]]*O9</f>
        <v>350000</v>
      </c>
    </row>
    <row r="10" spans="1:16" ht="26.25" customHeight="1" x14ac:dyDescent="0.2">
      <c r="A10" s="14"/>
      <c r="B10" s="14"/>
      <c r="C10" s="73" t="s">
        <v>79</v>
      </c>
      <c r="D10" s="78" t="s">
        <v>68</v>
      </c>
      <c r="E10" s="13">
        <v>44546</v>
      </c>
      <c r="F10" s="76" t="s">
        <v>82</v>
      </c>
      <c r="G10" s="13">
        <v>44559</v>
      </c>
      <c r="H10" s="77" t="s">
        <v>83</v>
      </c>
      <c r="I10" s="16">
        <v>150</v>
      </c>
      <c r="J10" s="16">
        <v>65</v>
      </c>
      <c r="K10" s="16">
        <v>10</v>
      </c>
      <c r="L10" s="16">
        <v>17</v>
      </c>
      <c r="M10" s="81">
        <v>24.375</v>
      </c>
      <c r="N10" s="72">
        <v>25</v>
      </c>
      <c r="O10" s="64">
        <v>14000</v>
      </c>
      <c r="P10" s="65">
        <f>Table2245789101123[[#This Row],[PEMBULATAN]]*O10</f>
        <v>350000</v>
      </c>
    </row>
    <row r="11" spans="1:16" ht="26.25" customHeight="1" x14ac:dyDescent="0.2">
      <c r="A11" s="14"/>
      <c r="B11" s="14"/>
      <c r="C11" s="73" t="s">
        <v>80</v>
      </c>
      <c r="D11" s="78" t="s">
        <v>68</v>
      </c>
      <c r="E11" s="13">
        <v>44546</v>
      </c>
      <c r="F11" s="76" t="s">
        <v>82</v>
      </c>
      <c r="G11" s="13">
        <v>44559</v>
      </c>
      <c r="H11" s="77" t="s">
        <v>83</v>
      </c>
      <c r="I11" s="16">
        <v>150</v>
      </c>
      <c r="J11" s="16">
        <v>65</v>
      </c>
      <c r="K11" s="16">
        <v>10</v>
      </c>
      <c r="L11" s="16">
        <v>17</v>
      </c>
      <c r="M11" s="81">
        <v>24.375</v>
      </c>
      <c r="N11" s="72">
        <v>25</v>
      </c>
      <c r="O11" s="64">
        <v>14000</v>
      </c>
      <c r="P11" s="65">
        <f>Table2245789101123[[#This Row],[PEMBULATAN]]*O11</f>
        <v>350000</v>
      </c>
    </row>
    <row r="12" spans="1:16" ht="26.25" customHeight="1" x14ac:dyDescent="0.2">
      <c r="A12" s="14"/>
      <c r="B12" s="14"/>
      <c r="C12" s="73" t="s">
        <v>81</v>
      </c>
      <c r="D12" s="78" t="s">
        <v>68</v>
      </c>
      <c r="E12" s="13">
        <v>44546</v>
      </c>
      <c r="F12" s="76" t="s">
        <v>82</v>
      </c>
      <c r="G12" s="13">
        <v>44559</v>
      </c>
      <c r="H12" s="77" t="s">
        <v>83</v>
      </c>
      <c r="I12" s="16">
        <v>150</v>
      </c>
      <c r="J12" s="16">
        <v>65</v>
      </c>
      <c r="K12" s="16">
        <v>10</v>
      </c>
      <c r="L12" s="16">
        <v>17</v>
      </c>
      <c r="M12" s="81">
        <v>24.375</v>
      </c>
      <c r="N12" s="72">
        <v>25</v>
      </c>
      <c r="O12" s="64">
        <v>14000</v>
      </c>
      <c r="P12" s="65">
        <f>Table2245789101123[[#This Row],[PEMBULATAN]]*O12</f>
        <v>350000</v>
      </c>
    </row>
    <row r="13" spans="1:16" ht="22.5" customHeight="1" x14ac:dyDescent="0.2">
      <c r="A13" s="115" t="s">
        <v>30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7"/>
      <c r="M13" s="79">
        <f>SUBTOTAL(109,Table2245789101123[KG VOLUME])</f>
        <v>240.684</v>
      </c>
      <c r="N13" s="68">
        <f>SUM(N3:N12)</f>
        <v>247</v>
      </c>
      <c r="O13" s="118">
        <f>SUM(P3:P12)</f>
        <v>3458000</v>
      </c>
      <c r="P13" s="119"/>
    </row>
    <row r="14" spans="1:16" ht="18" customHeight="1" x14ac:dyDescent="0.2">
      <c r="A14" s="86"/>
      <c r="B14" s="56" t="s">
        <v>42</v>
      </c>
      <c r="C14" s="55"/>
      <c r="D14" s="57" t="s">
        <v>43</v>
      </c>
      <c r="E14" s="86"/>
      <c r="F14" s="86"/>
      <c r="G14" s="86"/>
      <c r="H14" s="86"/>
      <c r="I14" s="86"/>
      <c r="J14" s="86"/>
      <c r="K14" s="86"/>
      <c r="L14" s="86"/>
      <c r="M14" s="87"/>
      <c r="N14" s="88" t="s">
        <v>51</v>
      </c>
      <c r="O14" s="89"/>
      <c r="P14" s="89">
        <f>O13*10%</f>
        <v>345800</v>
      </c>
    </row>
    <row r="15" spans="1:16" ht="18" customHeight="1" thickBot="1" x14ac:dyDescent="0.25">
      <c r="A15" s="86"/>
      <c r="B15" s="56"/>
      <c r="C15" s="55"/>
      <c r="D15" s="57"/>
      <c r="E15" s="86"/>
      <c r="F15" s="86"/>
      <c r="G15" s="86"/>
      <c r="H15" s="86"/>
      <c r="I15" s="86"/>
      <c r="J15" s="86"/>
      <c r="K15" s="86"/>
      <c r="L15" s="86"/>
      <c r="M15" s="87"/>
      <c r="N15" s="90" t="s">
        <v>52</v>
      </c>
      <c r="O15" s="91"/>
      <c r="P15" s="91">
        <f>O13-P14</f>
        <v>3112200</v>
      </c>
    </row>
    <row r="16" spans="1:16" ht="18" customHeight="1" x14ac:dyDescent="0.2">
      <c r="A16" s="11"/>
      <c r="H16" s="63" t="s">
        <v>105</v>
      </c>
      <c r="N16" s="62" t="s">
        <v>31</v>
      </c>
      <c r="P16" s="69">
        <f>P15*1%</f>
        <v>31122</v>
      </c>
    </row>
    <row r="17" spans="1:16" ht="18" customHeight="1" thickBot="1" x14ac:dyDescent="0.25">
      <c r="A17" s="11"/>
      <c r="H17" s="63"/>
      <c r="N17" s="62" t="s">
        <v>53</v>
      </c>
      <c r="P17" s="71">
        <f>P15*2%</f>
        <v>62244</v>
      </c>
    </row>
    <row r="18" spans="1:16" ht="18" customHeight="1" x14ac:dyDescent="0.2">
      <c r="A18" s="11"/>
      <c r="H18" s="63"/>
      <c r="N18" s="66" t="s">
        <v>32</v>
      </c>
      <c r="O18" s="67"/>
      <c r="P18" s="70">
        <f>P15+P16-P17</f>
        <v>3081078</v>
      </c>
    </row>
    <row r="20" spans="1:16" x14ac:dyDescent="0.2">
      <c r="A20" s="11"/>
      <c r="H20" s="63"/>
      <c r="P20" s="71"/>
    </row>
    <row r="21" spans="1:16" x14ac:dyDescent="0.2">
      <c r="A21" s="11"/>
      <c r="H21" s="63"/>
      <c r="O21" s="58"/>
      <c r="P21" s="71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</sheetData>
  <mergeCells count="2">
    <mergeCell ref="A13:L13"/>
    <mergeCell ref="O13:P13"/>
  </mergeCells>
  <conditionalFormatting sqref="B3">
    <cfRule type="duplicateValues" dxfId="70" priority="2"/>
  </conditionalFormatting>
  <conditionalFormatting sqref="B4">
    <cfRule type="duplicateValues" dxfId="69" priority="1"/>
  </conditionalFormatting>
  <conditionalFormatting sqref="B5:B12">
    <cfRule type="duplicateValues" dxfId="68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8" sqref="J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402700</v>
      </c>
      <c r="B3" s="74" t="s">
        <v>84</v>
      </c>
      <c r="C3" s="9" t="s">
        <v>85</v>
      </c>
      <c r="D3" s="76" t="s">
        <v>68</v>
      </c>
      <c r="E3" s="13">
        <v>44550</v>
      </c>
      <c r="F3" s="76" t="s">
        <v>89</v>
      </c>
      <c r="G3" s="13">
        <v>44563</v>
      </c>
      <c r="H3" s="10" t="s">
        <v>90</v>
      </c>
      <c r="I3" s="1">
        <v>94</v>
      </c>
      <c r="J3" s="1">
        <v>80</v>
      </c>
      <c r="K3" s="1">
        <v>58</v>
      </c>
      <c r="L3" s="1">
        <v>17</v>
      </c>
      <c r="M3" s="80">
        <v>109.04</v>
      </c>
      <c r="N3" s="96">
        <v>109.04</v>
      </c>
      <c r="O3" s="64">
        <v>14000</v>
      </c>
      <c r="P3" s="65">
        <f>Table22457891011234[[#This Row],[PEMBULATAN]]*O3</f>
        <v>1526560</v>
      </c>
    </row>
    <row r="4" spans="1:16" ht="26.25" customHeight="1" x14ac:dyDescent="0.2">
      <c r="A4" s="14"/>
      <c r="B4" s="75"/>
      <c r="C4" s="9" t="s">
        <v>86</v>
      </c>
      <c r="D4" s="76" t="s">
        <v>68</v>
      </c>
      <c r="E4" s="13">
        <v>44550</v>
      </c>
      <c r="F4" s="76" t="s">
        <v>89</v>
      </c>
      <c r="G4" s="13">
        <v>44563</v>
      </c>
      <c r="H4" s="10" t="s">
        <v>90</v>
      </c>
      <c r="I4" s="1">
        <v>94</v>
      </c>
      <c r="J4" s="1">
        <v>80</v>
      </c>
      <c r="K4" s="1">
        <v>58</v>
      </c>
      <c r="L4" s="1">
        <v>17</v>
      </c>
      <c r="M4" s="80">
        <v>109.04</v>
      </c>
      <c r="N4" s="96">
        <v>109.04</v>
      </c>
      <c r="O4" s="64">
        <v>14000</v>
      </c>
      <c r="P4" s="65">
        <f>Table22457891011234[[#This Row],[PEMBULATAN]]*O4</f>
        <v>1526560</v>
      </c>
    </row>
    <row r="5" spans="1:16" ht="26.25" customHeight="1" x14ac:dyDescent="0.2">
      <c r="A5" s="14"/>
      <c r="B5" s="14"/>
      <c r="C5" s="9" t="s">
        <v>87</v>
      </c>
      <c r="D5" s="76" t="s">
        <v>68</v>
      </c>
      <c r="E5" s="13">
        <v>44550</v>
      </c>
      <c r="F5" s="76" t="s">
        <v>89</v>
      </c>
      <c r="G5" s="13">
        <v>44563</v>
      </c>
      <c r="H5" s="10" t="s">
        <v>90</v>
      </c>
      <c r="I5" s="1">
        <v>94</v>
      </c>
      <c r="J5" s="1">
        <v>80</v>
      </c>
      <c r="K5" s="1">
        <v>58</v>
      </c>
      <c r="L5" s="1">
        <v>17</v>
      </c>
      <c r="M5" s="80">
        <v>109.04</v>
      </c>
      <c r="N5" s="96">
        <v>109.04</v>
      </c>
      <c r="O5" s="64">
        <v>14000</v>
      </c>
      <c r="P5" s="65">
        <f>Table22457891011234[[#This Row],[PEMBULATAN]]*O5</f>
        <v>1526560</v>
      </c>
    </row>
    <row r="6" spans="1:16" ht="26.25" customHeight="1" x14ac:dyDescent="0.2">
      <c r="A6" s="14"/>
      <c r="B6" s="14"/>
      <c r="C6" s="73" t="s">
        <v>88</v>
      </c>
      <c r="D6" s="78" t="s">
        <v>68</v>
      </c>
      <c r="E6" s="13">
        <v>44550</v>
      </c>
      <c r="F6" s="76" t="s">
        <v>89</v>
      </c>
      <c r="G6" s="13">
        <v>44563</v>
      </c>
      <c r="H6" s="77" t="s">
        <v>90</v>
      </c>
      <c r="I6" s="16">
        <v>94</v>
      </c>
      <c r="J6" s="16">
        <v>80</v>
      </c>
      <c r="K6" s="16">
        <v>58</v>
      </c>
      <c r="L6" s="16">
        <v>17</v>
      </c>
      <c r="M6" s="81">
        <v>109.04</v>
      </c>
      <c r="N6" s="96">
        <v>109.04</v>
      </c>
      <c r="O6" s="64">
        <v>14000</v>
      </c>
      <c r="P6" s="65">
        <f>Table22457891011234[[#This Row],[PEMBULATAN]]*O6</f>
        <v>1526560</v>
      </c>
    </row>
    <row r="7" spans="1:16" ht="22.5" customHeight="1" x14ac:dyDescent="0.2">
      <c r="A7" s="115" t="s">
        <v>30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79">
        <f>SUBTOTAL(109,Table22457891011234[KG VOLUME])</f>
        <v>436.16</v>
      </c>
      <c r="N7" s="68">
        <f>SUM(N3:N6)</f>
        <v>436.16</v>
      </c>
      <c r="O7" s="118">
        <f>SUM(P3:P6)</f>
        <v>6106240</v>
      </c>
      <c r="P7" s="119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51</v>
      </c>
      <c r="O8" s="89"/>
      <c r="P8" s="89">
        <f>O7*10%</f>
        <v>610624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52</v>
      </c>
      <c r="O9" s="91"/>
      <c r="P9" s="91">
        <f>O7-P8</f>
        <v>5495616</v>
      </c>
    </row>
    <row r="10" spans="1:16" ht="18" customHeight="1" x14ac:dyDescent="0.2">
      <c r="A10" s="11"/>
      <c r="H10" s="63"/>
      <c r="N10" s="62" t="s">
        <v>31</v>
      </c>
      <c r="P10" s="69">
        <f>P9*1%</f>
        <v>54956.160000000003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109912.32000000001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5440659.8399999999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52" priority="2"/>
  </conditionalFormatting>
  <conditionalFormatting sqref="B4">
    <cfRule type="duplicateValues" dxfId="51" priority="1"/>
  </conditionalFormatting>
  <conditionalFormatting sqref="B5:B6">
    <cfRule type="duplicateValues" dxfId="50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403826</v>
      </c>
      <c r="B3" s="74" t="s">
        <v>91</v>
      </c>
      <c r="C3" s="9" t="s">
        <v>92</v>
      </c>
      <c r="D3" s="76" t="s">
        <v>68</v>
      </c>
      <c r="E3" s="13">
        <v>44554</v>
      </c>
      <c r="F3" s="76" t="s">
        <v>96</v>
      </c>
      <c r="G3" s="13">
        <v>44577</v>
      </c>
      <c r="H3" s="10" t="s">
        <v>97</v>
      </c>
      <c r="I3" s="1">
        <v>51</v>
      </c>
      <c r="J3" s="1">
        <v>45</v>
      </c>
      <c r="K3" s="1">
        <v>14</v>
      </c>
      <c r="L3" s="1">
        <v>14</v>
      </c>
      <c r="M3" s="80">
        <v>8.0325000000000006</v>
      </c>
      <c r="N3" s="8">
        <v>14</v>
      </c>
      <c r="O3" s="64">
        <v>14000</v>
      </c>
      <c r="P3" s="65">
        <f>Table224578910112345[[#This Row],[PEMBULATAN]]*O3</f>
        <v>196000</v>
      </c>
    </row>
    <row r="4" spans="1:16" ht="26.25" customHeight="1" x14ac:dyDescent="0.2">
      <c r="A4" s="14"/>
      <c r="B4" s="75"/>
      <c r="C4" s="9" t="s">
        <v>93</v>
      </c>
      <c r="D4" s="76" t="s">
        <v>68</v>
      </c>
      <c r="E4" s="13">
        <v>44554</v>
      </c>
      <c r="F4" s="76" t="s">
        <v>96</v>
      </c>
      <c r="G4" s="13">
        <v>44577</v>
      </c>
      <c r="H4" s="10" t="s">
        <v>97</v>
      </c>
      <c r="I4" s="1">
        <v>51</v>
      </c>
      <c r="J4" s="1">
        <v>45</v>
      </c>
      <c r="K4" s="1">
        <v>14</v>
      </c>
      <c r="L4" s="1">
        <v>14</v>
      </c>
      <c r="M4" s="80">
        <v>8.0325000000000006</v>
      </c>
      <c r="N4" s="8">
        <v>14</v>
      </c>
      <c r="O4" s="64">
        <v>14000</v>
      </c>
      <c r="P4" s="65">
        <f>Table224578910112345[[#This Row],[PEMBULATAN]]*O4</f>
        <v>196000</v>
      </c>
    </row>
    <row r="5" spans="1:16" ht="26.25" customHeight="1" x14ac:dyDescent="0.2">
      <c r="A5" s="14"/>
      <c r="B5" s="14"/>
      <c r="C5" s="9" t="s">
        <v>94</v>
      </c>
      <c r="D5" s="76" t="s">
        <v>68</v>
      </c>
      <c r="E5" s="13">
        <v>44554</v>
      </c>
      <c r="F5" s="76" t="s">
        <v>96</v>
      </c>
      <c r="G5" s="13">
        <v>44577</v>
      </c>
      <c r="H5" s="10" t="s">
        <v>97</v>
      </c>
      <c r="I5" s="1">
        <v>51</v>
      </c>
      <c r="J5" s="1">
        <v>45</v>
      </c>
      <c r="K5" s="1">
        <v>14</v>
      </c>
      <c r="L5" s="1">
        <v>14</v>
      </c>
      <c r="M5" s="80">
        <v>8.0325000000000006</v>
      </c>
      <c r="N5" s="8">
        <v>14</v>
      </c>
      <c r="O5" s="64">
        <v>14000</v>
      </c>
      <c r="P5" s="65">
        <f>Table224578910112345[[#This Row],[PEMBULATAN]]*O5</f>
        <v>196000</v>
      </c>
    </row>
    <row r="6" spans="1:16" ht="26.25" customHeight="1" x14ac:dyDescent="0.2">
      <c r="A6" s="14"/>
      <c r="B6" s="14"/>
      <c r="C6" s="73" t="s">
        <v>95</v>
      </c>
      <c r="D6" s="78" t="s">
        <v>68</v>
      </c>
      <c r="E6" s="13">
        <v>44554</v>
      </c>
      <c r="F6" s="76" t="s">
        <v>96</v>
      </c>
      <c r="G6" s="13">
        <v>44577</v>
      </c>
      <c r="H6" s="77" t="s">
        <v>97</v>
      </c>
      <c r="I6" s="16">
        <v>51</v>
      </c>
      <c r="J6" s="16">
        <v>45</v>
      </c>
      <c r="K6" s="16">
        <v>14</v>
      </c>
      <c r="L6" s="16">
        <v>14</v>
      </c>
      <c r="M6" s="81">
        <v>8.0325000000000006</v>
      </c>
      <c r="N6" s="72">
        <v>14</v>
      </c>
      <c r="O6" s="64">
        <v>14000</v>
      </c>
      <c r="P6" s="65">
        <f>Table224578910112345[[#This Row],[PEMBULATAN]]*O6</f>
        <v>196000</v>
      </c>
    </row>
    <row r="7" spans="1:16" ht="22.5" customHeight="1" x14ac:dyDescent="0.2">
      <c r="A7" s="115" t="s">
        <v>30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79">
        <f>SUBTOTAL(109,Table224578910112345[KG VOLUME])</f>
        <v>32.130000000000003</v>
      </c>
      <c r="N7" s="68">
        <f>SUM(N3:N6)</f>
        <v>56</v>
      </c>
      <c r="O7" s="118">
        <f>SUM(P3:P6)</f>
        <v>784000</v>
      </c>
      <c r="P7" s="119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51</v>
      </c>
      <c r="O8" s="89"/>
      <c r="P8" s="89">
        <f>O7*10%</f>
        <v>78400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52</v>
      </c>
      <c r="O9" s="91"/>
      <c r="P9" s="91">
        <f>O7-P8</f>
        <v>705600</v>
      </c>
    </row>
    <row r="10" spans="1:16" ht="18" customHeight="1" x14ac:dyDescent="0.2">
      <c r="A10" s="11"/>
      <c r="H10" s="63"/>
      <c r="N10" s="62" t="s">
        <v>31</v>
      </c>
      <c r="P10" s="69">
        <f>P9*1%</f>
        <v>7056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14112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698544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34" priority="2"/>
  </conditionalFormatting>
  <conditionalFormatting sqref="B4">
    <cfRule type="duplicateValues" dxfId="33" priority="1"/>
  </conditionalFormatting>
  <conditionalFormatting sqref="B5:B6">
    <cfRule type="duplicateValues" dxfId="32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402738</v>
      </c>
      <c r="B3" s="74" t="s">
        <v>98</v>
      </c>
      <c r="C3" s="9" t="s">
        <v>99</v>
      </c>
      <c r="D3" s="76" t="s">
        <v>68</v>
      </c>
      <c r="E3" s="13">
        <v>44556</v>
      </c>
      <c r="F3" s="76" t="s">
        <v>96</v>
      </c>
      <c r="G3" s="13">
        <v>44577</v>
      </c>
      <c r="H3" s="10" t="s">
        <v>97</v>
      </c>
      <c r="I3" s="1">
        <v>65</v>
      </c>
      <c r="J3" s="1">
        <v>56</v>
      </c>
      <c r="K3" s="1">
        <v>22</v>
      </c>
      <c r="L3" s="1">
        <v>6</v>
      </c>
      <c r="M3" s="80">
        <v>20.02</v>
      </c>
      <c r="N3" s="96">
        <v>20.02</v>
      </c>
      <c r="O3" s="64">
        <v>14000</v>
      </c>
      <c r="P3" s="65">
        <f>Table2245789101123456[[#This Row],[PEMBULATAN]]*O3</f>
        <v>280280</v>
      </c>
    </row>
    <row r="4" spans="1:16" ht="26.25" customHeight="1" x14ac:dyDescent="0.2">
      <c r="A4" s="14"/>
      <c r="B4" s="75"/>
      <c r="C4" s="9" t="s">
        <v>100</v>
      </c>
      <c r="D4" s="76" t="s">
        <v>68</v>
      </c>
      <c r="E4" s="13">
        <v>44556</v>
      </c>
      <c r="F4" s="76" t="s">
        <v>96</v>
      </c>
      <c r="G4" s="13">
        <v>44577</v>
      </c>
      <c r="H4" s="10" t="s">
        <v>97</v>
      </c>
      <c r="I4" s="1">
        <v>65</v>
      </c>
      <c r="J4" s="1">
        <v>56</v>
      </c>
      <c r="K4" s="1">
        <v>22</v>
      </c>
      <c r="L4" s="1">
        <v>6</v>
      </c>
      <c r="M4" s="80">
        <v>20.02</v>
      </c>
      <c r="N4" s="96">
        <v>20.02</v>
      </c>
      <c r="O4" s="64">
        <v>14000</v>
      </c>
      <c r="P4" s="65">
        <f>Table2245789101123456[[#This Row],[PEMBULATAN]]*O4</f>
        <v>280280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SUBTOTAL(109,Table2245789101123456[KG VOLUME])</f>
        <v>40.04</v>
      </c>
      <c r="N5" s="68">
        <f>SUM(N3:N4)</f>
        <v>40.04</v>
      </c>
      <c r="O5" s="118">
        <f>SUM(P3:P4)</f>
        <v>560560</v>
      </c>
      <c r="P5" s="119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56056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504504</v>
      </c>
    </row>
    <row r="8" spans="1:16" ht="18" customHeight="1" x14ac:dyDescent="0.2">
      <c r="A8" s="11"/>
      <c r="H8" s="63"/>
      <c r="N8" s="62" t="s">
        <v>31</v>
      </c>
      <c r="P8" s="69">
        <f>P7*1%</f>
        <v>5045.04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10090.08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499458.95999999996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064_Sicepat</vt:lpstr>
      <vt:lpstr>406456</vt:lpstr>
      <vt:lpstr>402667</vt:lpstr>
      <vt:lpstr>402700</vt:lpstr>
      <vt:lpstr>403826</vt:lpstr>
      <vt:lpstr>402738</vt:lpstr>
      <vt:lpstr>'064_Sicepat'!Print_Titles</vt:lpstr>
      <vt:lpstr>'402667'!Print_Titles</vt:lpstr>
      <vt:lpstr>'402700'!Print_Titles</vt:lpstr>
      <vt:lpstr>'402738'!Print_Titles</vt:lpstr>
      <vt:lpstr>'403826'!Print_Titles</vt:lpstr>
      <vt:lpstr>'406456'!Print_Titles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2022-02-03T09:50:22Z</cp:lastPrinted>
  <dcterms:created xsi:type="dcterms:W3CDTF">2021-07-02T11:08:00Z</dcterms:created>
  <dcterms:modified xsi:type="dcterms:W3CDTF">2022-02-03T10:20:04Z</dcterms:modified>
</cp:coreProperties>
</file>