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Sicepat_Merauke Des 2021" sheetId="2" r:id="rId1"/>
    <sheet name="ALL" sheetId="89" r:id="rId2"/>
    <sheet name="402655" sheetId="26" r:id="rId3"/>
    <sheet name="402711" sheetId="57" r:id="rId4"/>
  </sheets>
  <definedNames>
    <definedName name="_xlnm.Print_Titles" localSheetId="2">'402655'!$2:$2</definedName>
    <definedName name="_xlnm.Print_Titles" localSheetId="3">'402711'!$2:$2</definedName>
    <definedName name="_xlnm.Print_Titles" localSheetId="1">ALL!$2:$2</definedName>
    <definedName name="_xlnm.Print_Titles" localSheetId="0">'Sicepat_Merauke Des 2021'!$2:$17</definedName>
  </definedNames>
  <calcPr calcId="162913"/>
</workbook>
</file>

<file path=xl/calcChain.xml><?xml version="1.0" encoding="utf-8"?>
<calcChain xmlns="http://schemas.openxmlformats.org/spreadsheetml/2006/main">
  <c r="Q7" i="89" l="1"/>
  <c r="O7" i="89"/>
  <c r="M7" i="89"/>
  <c r="N7" i="89"/>
  <c r="N5" i="26" l="1"/>
  <c r="J22" i="2" l="1"/>
  <c r="P6" i="89" l="1"/>
  <c r="P5" i="89"/>
  <c r="P4" i="89"/>
  <c r="P3" i="89"/>
  <c r="P6" i="26"/>
  <c r="P6" i="57"/>
  <c r="P8" i="89" l="1"/>
  <c r="P9" i="89" s="1"/>
  <c r="B19" i="2"/>
  <c r="B18" i="2"/>
  <c r="P11" i="89" l="1"/>
  <c r="P10" i="89"/>
  <c r="P12" i="89" s="1"/>
  <c r="C19" i="2"/>
  <c r="C18" i="2"/>
  <c r="N5" i="57"/>
  <c r="M5" i="57"/>
  <c r="P4" i="57"/>
  <c r="P3" i="57"/>
  <c r="O5" i="57" l="1"/>
  <c r="P7" i="57" s="1"/>
  <c r="P8" i="57" s="1"/>
  <c r="P9" i="57" l="1"/>
  <c r="P10" i="57" s="1"/>
  <c r="I25" i="2"/>
  <c r="I24" i="2"/>
  <c r="I26" i="2" s="1"/>
  <c r="P4" i="26"/>
  <c r="M5" i="26" l="1"/>
  <c r="P3" i="26"/>
  <c r="O5" i="26" l="1"/>
  <c r="P7" i="26" s="1"/>
  <c r="P8" i="26" l="1"/>
  <c r="P9" i="26"/>
  <c r="P10" i="26" l="1"/>
  <c r="A19" i="2"/>
  <c r="J19" i="2"/>
  <c r="I37" i="2" l="1"/>
  <c r="J18" i="2"/>
  <c r="J20" i="2" l="1"/>
  <c r="J23" i="2" s="1"/>
  <c r="J25" i="2" l="1"/>
  <c r="J24" i="2"/>
  <c r="J26" i="2" l="1"/>
</calcChain>
</file>

<file path=xl/sharedStrings.xml><?xml version="1.0" encoding="utf-8"?>
<sst xmlns="http://schemas.openxmlformats.org/spreadsheetml/2006/main" count="160" uniqueCount="73">
  <si>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</si>
  <si>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</si>
  <si>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</si>
  <si>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</si>
  <si>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</si>
  <si>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</si>
  <si>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</si>
  <si>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</si>
  <si>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</si>
  <si>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</si>
  <si>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</si>
  <si>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</si>
  <si>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</si>
  <si>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</si>
  <si>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</si>
  <si>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</si>
  <si>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</si>
  <si>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</si>
  <si>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</si>
  <si>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</si>
  <si>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</si>
  <si>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</si>
  <si>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</si>
  <si>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</si>
  <si>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</si>
  <si>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</si>
  <si>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</si>
  <si>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</si>
  <si>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</si>
  <si>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</si>
  <si>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</si>
  <si>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</si>
  <si>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</si>
  <si>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</si>
  <si>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</si>
  <si>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</si>
  <si>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</si>
  <si>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</si>
  <si>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</si>
  <si>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</si>
  <si>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</si>
  <si>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</si>
  <si>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</si>
  <si>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</si>
  <si>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</si>
  <si>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</si>
  <si>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</si>
  <si>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</si>
  <si>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</si>
  <si>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</si>
  <si>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</si>
  <si>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</si>
  <si>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</si>
  <si>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</si>
  <si>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</si>
  <si>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</si>
  <si>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MERAUKE</t>
  </si>
  <si>
    <t xml:space="preserve"> DESEMBER 2021</t>
  </si>
  <si>
    <t>DMD/2112/13/RCSI2496</t>
  </si>
  <si>
    <t>DMD/2112/13/CBJM5621</t>
  </si>
  <si>
    <t>GSK211213SNQ382</t>
  </si>
  <si>
    <t>GSK211130VGA571</t>
  </si>
  <si>
    <t>DMP MKQ (MERAUKE)</t>
  </si>
  <si>
    <t>LION</t>
  </si>
  <si>
    <t>12/28/2021 DWI</t>
  </si>
  <si>
    <t>DMD/2112/21/YJMO1986</t>
  </si>
  <si>
    <t>GSK211130QRS924</t>
  </si>
  <si>
    <t>GSK211130CUX602</t>
  </si>
  <si>
    <t>KM LEUSER</t>
  </si>
  <si>
    <t>19/01/22 IRA</t>
  </si>
  <si>
    <t>PENGIRIMAN BARANG TUJUAN MERAUKE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</si>
  <si>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Delapan Puluh Lima Ribu Delapan Ratus Rupiah.</t>
    </r>
  </si>
  <si>
    <t xml:space="preserve"> 29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</si>
</sst>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0" fillId="0" borderId="26" xfId="0" applyNumberFormat="1" applyFont="1" applyBorder="1" applyAlignment="1">
      <alignment vertical="center"/>
    </xf>
    <xf numFmtId="167" fontId="5" fillId="0" borderId="26" xfId="1" applyNumberFormat="1" applyFont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7" fontId="5" fillId="0" borderId="28" xfId="1" applyNumberFormat="1" applyFont="1" applyBorder="1" applyAlignment="1">
      <alignment horizontal="center" vertical="center"/>
    </xf>
    <xf numFmtId="167" fontId="5" fillId="0" borderId="29" xfId="1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2245789101124" displayName="Table2245789101124" ref="C2:N4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4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789101123" displayName="Table2245789101123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abSelected="1" topLeftCell="A31" workbookViewId="0">
      <selection activeCell="D42" sqref="D42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22" t="s">
        <v>14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2" spans="1:10" x14ac:dyDescent="0.25">
      <c r="A12" s="17" t="s">
        <v>15</v>
      </c>
      <c r="B12" s="17" t="s">
        <v>16</v>
      </c>
      <c r="G12" s="121" t="s">
        <v>49</v>
      </c>
      <c r="H12" s="121"/>
      <c r="I12" s="22" t="s">
        <v>17</v>
      </c>
      <c r="J12" s="23"/>
    </row>
    <row r="13" spans="1:10" x14ac:dyDescent="0.25">
      <c r="G13" s="121" t="s">
        <v>18</v>
      </c>
      <c r="H13" s="121"/>
      <c r="I13" s="22" t="s">
        <v>17</v>
      </c>
      <c r="J13" s="24" t="s">
        <v>72</v>
      </c>
    </row>
    <row r="14" spans="1:10" x14ac:dyDescent="0.25">
      <c r="G14" s="121" t="s">
        <v>50</v>
      </c>
      <c r="H14" s="121"/>
      <c r="I14" s="22" t="s">
        <v>17</v>
      </c>
      <c r="J14" s="17" t="s">
        <v>56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57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25" t="s">
        <v>28</v>
      </c>
      <c r="I17" s="126"/>
      <c r="J17" s="28" t="s">
        <v>29</v>
      </c>
    </row>
    <row r="18" spans="1:12" ht="48" customHeight="1" x14ac:dyDescent="0.25">
      <c r="A18" s="29">
        <v>1</v>
      </c>
      <c r="B18" s="30">
        <f>'402655'!E3</f>
        <v>44543</v>
      </c>
      <c r="C18" s="78">
        <f>'402655'!A3</f>
        <v>402655</v>
      </c>
      <c r="D18" s="31" t="s">
        <v>70</v>
      </c>
      <c r="E18" s="31" t="s">
        <v>62</v>
      </c>
      <c r="F18" s="32">
        <v>2</v>
      </c>
      <c r="G18" s="33">
        <v>100</v>
      </c>
      <c r="H18" s="127">
        <v>19000</v>
      </c>
      <c r="I18" s="128"/>
      <c r="J18" s="34">
        <f>G18*H18</f>
        <v>1900000</v>
      </c>
      <c r="L18"/>
    </row>
    <row r="19" spans="1:12" ht="48" customHeight="1" x14ac:dyDescent="0.25">
      <c r="A19" s="29">
        <f>A18+1</f>
        <v>2</v>
      </c>
      <c r="B19" s="30">
        <f>'402711'!E3</f>
        <v>44551</v>
      </c>
      <c r="C19" s="78">
        <f>'402711'!A3</f>
        <v>402711</v>
      </c>
      <c r="D19" s="31" t="s">
        <v>70</v>
      </c>
      <c r="E19" s="31" t="s">
        <v>62</v>
      </c>
      <c r="F19" s="32">
        <v>2</v>
      </c>
      <c r="G19" s="32">
        <v>100</v>
      </c>
      <c r="H19" s="127">
        <v>19000</v>
      </c>
      <c r="I19" s="128"/>
      <c r="J19" s="34">
        <f t="shared" ref="J19" si="0">G19*H19</f>
        <v>1900000</v>
      </c>
      <c r="L19"/>
    </row>
    <row r="20" spans="1:12" ht="32.25" customHeight="1" thickBot="1" x14ac:dyDescent="0.3">
      <c r="A20" s="129" t="s">
        <v>30</v>
      </c>
      <c r="B20" s="130"/>
      <c r="C20" s="130"/>
      <c r="D20" s="130"/>
      <c r="E20" s="130"/>
      <c r="F20" s="130"/>
      <c r="G20" s="130"/>
      <c r="H20" s="130"/>
      <c r="I20" s="131"/>
      <c r="J20" s="35">
        <f>SUM(J18:J19)</f>
        <v>3800000</v>
      </c>
      <c r="L20" s="76"/>
    </row>
    <row r="21" spans="1:12" x14ac:dyDescent="0.25">
      <c r="A21" s="132"/>
      <c r="B21" s="132"/>
      <c r="C21" s="36"/>
      <c r="D21" s="36"/>
      <c r="E21" s="36"/>
      <c r="F21" s="36"/>
      <c r="G21" s="36"/>
      <c r="H21" s="37"/>
      <c r="I21" s="37"/>
      <c r="J21" s="38"/>
    </row>
    <row r="22" spans="1:12" x14ac:dyDescent="0.25">
      <c r="A22" s="79"/>
      <c r="B22" s="79"/>
      <c r="C22" s="79"/>
      <c r="D22" s="79"/>
      <c r="E22" s="79"/>
      <c r="F22" s="79"/>
      <c r="G22" s="39" t="s">
        <v>51</v>
      </c>
      <c r="H22" s="39"/>
      <c r="I22" s="37"/>
      <c r="J22" s="38">
        <f>J20*10%</f>
        <v>380000</v>
      </c>
      <c r="L22" s="40"/>
    </row>
    <row r="23" spans="1:12" x14ac:dyDescent="0.25">
      <c r="A23" s="79"/>
      <c r="B23" s="79"/>
      <c r="C23" s="79"/>
      <c r="D23" s="79"/>
      <c r="E23" s="79"/>
      <c r="F23" s="79"/>
      <c r="G23" s="86" t="s">
        <v>52</v>
      </c>
      <c r="H23" s="86"/>
      <c r="I23" s="87"/>
      <c r="J23" s="89">
        <f>J20-J22</f>
        <v>3420000</v>
      </c>
      <c r="L23" s="40"/>
    </row>
    <row r="24" spans="1:12" x14ac:dyDescent="0.25">
      <c r="A24" s="79"/>
      <c r="B24" s="79"/>
      <c r="C24" s="79"/>
      <c r="D24" s="79"/>
      <c r="E24" s="79"/>
      <c r="F24" s="79"/>
      <c r="G24" s="39" t="s">
        <v>31</v>
      </c>
      <c r="H24" s="39"/>
      <c r="I24" s="40" t="e">
        <f>#REF!*1%</f>
        <v>#REF!</v>
      </c>
      <c r="J24" s="38">
        <f>J23*1%</f>
        <v>34200</v>
      </c>
    </row>
    <row r="25" spans="1:12" ht="16.5" thickBot="1" x14ac:dyDescent="0.3">
      <c r="A25" s="79"/>
      <c r="B25" s="79"/>
      <c r="C25" s="79"/>
      <c r="D25" s="79"/>
      <c r="E25" s="79"/>
      <c r="F25" s="79"/>
      <c r="G25" s="88" t="s">
        <v>54</v>
      </c>
      <c r="H25" s="88"/>
      <c r="I25" s="41">
        <f>I21*10%</f>
        <v>0</v>
      </c>
      <c r="J25" s="41">
        <f>J23*2%</f>
        <v>68400</v>
      </c>
    </row>
    <row r="26" spans="1:12" x14ac:dyDescent="0.25">
      <c r="E26" s="16"/>
      <c r="F26" s="16"/>
      <c r="G26" s="42" t="s">
        <v>55</v>
      </c>
      <c r="H26" s="42"/>
      <c r="I26" s="43" t="e">
        <f>I20+I24</f>
        <v>#REF!</v>
      </c>
      <c r="J26" s="43">
        <f>J23+J24-J25</f>
        <v>3385800</v>
      </c>
    </row>
    <row r="27" spans="1:12" x14ac:dyDescent="0.25">
      <c r="E27" s="16"/>
      <c r="F27" s="16"/>
      <c r="G27" s="42"/>
      <c r="H27" s="42"/>
      <c r="I27" s="43"/>
      <c r="J27" s="43"/>
    </row>
    <row r="28" spans="1:12" x14ac:dyDescent="0.25">
      <c r="A28" s="16" t="s">
        <v>71</v>
      </c>
      <c r="D28" s="16"/>
      <c r="E28" s="16"/>
      <c r="F28" s="16"/>
      <c r="G28" s="16"/>
      <c r="H28" s="42"/>
      <c r="I28" s="42"/>
      <c r="J28" s="43"/>
    </row>
    <row r="29" spans="1:12" x14ac:dyDescent="0.25">
      <c r="A29" s="44"/>
      <c r="D29" s="16"/>
      <c r="E29" s="16"/>
      <c r="F29" s="16"/>
      <c r="G29" s="16"/>
      <c r="H29" s="42"/>
      <c r="I29" s="42"/>
      <c r="J29" s="43"/>
    </row>
    <row r="30" spans="1:12" x14ac:dyDescent="0.25">
      <c r="D30" s="16"/>
      <c r="E30" s="16"/>
      <c r="F30" s="16"/>
      <c r="G30" s="16"/>
      <c r="H30" s="42"/>
      <c r="I30" s="42"/>
      <c r="J30" s="43"/>
    </row>
    <row r="31" spans="1:12" x14ac:dyDescent="0.25">
      <c r="A31" s="45" t="s">
        <v>33</v>
      </c>
    </row>
    <row r="32" spans="1:12" x14ac:dyDescent="0.25">
      <c r="A32" s="46" t="s">
        <v>34</v>
      </c>
      <c r="B32" s="47"/>
      <c r="C32" s="47"/>
      <c r="D32" s="48"/>
      <c r="E32" s="48"/>
      <c r="F32" s="48"/>
      <c r="G32" s="48"/>
    </row>
    <row r="33" spans="1:10" x14ac:dyDescent="0.25">
      <c r="A33" s="46" t="s">
        <v>35</v>
      </c>
      <c r="B33" s="47"/>
      <c r="C33" s="47"/>
      <c r="D33" s="48"/>
      <c r="E33" s="48"/>
      <c r="F33" s="48"/>
      <c r="G33" s="48"/>
    </row>
    <row r="34" spans="1:10" x14ac:dyDescent="0.25">
      <c r="A34" s="49" t="s">
        <v>36</v>
      </c>
      <c r="B34" s="50"/>
      <c r="C34" s="50"/>
      <c r="D34" s="48"/>
      <c r="E34" s="48"/>
      <c r="F34" s="48"/>
      <c r="G34" s="48"/>
    </row>
    <row r="35" spans="1:10" x14ac:dyDescent="0.25">
      <c r="A35" s="51" t="s">
        <v>8</v>
      </c>
      <c r="B35" s="52"/>
      <c r="C35" s="52"/>
      <c r="D35" s="48"/>
      <c r="E35" s="48"/>
      <c r="F35" s="48"/>
      <c r="G35" s="48"/>
    </row>
    <row r="36" spans="1:10" x14ac:dyDescent="0.25">
      <c r="A36" s="53"/>
      <c r="B36" s="53"/>
      <c r="C36" s="53"/>
    </row>
    <row r="37" spans="1:10" x14ac:dyDescent="0.25">
      <c r="H37" s="54" t="s">
        <v>37</v>
      </c>
      <c r="I37" s="118" t="str">
        <f>+J13</f>
        <v xml:space="preserve"> 29 Desember 2022</v>
      </c>
      <c r="J37" s="119"/>
    </row>
    <row r="41" spans="1:10" ht="18" customHeight="1" x14ac:dyDescent="0.25"/>
    <row r="42" spans="1:10" ht="17.25" customHeight="1" x14ac:dyDescent="0.25"/>
    <row r="44" spans="1:10" x14ac:dyDescent="0.25">
      <c r="H44" s="120" t="s">
        <v>38</v>
      </c>
      <c r="I44" s="120"/>
      <c r="J44" s="120"/>
    </row>
  </sheetData>
  <mergeCells count="11">
    <mergeCell ref="A10:J10"/>
    <mergeCell ref="H17:I17"/>
    <mergeCell ref="H18:I18"/>
    <mergeCell ref="A20:I20"/>
    <mergeCell ref="A21:B21"/>
    <mergeCell ref="H19:I19"/>
    <mergeCell ref="I37:J37"/>
    <mergeCell ref="H44:J44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0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77">
        <v>402655</v>
      </c>
      <c r="B3" s="71" t="s">
        <v>58</v>
      </c>
      <c r="C3" s="9" t="s">
        <v>60</v>
      </c>
      <c r="D3" s="73" t="s">
        <v>62</v>
      </c>
      <c r="E3" s="13">
        <v>44543</v>
      </c>
      <c r="F3" s="73" t="s">
        <v>63</v>
      </c>
      <c r="G3" s="13">
        <v>44556</v>
      </c>
      <c r="H3" s="10" t="s">
        <v>64</v>
      </c>
      <c r="I3" s="1">
        <v>31</v>
      </c>
      <c r="J3" s="1">
        <v>22</v>
      </c>
      <c r="K3" s="1">
        <v>5</v>
      </c>
      <c r="L3" s="1">
        <v>1</v>
      </c>
      <c r="M3" s="91">
        <v>0.85250000000000004</v>
      </c>
      <c r="N3" s="8">
        <v>1</v>
      </c>
      <c r="O3" s="63">
        <v>19000</v>
      </c>
      <c r="P3" s="64">
        <f>Table2245789101124[[#This Row],[PEMBULATAN]]*O3</f>
        <v>19000</v>
      </c>
      <c r="Q3" s="133">
        <v>2</v>
      </c>
    </row>
    <row r="4" spans="1:17" ht="26.25" customHeight="1" thickBot="1" x14ac:dyDescent="0.25">
      <c r="A4" s="92"/>
      <c r="B4" s="93" t="s">
        <v>59</v>
      </c>
      <c r="C4" s="94" t="s">
        <v>61</v>
      </c>
      <c r="D4" s="95" t="s">
        <v>62</v>
      </c>
      <c r="E4" s="96">
        <v>44543</v>
      </c>
      <c r="F4" s="95" t="s">
        <v>63</v>
      </c>
      <c r="G4" s="96">
        <v>44556</v>
      </c>
      <c r="H4" s="97" t="s">
        <v>64</v>
      </c>
      <c r="I4" s="98">
        <v>20</v>
      </c>
      <c r="J4" s="98">
        <v>50</v>
      </c>
      <c r="K4" s="98">
        <v>43</v>
      </c>
      <c r="L4" s="98">
        <v>15</v>
      </c>
      <c r="M4" s="99">
        <v>10.75</v>
      </c>
      <c r="N4" s="100">
        <v>15</v>
      </c>
      <c r="O4" s="101">
        <v>19000</v>
      </c>
      <c r="P4" s="102">
        <f>Table2245789101124[[#This Row],[PEMBULATAN]]*O4</f>
        <v>285000</v>
      </c>
      <c r="Q4" s="134"/>
    </row>
    <row r="5" spans="1:17" ht="26.25" customHeight="1" x14ac:dyDescent="0.2">
      <c r="A5" s="103">
        <v>402711</v>
      </c>
      <c r="B5" s="104" t="s">
        <v>65</v>
      </c>
      <c r="C5" s="105" t="s">
        <v>66</v>
      </c>
      <c r="D5" s="106" t="s">
        <v>62</v>
      </c>
      <c r="E5" s="107">
        <v>44551</v>
      </c>
      <c r="F5" s="106" t="s">
        <v>68</v>
      </c>
      <c r="G5" s="107">
        <v>44574</v>
      </c>
      <c r="H5" s="108" t="s">
        <v>69</v>
      </c>
      <c r="I5" s="109">
        <v>65</v>
      </c>
      <c r="J5" s="109">
        <v>63</v>
      </c>
      <c r="K5" s="109">
        <v>20</v>
      </c>
      <c r="L5" s="109">
        <v>6</v>
      </c>
      <c r="M5" s="110">
        <v>20.475000000000001</v>
      </c>
      <c r="N5" s="111">
        <v>21</v>
      </c>
      <c r="O5" s="112">
        <v>19000</v>
      </c>
      <c r="P5" s="113">
        <f>N5*O5</f>
        <v>399000</v>
      </c>
      <c r="Q5" s="140">
        <v>2</v>
      </c>
    </row>
    <row r="6" spans="1:17" ht="26.25" customHeight="1" thickBot="1" x14ac:dyDescent="0.25">
      <c r="A6" s="92"/>
      <c r="B6" s="93"/>
      <c r="C6" s="94" t="s">
        <v>67</v>
      </c>
      <c r="D6" s="95" t="s">
        <v>62</v>
      </c>
      <c r="E6" s="96">
        <v>44551</v>
      </c>
      <c r="F6" s="95" t="s">
        <v>68</v>
      </c>
      <c r="G6" s="96">
        <v>44574</v>
      </c>
      <c r="H6" s="97" t="s">
        <v>69</v>
      </c>
      <c r="I6" s="98">
        <v>85</v>
      </c>
      <c r="J6" s="98">
        <v>85</v>
      </c>
      <c r="K6" s="98">
        <v>13</v>
      </c>
      <c r="L6" s="98">
        <v>12</v>
      </c>
      <c r="M6" s="114">
        <v>23.481249999999999</v>
      </c>
      <c r="N6" s="100">
        <v>24</v>
      </c>
      <c r="O6" s="101">
        <v>19000</v>
      </c>
      <c r="P6" s="102">
        <f>N6*O6</f>
        <v>456000</v>
      </c>
      <c r="Q6" s="141"/>
    </row>
    <row r="7" spans="1:17" ht="22.5" customHeight="1" thickBot="1" x14ac:dyDescent="0.25">
      <c r="A7" s="135" t="s">
        <v>30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  <c r="M7" s="115">
        <f>SUM(M3:M6)</f>
        <v>55.558750000000003</v>
      </c>
      <c r="N7" s="116">
        <f>SUM(N3:N6)</f>
        <v>61</v>
      </c>
      <c r="O7" s="138">
        <f>SUM(P3:P6)</f>
        <v>1159000</v>
      </c>
      <c r="P7" s="139"/>
      <c r="Q7" s="117">
        <f>SUM(Q3:Q6)</f>
        <v>4</v>
      </c>
    </row>
    <row r="8" spans="1:17" ht="18" customHeight="1" x14ac:dyDescent="0.2">
      <c r="A8" s="80"/>
      <c r="B8" s="56" t="s">
        <v>42</v>
      </c>
      <c r="C8" s="55"/>
      <c r="D8" s="57" t="s">
        <v>43</v>
      </c>
      <c r="E8" s="80"/>
      <c r="F8" s="80"/>
      <c r="G8" s="80"/>
      <c r="H8" s="80"/>
      <c r="I8" s="80"/>
      <c r="J8" s="80"/>
      <c r="K8" s="80"/>
      <c r="L8" s="80"/>
      <c r="M8" s="81"/>
      <c r="N8" s="82" t="s">
        <v>51</v>
      </c>
      <c r="O8" s="83"/>
      <c r="P8" s="83">
        <f>O7*10%</f>
        <v>115900</v>
      </c>
    </row>
    <row r="9" spans="1:17" ht="18" customHeight="1" thickBot="1" x14ac:dyDescent="0.25">
      <c r="A9" s="80"/>
      <c r="B9" s="56"/>
      <c r="C9" s="55"/>
      <c r="D9" s="57"/>
      <c r="E9" s="80"/>
      <c r="F9" s="80"/>
      <c r="G9" s="80"/>
      <c r="H9" s="80"/>
      <c r="I9" s="80"/>
      <c r="J9" s="80"/>
      <c r="K9" s="80"/>
      <c r="L9" s="80"/>
      <c r="M9" s="81"/>
      <c r="N9" s="84" t="s">
        <v>52</v>
      </c>
      <c r="O9" s="85"/>
      <c r="P9" s="85">
        <f>O7-P8</f>
        <v>1043100</v>
      </c>
    </row>
    <row r="10" spans="1:17" ht="18" customHeight="1" x14ac:dyDescent="0.2">
      <c r="A10" s="11"/>
      <c r="H10" s="62"/>
      <c r="N10" s="61" t="s">
        <v>31</v>
      </c>
      <c r="P10" s="68">
        <f>P9*1%</f>
        <v>10431</v>
      </c>
    </row>
    <row r="11" spans="1:17" ht="18" customHeight="1" thickBot="1" x14ac:dyDescent="0.25">
      <c r="A11" s="11"/>
      <c r="H11" s="62"/>
      <c r="N11" s="61" t="s">
        <v>53</v>
      </c>
      <c r="P11" s="70">
        <f>P9*2%</f>
        <v>20862</v>
      </c>
    </row>
    <row r="12" spans="1:17" ht="18" customHeight="1" x14ac:dyDescent="0.2">
      <c r="A12" s="11"/>
      <c r="H12" s="62"/>
      <c r="N12" s="65" t="s">
        <v>32</v>
      </c>
      <c r="O12" s="66"/>
      <c r="P12" s="69">
        <f>P9+P10-P11</f>
        <v>1032669</v>
      </c>
    </row>
    <row r="14" spans="1:17" x14ac:dyDescent="0.2">
      <c r="A14" s="11"/>
      <c r="H14" s="62"/>
      <c r="P14" s="70"/>
    </row>
    <row r="15" spans="1:17" x14ac:dyDescent="0.2">
      <c r="A15" s="11"/>
      <c r="H15" s="62"/>
      <c r="O15" s="58"/>
      <c r="P15" s="70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</sheetData>
  <mergeCells count="4">
    <mergeCell ref="Q3:Q4"/>
    <mergeCell ref="A7:L7"/>
    <mergeCell ref="O7:P7"/>
    <mergeCell ref="Q5:Q6"/>
  </mergeCells>
  <conditionalFormatting sqref="B3">
    <cfRule type="duplicateValues" dxfId="52" priority="4"/>
  </conditionalFormatting>
  <conditionalFormatting sqref="B4">
    <cfRule type="duplicateValues" dxfId="51" priority="3"/>
  </conditionalFormatting>
  <conditionalFormatting sqref="B5">
    <cfRule type="duplicateValues" dxfId="50" priority="2"/>
  </conditionalFormatting>
  <conditionalFormatting sqref="B6">
    <cfRule type="duplicateValues" dxfId="4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5"/>
  <sheetViews>
    <sheetView zoomScale="110" zoomScaleNormal="110" workbookViewId="0">
      <pane xSplit="3" ySplit="2" topLeftCell="D3" activePane="bottomRight" state="frozen"/>
      <selection activeCell="H13" sqref="H13"/>
      <selection pane="topRight" activeCell="H13" sqref="H13"/>
      <selection pane="bottomLeft" activeCell="H13" sqref="H13"/>
      <selection pane="bottomRight" activeCell="N3" sqref="N3:N4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0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77">
        <v>402655</v>
      </c>
      <c r="B3" s="71" t="s">
        <v>58</v>
      </c>
      <c r="C3" s="9" t="s">
        <v>60</v>
      </c>
      <c r="D3" s="73" t="s">
        <v>62</v>
      </c>
      <c r="E3" s="13">
        <v>44543</v>
      </c>
      <c r="F3" s="73" t="s">
        <v>63</v>
      </c>
      <c r="G3" s="13">
        <v>44556</v>
      </c>
      <c r="H3" s="10" t="s">
        <v>64</v>
      </c>
      <c r="I3" s="1">
        <v>31</v>
      </c>
      <c r="J3" s="1">
        <v>22</v>
      </c>
      <c r="K3" s="1">
        <v>5</v>
      </c>
      <c r="L3" s="1">
        <v>1</v>
      </c>
      <c r="M3" s="91">
        <v>0.85250000000000004</v>
      </c>
      <c r="N3" s="8">
        <v>1</v>
      </c>
      <c r="O3" s="63">
        <v>19000</v>
      </c>
      <c r="P3" s="64">
        <f>Table224578910112[[#This Row],[PEMBULATAN]]*O3</f>
        <v>19000</v>
      </c>
      <c r="Q3" s="133">
        <v>2</v>
      </c>
    </row>
    <row r="4" spans="1:17" ht="26.25" customHeight="1" x14ac:dyDescent="0.2">
      <c r="A4" s="14"/>
      <c r="B4" s="72" t="s">
        <v>59</v>
      </c>
      <c r="C4" s="9" t="s">
        <v>61</v>
      </c>
      <c r="D4" s="73" t="s">
        <v>62</v>
      </c>
      <c r="E4" s="13">
        <v>44543</v>
      </c>
      <c r="F4" s="73" t="s">
        <v>63</v>
      </c>
      <c r="G4" s="13">
        <v>44556</v>
      </c>
      <c r="H4" s="10" t="s">
        <v>64</v>
      </c>
      <c r="I4" s="1">
        <v>20</v>
      </c>
      <c r="J4" s="1">
        <v>50</v>
      </c>
      <c r="K4" s="1">
        <v>43</v>
      </c>
      <c r="L4" s="1">
        <v>15</v>
      </c>
      <c r="M4" s="91">
        <v>10.75</v>
      </c>
      <c r="N4" s="8">
        <v>15</v>
      </c>
      <c r="O4" s="63">
        <v>19000</v>
      </c>
      <c r="P4" s="64">
        <f>Table224578910112[[#This Row],[PEMBULATAN]]*O4</f>
        <v>285000</v>
      </c>
      <c r="Q4" s="147"/>
    </row>
    <row r="5" spans="1:17" ht="22.5" customHeight="1" x14ac:dyDescent="0.2">
      <c r="A5" s="142" t="s">
        <v>30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4"/>
      <c r="M5" s="74">
        <f>SUBTOTAL(109,Table224578910112[KG VOLUME])</f>
        <v>11.602499999999999</v>
      </c>
      <c r="N5" s="67">
        <f>SUM(N3:N4)</f>
        <v>16</v>
      </c>
      <c r="O5" s="145">
        <f>SUM(P3:P4)</f>
        <v>304000</v>
      </c>
      <c r="P5" s="146"/>
    </row>
    <row r="6" spans="1:17" ht="18" customHeight="1" x14ac:dyDescent="0.2">
      <c r="A6" s="80"/>
      <c r="B6" s="56" t="s">
        <v>42</v>
      </c>
      <c r="C6" s="55"/>
      <c r="D6" s="57" t="s">
        <v>43</v>
      </c>
      <c r="E6" s="80"/>
      <c r="F6" s="80"/>
      <c r="G6" s="80"/>
      <c r="H6" s="80"/>
      <c r="I6" s="80"/>
      <c r="J6" s="80"/>
      <c r="K6" s="80"/>
      <c r="L6" s="80"/>
      <c r="M6" s="81"/>
      <c r="N6" s="82" t="s">
        <v>51</v>
      </c>
      <c r="O6" s="83"/>
      <c r="P6" s="83">
        <f>O5*10%</f>
        <v>30400</v>
      </c>
    </row>
    <row r="7" spans="1:17" ht="18" customHeight="1" thickBot="1" x14ac:dyDescent="0.25">
      <c r="A7" s="80"/>
      <c r="B7" s="56"/>
      <c r="C7" s="55"/>
      <c r="D7" s="57"/>
      <c r="E7" s="80"/>
      <c r="F7" s="80"/>
      <c r="G7" s="80"/>
      <c r="H7" s="80"/>
      <c r="I7" s="80"/>
      <c r="J7" s="80"/>
      <c r="K7" s="80"/>
      <c r="L7" s="80"/>
      <c r="M7" s="81"/>
      <c r="N7" s="84" t="s">
        <v>52</v>
      </c>
      <c r="O7" s="85"/>
      <c r="P7" s="85">
        <f>O5-P6</f>
        <v>273600</v>
      </c>
    </row>
    <row r="8" spans="1:17" ht="18" customHeight="1" x14ac:dyDescent="0.2">
      <c r="A8" s="11"/>
      <c r="H8" s="62"/>
      <c r="N8" s="61" t="s">
        <v>31</v>
      </c>
      <c r="P8" s="68">
        <f>P7*1%</f>
        <v>2736</v>
      </c>
    </row>
    <row r="9" spans="1:17" ht="18" customHeight="1" thickBot="1" x14ac:dyDescent="0.25">
      <c r="A9" s="11"/>
      <c r="H9" s="62"/>
      <c r="N9" s="61" t="s">
        <v>53</v>
      </c>
      <c r="P9" s="70">
        <f>P7*2%</f>
        <v>5472</v>
      </c>
    </row>
    <row r="10" spans="1:17" ht="18" customHeight="1" x14ac:dyDescent="0.2">
      <c r="A10" s="11"/>
      <c r="H10" s="62"/>
      <c r="N10" s="65" t="s">
        <v>32</v>
      </c>
      <c r="O10" s="66"/>
      <c r="P10" s="69">
        <f>P7+P8-P9</f>
        <v>270864</v>
      </c>
    </row>
    <row r="12" spans="1:17" x14ac:dyDescent="0.2">
      <c r="A12" s="11"/>
      <c r="H12" s="62"/>
      <c r="P12" s="70"/>
    </row>
    <row r="13" spans="1:17" x14ac:dyDescent="0.2">
      <c r="A13" s="11"/>
      <c r="H13" s="62"/>
      <c r="O13" s="58"/>
      <c r="P13" s="70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33" priority="2"/>
  </conditionalFormatting>
  <conditionalFormatting sqref="B4">
    <cfRule type="duplicateValues" dxfId="3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5"/>
  <sheetViews>
    <sheetView zoomScale="110" zoomScaleNormal="110" workbookViewId="0">
      <pane xSplit="3" ySplit="2" topLeftCell="D3" activePane="bottomRight" state="frozen"/>
      <selection activeCell="N6" sqref="N6"/>
      <selection pane="topRight" activeCell="N6" sqref="N6"/>
      <selection pane="bottomLeft" activeCell="N6" sqref="N6"/>
      <selection pane="bottomRight" activeCell="N14" sqref="N14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7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0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77">
        <v>402711</v>
      </c>
      <c r="B3" s="71" t="s">
        <v>65</v>
      </c>
      <c r="C3" s="9" t="s">
        <v>66</v>
      </c>
      <c r="D3" s="73" t="s">
        <v>62</v>
      </c>
      <c r="E3" s="13">
        <v>44551</v>
      </c>
      <c r="F3" s="73" t="s">
        <v>68</v>
      </c>
      <c r="G3" s="13">
        <v>44574</v>
      </c>
      <c r="H3" s="10" t="s">
        <v>69</v>
      </c>
      <c r="I3" s="1">
        <v>65</v>
      </c>
      <c r="J3" s="1">
        <v>63</v>
      </c>
      <c r="K3" s="1">
        <v>20</v>
      </c>
      <c r="L3" s="1">
        <v>6</v>
      </c>
      <c r="M3" s="75">
        <v>20.475000000000001</v>
      </c>
      <c r="N3" s="8">
        <v>21</v>
      </c>
      <c r="O3" s="63">
        <v>19000</v>
      </c>
      <c r="P3" s="64">
        <f>Table2245789101123[[#This Row],[PEMBULATAN]]*O3</f>
        <v>399000</v>
      </c>
      <c r="Q3" s="148">
        <v>2</v>
      </c>
    </row>
    <row r="4" spans="1:17" ht="26.25" customHeight="1" x14ac:dyDescent="0.2">
      <c r="A4" s="14"/>
      <c r="B4" s="72"/>
      <c r="C4" s="9" t="s">
        <v>67</v>
      </c>
      <c r="D4" s="73" t="s">
        <v>62</v>
      </c>
      <c r="E4" s="13">
        <v>44551</v>
      </c>
      <c r="F4" s="73" t="s">
        <v>68</v>
      </c>
      <c r="G4" s="13">
        <v>44574</v>
      </c>
      <c r="H4" s="10" t="s">
        <v>69</v>
      </c>
      <c r="I4" s="1">
        <v>85</v>
      </c>
      <c r="J4" s="1">
        <v>85</v>
      </c>
      <c r="K4" s="1">
        <v>13</v>
      </c>
      <c r="L4" s="1">
        <v>12</v>
      </c>
      <c r="M4" s="75">
        <v>23.481249999999999</v>
      </c>
      <c r="N4" s="8">
        <v>24</v>
      </c>
      <c r="O4" s="63">
        <v>19000</v>
      </c>
      <c r="P4" s="64">
        <f>Table2245789101123[[#This Row],[PEMBULATAN]]*O4</f>
        <v>456000</v>
      </c>
      <c r="Q4" s="148"/>
    </row>
    <row r="5" spans="1:17" ht="22.5" customHeight="1" x14ac:dyDescent="0.2">
      <c r="A5" s="142" t="s">
        <v>30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4"/>
      <c r="M5" s="74">
        <f>SUBTOTAL(109,Table2245789101123[KG VOLUME])</f>
        <v>43.956249999999997</v>
      </c>
      <c r="N5" s="67">
        <f>SUM(N3:N4)</f>
        <v>45</v>
      </c>
      <c r="O5" s="145">
        <f>SUM(P3:P4)</f>
        <v>855000</v>
      </c>
      <c r="P5" s="146"/>
    </row>
    <row r="6" spans="1:17" ht="18" customHeight="1" x14ac:dyDescent="0.2">
      <c r="A6" s="80"/>
      <c r="B6" s="56" t="s">
        <v>42</v>
      </c>
      <c r="C6" s="55"/>
      <c r="D6" s="57" t="s">
        <v>43</v>
      </c>
      <c r="E6" s="80"/>
      <c r="F6" s="80"/>
      <c r="G6" s="80"/>
      <c r="H6" s="80"/>
      <c r="I6" s="80"/>
      <c r="J6" s="80"/>
      <c r="K6" s="80"/>
      <c r="L6" s="80"/>
      <c r="M6" s="81"/>
      <c r="N6" s="82" t="s">
        <v>51</v>
      </c>
      <c r="O6" s="83"/>
      <c r="P6" s="83">
        <f>O5*10%</f>
        <v>85500</v>
      </c>
    </row>
    <row r="7" spans="1:17" ht="18" customHeight="1" thickBot="1" x14ac:dyDescent="0.25">
      <c r="A7" s="80"/>
      <c r="B7" s="56"/>
      <c r="C7" s="55"/>
      <c r="D7" s="57"/>
      <c r="E7" s="80"/>
      <c r="F7" s="80"/>
      <c r="G7" s="80"/>
      <c r="H7" s="80"/>
      <c r="I7" s="80"/>
      <c r="J7" s="80"/>
      <c r="K7" s="80"/>
      <c r="L7" s="80"/>
      <c r="M7" s="81"/>
      <c r="N7" s="84" t="s">
        <v>52</v>
      </c>
      <c r="O7" s="85"/>
      <c r="P7" s="85">
        <f>O5-P6</f>
        <v>769500</v>
      </c>
    </row>
    <row r="8" spans="1:17" ht="18" customHeight="1" x14ac:dyDescent="0.2">
      <c r="A8" s="11"/>
      <c r="H8" s="62"/>
      <c r="N8" s="61" t="s">
        <v>31</v>
      </c>
      <c r="P8" s="68">
        <f>P7*1%</f>
        <v>7695</v>
      </c>
    </row>
    <row r="9" spans="1:17" ht="18" customHeight="1" thickBot="1" x14ac:dyDescent="0.25">
      <c r="A9" s="11"/>
      <c r="H9" s="62"/>
      <c r="N9" s="61" t="s">
        <v>53</v>
      </c>
      <c r="P9" s="70">
        <f>P7*2%</f>
        <v>15390</v>
      </c>
    </row>
    <row r="10" spans="1:17" ht="18" customHeight="1" x14ac:dyDescent="0.2">
      <c r="A10" s="11"/>
      <c r="H10" s="62"/>
      <c r="N10" s="65" t="s">
        <v>32</v>
      </c>
      <c r="O10" s="66"/>
      <c r="P10" s="69">
        <f>P7+P8-P9</f>
        <v>761805</v>
      </c>
    </row>
    <row r="12" spans="1:17" x14ac:dyDescent="0.2">
      <c r="A12" s="11"/>
      <c r="H12" s="62"/>
      <c r="P12" s="70"/>
    </row>
    <row r="13" spans="1:17" x14ac:dyDescent="0.2">
      <c r="A13" s="11"/>
      <c r="H13" s="62"/>
      <c r="O13" s="58"/>
      <c r="P13" s="70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Sicepat_Merauke Des 2021</vt:lpstr>
      <vt:lpstr>ALL</vt:lpstr>
      <vt:lpstr>402655</vt:lpstr>
      <vt:lpstr>402711</vt:lpstr>
      <vt:lpstr>'402655'!Print_Titles</vt:lpstr>
      <vt:lpstr>'402711'!Print_Titles</vt:lpstr>
      <vt:lpstr>ALL!Print_Titles</vt:lpstr>
      <vt:lpstr>'Sicepat_Merauke 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2022-01-27T09:15:53Z</cp:lastPrinted>
  <dcterms:created xsi:type="dcterms:W3CDTF">2021-07-02T11:08:00Z</dcterms:created>
  <dcterms:modified xsi:type="dcterms:W3CDTF">2022-01-29T02:59:00Z</dcterms:modified>
</cp:coreProperties>
</file>