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"/>
    </mc:Choice>
  </mc:AlternateContent>
  <bookViews>
    <workbookView xWindow="0" yWindow="0" windowWidth="20490" windowHeight="7320" tabRatio="842"/>
  </bookViews>
  <sheets>
    <sheet name="Sicepat_Tarakan_JKT_Des 21" sheetId="2" r:id="rId1"/>
    <sheet name="ALL" sheetId="89" r:id="rId2"/>
    <sheet name="402954" sheetId="58" r:id="rId3"/>
    <sheet name="402953" sheetId="59" r:id="rId4"/>
    <sheet name="402955" sheetId="60" r:id="rId5"/>
    <sheet name="402764" sheetId="61" r:id="rId6"/>
  </sheets>
  <definedNames>
    <definedName name="_xlnm.Print_Titles" localSheetId="5">'402764'!$2:$2</definedName>
    <definedName name="_xlnm.Print_Titles" localSheetId="3">'402953'!$2:$2</definedName>
    <definedName name="_xlnm.Print_Titles" localSheetId="2">'402954'!$2:$2</definedName>
    <definedName name="_xlnm.Print_Titles" localSheetId="4">'402955'!$2:$2</definedName>
    <definedName name="_xlnm.Print_Titles" localSheetId="1">ALL!$2:$2</definedName>
    <definedName name="_xlnm.Print_Titles" localSheetId="0">'Sicepat_Tarakan_JKT_Des 21'!$2:$17</definedName>
  </definedNames>
  <calcPr calcId="162913"/>
</workbook>
</file>

<file path=xl/calcChain.xml><?xml version="1.0" encoding="utf-8"?>
<calcChain xmlns="http://schemas.openxmlformats.org/spreadsheetml/2006/main">
  <c r="J24" i="2" l="1"/>
  <c r="G18" i="2"/>
  <c r="C21" i="2"/>
  <c r="B21" i="2"/>
  <c r="B20" i="2"/>
  <c r="C20" i="2"/>
  <c r="C19" i="2"/>
  <c r="B19" i="2"/>
  <c r="C18" i="2"/>
  <c r="B18" i="2"/>
  <c r="M20" i="89"/>
  <c r="N20" i="89"/>
  <c r="I6" i="89"/>
  <c r="Q20" i="89"/>
  <c r="O20" i="89"/>
  <c r="P19" i="89"/>
  <c r="P18" i="89"/>
  <c r="P17" i="89"/>
  <c r="P16" i="89"/>
  <c r="P15" i="89"/>
  <c r="P14" i="89"/>
  <c r="P13" i="89"/>
  <c r="P12" i="89"/>
  <c r="P10" i="89"/>
  <c r="P9" i="89"/>
  <c r="P8" i="89"/>
  <c r="P7" i="89"/>
  <c r="P6" i="89"/>
  <c r="P5" i="89"/>
  <c r="P4" i="89"/>
  <c r="P3" i="89"/>
  <c r="P11" i="89"/>
  <c r="P5" i="60"/>
  <c r="P7" i="59"/>
  <c r="P12" i="58"/>
  <c r="O11" i="58"/>
  <c r="P21" i="89" l="1"/>
  <c r="P22" i="89" s="1"/>
  <c r="P24" i="89" l="1"/>
  <c r="P23" i="89"/>
  <c r="P25" i="89" l="1"/>
  <c r="N8" i="61" l="1"/>
  <c r="M8" i="61"/>
  <c r="P7" i="61"/>
  <c r="P6" i="61"/>
  <c r="P5" i="61"/>
  <c r="P4" i="61"/>
  <c r="P3" i="61"/>
  <c r="N4" i="60"/>
  <c r="M4" i="60"/>
  <c r="P3" i="60"/>
  <c r="O4" i="60" s="1"/>
  <c r="P6" i="60" s="1"/>
  <c r="N6" i="59"/>
  <c r="M6" i="59"/>
  <c r="P5" i="59"/>
  <c r="P4" i="59"/>
  <c r="P3" i="59"/>
  <c r="N11" i="58"/>
  <c r="M11" i="58"/>
  <c r="P10" i="58"/>
  <c r="P9" i="58"/>
  <c r="P8" i="58"/>
  <c r="P7" i="58"/>
  <c r="P6" i="58"/>
  <c r="P5" i="58"/>
  <c r="P4" i="58"/>
  <c r="P3" i="58"/>
  <c r="P13" i="58" l="1"/>
  <c r="P15" i="58" s="1"/>
  <c r="O8" i="61"/>
  <c r="P10" i="61" s="1"/>
  <c r="P12" i="61" s="1"/>
  <c r="O6" i="59"/>
  <c r="P8" i="59" s="1"/>
  <c r="P9" i="59" s="1"/>
  <c r="P8" i="60"/>
  <c r="P7" i="60"/>
  <c r="P9" i="60" l="1"/>
  <c r="P10" i="59"/>
  <c r="P11" i="59" s="1"/>
  <c r="P14" i="58"/>
  <c r="P16" i="58" s="1"/>
  <c r="P11" i="61"/>
  <c r="P13" i="61" s="1"/>
  <c r="I27" i="2"/>
  <c r="I26" i="2"/>
  <c r="I28" i="2" s="1"/>
  <c r="A19" i="2" l="1"/>
  <c r="A20" i="2" s="1"/>
  <c r="A21" i="2" s="1"/>
  <c r="J21" i="2"/>
  <c r="J20" i="2"/>
  <c r="J19" i="2"/>
  <c r="I39" i="2" l="1"/>
  <c r="J18" i="2"/>
  <c r="J22" i="2" s="1"/>
  <c r="J25" i="2" l="1"/>
  <c r="J27" i="2" l="1"/>
  <c r="J26" i="2"/>
  <c r="J28" i="2" l="1"/>
</calcChain>
</file>

<file path=xl/sharedStrings.xml><?xml version="1.0" encoding="utf-8"?>
<sst xmlns="http://schemas.openxmlformats.org/spreadsheetml/2006/main" count="320" uniqueCount="85">
  <si>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</si>
  <si>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</si>
  <si>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</si>
  <si>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</si>
  <si>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</si>
  <si>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</si>
  <si>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</si>
  <si>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</si>
  <si>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</si>
  <si>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</si>
  <si>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</si>
  <si>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</si>
  <si>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</si>
  <si>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</si>
  <si>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</si>
  <si>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</si>
  <si>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</si>
  <si>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</si>
  <si>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</si>
  <si>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</si>
  <si>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</si>
  <si>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</si>
  <si>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</si>
  <si>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</si>
  <si>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</si>
  <si>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</si>
  <si>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</si>
  <si>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</si>
  <si>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</si>
  <si>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</si>
  <si>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</si>
  <si>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</si>
  <si>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</si>
  <si>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</si>
  <si>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</si>
  <si>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</si>
  <si>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</si>
  <si>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</si>
  <si>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</si>
  <si>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</si>
  <si>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</si>
  <si>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</si>
  <si>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</si>
  <si>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</si>
  <si>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</si>
  <si>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</si>
  <si>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</si>
  <si>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</si>
  <si>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</si>
  <si>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</si>
  <si>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</si>
  <si>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</si>
  <si>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</si>
  <si>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</si>
  <si>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</si>
  <si>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</si>
  <si>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DESEMBER 2021</t>
  </si>
  <si>
    <t>DMD/2112/23/ECIH6253</t>
  </si>
  <si>
    <t>GSK211223HOI873</t>
  </si>
  <si>
    <t>GSK211223GNS962</t>
  </si>
  <si>
    <t>GSK211223PLK380</t>
  </si>
  <si>
    <t>GSK211223HUC859</t>
  </si>
  <si>
    <t>GSK211223CBY473</t>
  </si>
  <si>
    <t>GSK211223LKH702</t>
  </si>
  <si>
    <t>GSK211223YNZ745</t>
  </si>
  <si>
    <t>GSK211223YTQ290</t>
  </si>
  <si>
    <t>DMP TRK (TARAKAN)</t>
  </si>
  <si>
    <t>KM DUTA II</t>
  </si>
  <si>
    <t>01/26/2022 EDY</t>
  </si>
  <si>
    <t>DMD/2112/24/CRTL7120</t>
  </si>
  <si>
    <t>GSK211224PGN213</t>
  </si>
  <si>
    <t>GSK211224WNP027</t>
  </si>
  <si>
    <t>GSK211224MHE482</t>
  </si>
  <si>
    <t>DMD/2112/25/WPRO9386</t>
  </si>
  <si>
    <t>GSK211225AWJ160</t>
  </si>
  <si>
    <t xml:space="preserve">  DMD/2112/31/CBAZ9348</t>
  </si>
  <si>
    <t>GSK211230BLG019</t>
  </si>
  <si>
    <t>GSK211230DMJ015</t>
  </si>
  <si>
    <t>GSK211230QIE923</t>
  </si>
  <si>
    <t>GSK211230ERV217</t>
  </si>
  <si>
    <t>GSK211230ZKI648</t>
  </si>
  <si>
    <t>PENGIRIMAN BARANG TUJUAN JAKARTA - TARAKAN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</si>
  <si>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Lima Ratus Tiga Belas Ribu Lima Ratus Delapan Rupiah.</t>
    </r>
  </si>
  <si>
    <t xml:space="preserve"> TARAKAN</t>
  </si>
  <si>
    <t xml:space="preserve"> 11 Februari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</si>
</sst>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9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342" displayName="Table224578910112342" ref="C2:N10" totalsRowShown="0" headerRowDxfId="84" dataDxfId="82" headerRowBorderDxfId="83">
  <tableColumns count="12">
    <tableColumn id="1" name="NOMOR" dataDxfId="81" dataCellStyle="Normal"/>
    <tableColumn id="3" name="TUJUAN" dataDxfId="80" dataCellStyle="Normal"/>
    <tableColumn id="16" name="Pick Up" dataDxfId="79"/>
    <tableColumn id="14" name="KAPAL" dataDxfId="78"/>
    <tableColumn id="15" name="ETD Kapal" dataDxfId="77"/>
    <tableColumn id="10" name="KETERANGAN" dataDxfId="76" dataCellStyle="Normal"/>
    <tableColumn id="5" name="P" dataDxfId="75" dataCellStyle="Normal"/>
    <tableColumn id="6" name="L" dataDxfId="74" dataCellStyle="Normal"/>
    <tableColumn id="7" name="T" dataDxfId="73" dataCellStyle="Normal"/>
    <tableColumn id="4" name="ACT KG" dataDxfId="72" dataCellStyle="Normal"/>
    <tableColumn id="8" name="KG VOLUME" dataDxfId="71" dataCellStyle="Normal"/>
    <tableColumn id="19" name="PEMBULATAN" dataDxfId="7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3" name="Table22457891011234" displayName="Table22457891011234" ref="C2:N10" totalsRowShown="0" headerRowDxfId="66" dataDxfId="64" headerRowBorderDxfId="65">
  <tableColumns count="12">
    <tableColumn id="1" name="NOMOR" dataDxfId="63" dataCellStyle="Normal"/>
    <tableColumn id="3" name="TUJUAN" dataDxfId="62" dataCellStyle="Normal"/>
    <tableColumn id="16" name="Pick Up" dataDxfId="61"/>
    <tableColumn id="14" name="KAPAL" dataDxfId="60"/>
    <tableColumn id="15" name="ETD Kapal" dataDxfId="59"/>
    <tableColumn id="10" name="KETERANGAN" dataDxfId="58" dataCellStyle="Normal"/>
    <tableColumn id="5" name="P" dataDxfId="57" dataCellStyle="Normal"/>
    <tableColumn id="6" name="L" dataDxfId="56" dataCellStyle="Normal"/>
    <tableColumn id="7" name="T" dataDxfId="55" dataCellStyle="Normal"/>
    <tableColumn id="4" name="ACT KG" dataDxfId="54" dataCellStyle="Normal"/>
    <tableColumn id="8" name="KG VOLUME" dataDxfId="53" dataCellStyle="Normal"/>
    <tableColumn id="19" name="PEMBULATAN" dataDxfId="52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4" name="Table224578910112345" displayName="Table224578910112345" ref="C2:N5" totalsRowShown="0" headerRowDxfId="48" dataDxfId="46" headerRowBorderDxfId="47">
  <tableColumns count="12">
    <tableColumn id="1" name="NOMOR" dataDxfId="45" dataCellStyle="Normal"/>
    <tableColumn id="3" name="TUJUAN" dataDxfId="44" dataCellStyle="Normal"/>
    <tableColumn id="16" name="Pick Up" dataDxfId="43"/>
    <tableColumn id="14" name="KAPAL" dataDxfId="42"/>
    <tableColumn id="15" name="ETD Kapal" dataDxfId="41"/>
    <tableColumn id="10" name="KETERANGAN" dataDxfId="40" dataCellStyle="Normal"/>
    <tableColumn id="5" name="P" dataDxfId="39" dataCellStyle="Normal"/>
    <tableColumn id="6" name="L" dataDxfId="38" dataCellStyle="Normal"/>
    <tableColumn id="7" name="T" dataDxfId="37" dataCellStyle="Normal"/>
    <tableColumn id="4" name="ACT KG" dataDxfId="36" dataCellStyle="Normal"/>
    <tableColumn id="8" name="KG VOLUME" dataDxfId="35" dataCellStyle="Normal"/>
    <tableColumn id="19" name="PEMBULATAN" dataDxfId="34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5" name="Table2245789101123456" displayName="Table2245789101123456" ref="C2:N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6" name="Table22457891011234567" displayName="Table22457891011234567" ref="C2:N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6"/>
  <sheetViews>
    <sheetView tabSelected="1" topLeftCell="A13" workbookViewId="0">
      <selection activeCell="M20" sqref="M20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9" style="17" customWidth="1"/>
    <col min="4" max="4" width="27.710937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285156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8" t="s">
        <v>14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17" t="s">
        <v>15</v>
      </c>
      <c r="B12" s="17" t="s">
        <v>16</v>
      </c>
      <c r="G12" s="105" t="s">
        <v>49</v>
      </c>
      <c r="H12" s="105"/>
      <c r="I12" s="22" t="s">
        <v>17</v>
      </c>
      <c r="J12" s="23"/>
    </row>
    <row r="13" spans="1:10" x14ac:dyDescent="0.25">
      <c r="G13" s="105" t="s">
        <v>18</v>
      </c>
      <c r="H13" s="105"/>
      <c r="I13" s="22" t="s">
        <v>17</v>
      </c>
      <c r="J13" s="24" t="s">
        <v>84</v>
      </c>
    </row>
    <row r="14" spans="1:10" x14ac:dyDescent="0.25">
      <c r="G14" s="105" t="s">
        <v>50</v>
      </c>
      <c r="H14" s="105"/>
      <c r="I14" s="22" t="s">
        <v>17</v>
      </c>
      <c r="J14" s="17" t="s">
        <v>83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56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11" t="s">
        <v>28</v>
      </c>
      <c r="I17" s="112"/>
      <c r="J17" s="28" t="s">
        <v>29</v>
      </c>
    </row>
    <row r="18" spans="1:12" ht="48" customHeight="1" x14ac:dyDescent="0.25">
      <c r="A18" s="29">
        <v>1</v>
      </c>
      <c r="B18" s="30">
        <f>'402954'!E3</f>
        <v>44553</v>
      </c>
      <c r="C18" s="81">
        <f>'402954'!A3</f>
        <v>402954</v>
      </c>
      <c r="D18" s="31" t="s">
        <v>81</v>
      </c>
      <c r="E18" s="31" t="s">
        <v>66</v>
      </c>
      <c r="F18" s="32">
        <v>8</v>
      </c>
      <c r="G18" s="102">
        <f>'402954'!N11</f>
        <v>176</v>
      </c>
      <c r="H18" s="113">
        <v>13000</v>
      </c>
      <c r="I18" s="114"/>
      <c r="J18" s="33">
        <f>G18*H18</f>
        <v>2288000</v>
      </c>
      <c r="L18"/>
    </row>
    <row r="19" spans="1:12" ht="48" customHeight="1" x14ac:dyDescent="0.25">
      <c r="A19" s="29">
        <f>A18+1</f>
        <v>2</v>
      </c>
      <c r="B19" s="30">
        <f>'402953'!E3</f>
        <v>44554</v>
      </c>
      <c r="C19" s="81">
        <f>'402953'!A3</f>
        <v>402953</v>
      </c>
      <c r="D19" s="31" t="s">
        <v>81</v>
      </c>
      <c r="E19" s="31" t="s">
        <v>66</v>
      </c>
      <c r="F19" s="32">
        <v>3</v>
      </c>
      <c r="G19" s="103">
        <v>100</v>
      </c>
      <c r="H19" s="113">
        <v>13000</v>
      </c>
      <c r="I19" s="114"/>
      <c r="J19" s="33">
        <f t="shared" ref="J19:J20" si="0">G19*H19</f>
        <v>1300000</v>
      </c>
      <c r="L19"/>
    </row>
    <row r="20" spans="1:12" ht="48" customHeight="1" x14ac:dyDescent="0.25">
      <c r="A20" s="29">
        <f t="shared" ref="A20:A21" si="1">A19+1</f>
        <v>3</v>
      </c>
      <c r="B20" s="30">
        <f>Table2245789101123456[Pick Up]</f>
        <v>44555</v>
      </c>
      <c r="C20" s="81">
        <f>'402955'!A3</f>
        <v>402955</v>
      </c>
      <c r="D20" s="31" t="s">
        <v>81</v>
      </c>
      <c r="E20" s="31" t="s">
        <v>66</v>
      </c>
      <c r="F20" s="32">
        <v>1</v>
      </c>
      <c r="G20" s="103">
        <v>100</v>
      </c>
      <c r="H20" s="113">
        <v>13000</v>
      </c>
      <c r="I20" s="114"/>
      <c r="J20" s="33">
        <f t="shared" si="0"/>
        <v>1300000</v>
      </c>
      <c r="L20"/>
    </row>
    <row r="21" spans="1:12" ht="48" customHeight="1" x14ac:dyDescent="0.25">
      <c r="A21" s="29">
        <f t="shared" si="1"/>
        <v>4</v>
      </c>
      <c r="B21" s="30">
        <f>'402764'!E3</f>
        <v>44561</v>
      </c>
      <c r="C21" s="81">
        <f>'402764'!A3</f>
        <v>402764</v>
      </c>
      <c r="D21" s="31" t="s">
        <v>81</v>
      </c>
      <c r="E21" s="31" t="s">
        <v>66</v>
      </c>
      <c r="F21" s="32">
        <v>5</v>
      </c>
      <c r="G21" s="103">
        <v>100</v>
      </c>
      <c r="H21" s="113">
        <v>13000</v>
      </c>
      <c r="I21" s="114"/>
      <c r="J21" s="33">
        <f>G21*H21</f>
        <v>1300000</v>
      </c>
      <c r="L21"/>
    </row>
    <row r="22" spans="1:12" ht="32.25" customHeight="1" thickBot="1" x14ac:dyDescent="0.3">
      <c r="A22" s="115" t="s">
        <v>30</v>
      </c>
      <c r="B22" s="116"/>
      <c r="C22" s="116"/>
      <c r="D22" s="116"/>
      <c r="E22" s="116"/>
      <c r="F22" s="116"/>
      <c r="G22" s="116"/>
      <c r="H22" s="116"/>
      <c r="I22" s="117"/>
      <c r="J22" s="34">
        <f>SUM(J18:J21)</f>
        <v>6188000</v>
      </c>
      <c r="L22" s="79"/>
    </row>
    <row r="23" spans="1:12" x14ac:dyDescent="0.25">
      <c r="A23" s="118"/>
      <c r="B23" s="118"/>
      <c r="C23" s="35"/>
      <c r="D23" s="35"/>
      <c r="E23" s="35"/>
      <c r="F23" s="35"/>
      <c r="G23" s="35"/>
      <c r="H23" s="36"/>
      <c r="I23" s="36"/>
      <c r="J23" s="37"/>
    </row>
    <row r="24" spans="1:12" x14ac:dyDescent="0.25">
      <c r="A24" s="82"/>
      <c r="B24" s="82"/>
      <c r="C24" s="82"/>
      <c r="D24" s="82"/>
      <c r="E24" s="82"/>
      <c r="F24" s="82"/>
      <c r="G24" s="38" t="s">
        <v>51</v>
      </c>
      <c r="H24" s="38"/>
      <c r="I24" s="36"/>
      <c r="J24" s="37">
        <f>J22*10%</f>
        <v>618800</v>
      </c>
      <c r="L24" s="39"/>
    </row>
    <row r="25" spans="1:12" x14ac:dyDescent="0.25">
      <c r="A25" s="82"/>
      <c r="B25" s="82"/>
      <c r="C25" s="82"/>
      <c r="D25" s="82"/>
      <c r="E25" s="82"/>
      <c r="F25" s="82"/>
      <c r="G25" s="89" t="s">
        <v>52</v>
      </c>
      <c r="H25" s="89"/>
      <c r="I25" s="90"/>
      <c r="J25" s="92">
        <f>J22-J24</f>
        <v>5569200</v>
      </c>
      <c r="L25" s="39"/>
    </row>
    <row r="26" spans="1:12" x14ac:dyDescent="0.25">
      <c r="A26" s="82"/>
      <c r="B26" s="82"/>
      <c r="C26" s="82"/>
      <c r="D26" s="82"/>
      <c r="E26" s="82"/>
      <c r="F26" s="82"/>
      <c r="G26" s="38" t="s">
        <v>31</v>
      </c>
      <c r="H26" s="38"/>
      <c r="I26" s="39" t="e">
        <f>#REF!*1%</f>
        <v>#REF!</v>
      </c>
      <c r="J26" s="37">
        <f>J25*1%</f>
        <v>55692</v>
      </c>
    </row>
    <row r="27" spans="1:12" ht="16.5" thickBot="1" x14ac:dyDescent="0.3">
      <c r="A27" s="82"/>
      <c r="B27" s="82"/>
      <c r="C27" s="82"/>
      <c r="D27" s="82"/>
      <c r="E27" s="82"/>
      <c r="F27" s="82"/>
      <c r="G27" s="91" t="s">
        <v>54</v>
      </c>
      <c r="H27" s="91"/>
      <c r="I27" s="40">
        <f>I23*10%</f>
        <v>0</v>
      </c>
      <c r="J27" s="40">
        <f>J25*2%</f>
        <v>111384</v>
      </c>
    </row>
    <row r="28" spans="1:12" x14ac:dyDescent="0.25">
      <c r="E28" s="16"/>
      <c r="F28" s="16"/>
      <c r="G28" s="41" t="s">
        <v>55</v>
      </c>
      <c r="H28" s="41"/>
      <c r="I28" s="42" t="e">
        <f>I22+I26</f>
        <v>#REF!</v>
      </c>
      <c r="J28" s="42">
        <f>J25+J26-J27</f>
        <v>5513508</v>
      </c>
    </row>
    <row r="29" spans="1:12" x14ac:dyDescent="0.25">
      <c r="E29" s="16"/>
      <c r="F29" s="16"/>
      <c r="G29" s="41"/>
      <c r="H29" s="41"/>
      <c r="I29" s="42"/>
      <c r="J29" s="42"/>
    </row>
    <row r="30" spans="1:12" x14ac:dyDescent="0.25">
      <c r="A30" s="16" t="s">
        <v>82</v>
      </c>
      <c r="D30" s="16"/>
      <c r="E30" s="16"/>
      <c r="F30" s="16"/>
      <c r="G30" s="16"/>
      <c r="H30" s="41"/>
      <c r="I30" s="41"/>
      <c r="J30" s="42"/>
    </row>
    <row r="31" spans="1:12" x14ac:dyDescent="0.25">
      <c r="A31" s="43"/>
      <c r="D31" s="16"/>
      <c r="E31" s="16"/>
      <c r="F31" s="16"/>
      <c r="G31" s="16"/>
      <c r="H31" s="41"/>
      <c r="I31" s="41"/>
      <c r="J31" s="42"/>
    </row>
    <row r="32" spans="1:12" x14ac:dyDescent="0.25">
      <c r="D32" s="16"/>
      <c r="E32" s="16"/>
      <c r="F32" s="16"/>
      <c r="G32" s="16"/>
      <c r="H32" s="41"/>
      <c r="I32" s="41"/>
      <c r="J32" s="42"/>
    </row>
    <row r="33" spans="1:10" x14ac:dyDescent="0.25">
      <c r="A33" s="44" t="s">
        <v>33</v>
      </c>
    </row>
    <row r="34" spans="1:10" x14ac:dyDescent="0.25">
      <c r="A34" s="45" t="s">
        <v>34</v>
      </c>
      <c r="B34" s="46"/>
      <c r="C34" s="46"/>
      <c r="D34" s="47"/>
      <c r="E34" s="47"/>
      <c r="F34" s="47"/>
      <c r="G34" s="47"/>
    </row>
    <row r="35" spans="1:10" x14ac:dyDescent="0.25">
      <c r="A35" s="45" t="s">
        <v>35</v>
      </c>
      <c r="B35" s="46"/>
      <c r="C35" s="46"/>
      <c r="D35" s="47"/>
      <c r="E35" s="47"/>
      <c r="F35" s="47"/>
      <c r="G35" s="47"/>
    </row>
    <row r="36" spans="1:10" x14ac:dyDescent="0.25">
      <c r="A36" s="48" t="s">
        <v>36</v>
      </c>
      <c r="B36" s="49"/>
      <c r="C36" s="49"/>
      <c r="D36" s="47"/>
      <c r="E36" s="47"/>
      <c r="F36" s="47"/>
      <c r="G36" s="47"/>
    </row>
    <row r="37" spans="1:10" x14ac:dyDescent="0.25">
      <c r="A37" s="50" t="s">
        <v>8</v>
      </c>
      <c r="B37" s="51"/>
      <c r="C37" s="51"/>
      <c r="D37" s="47"/>
      <c r="E37" s="47"/>
      <c r="F37" s="47"/>
      <c r="G37" s="47"/>
    </row>
    <row r="38" spans="1:10" x14ac:dyDescent="0.25">
      <c r="A38" s="52"/>
      <c r="B38" s="52"/>
      <c r="C38" s="52"/>
    </row>
    <row r="39" spans="1:10" x14ac:dyDescent="0.25">
      <c r="H39" s="53" t="s">
        <v>37</v>
      </c>
      <c r="I39" s="106" t="str">
        <f>+J13</f>
        <v xml:space="preserve"> 11 Februari 2022</v>
      </c>
      <c r="J39" s="107"/>
    </row>
    <row r="43" spans="1:10" ht="18" customHeight="1" x14ac:dyDescent="0.25"/>
    <row r="44" spans="1:10" ht="17.25" customHeight="1" x14ac:dyDescent="0.25"/>
    <row r="46" spans="1:10" x14ac:dyDescent="0.25">
      <c r="H46" s="104" t="s">
        <v>38</v>
      </c>
      <c r="I46" s="104"/>
      <c r="J46" s="104"/>
    </row>
  </sheetData>
  <mergeCells count="13">
    <mergeCell ref="A10:J10"/>
    <mergeCell ref="H17:I17"/>
    <mergeCell ref="H18:I18"/>
    <mergeCell ref="A22:I22"/>
    <mergeCell ref="A23:B23"/>
    <mergeCell ref="H19:I19"/>
    <mergeCell ref="H20:I20"/>
    <mergeCell ref="H21:I21"/>
    <mergeCell ref="H46:J46"/>
    <mergeCell ref="G14:H14"/>
    <mergeCell ref="G13:H13"/>
    <mergeCell ref="G12:H12"/>
    <mergeCell ref="I39:J3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40"/>
  <sheetViews>
    <sheetView zoomScale="110" zoomScaleNormal="110" workbookViewId="0">
      <pane xSplit="3" ySplit="2" topLeftCell="D15" activePane="bottomRight" state="frozen"/>
      <selection activeCell="H24" sqref="H24"/>
      <selection pane="topRight" activeCell="H24" sqref="H24"/>
      <selection pane="bottomLeft" activeCell="H24" sqref="H24"/>
      <selection pane="bottomRight" activeCell="E21" sqref="E21"/>
    </sheetView>
  </sheetViews>
  <sheetFormatPr defaultRowHeight="15" x14ac:dyDescent="0.2"/>
  <cols>
    <col min="1" max="1" width="6.5703125" style="4" customWidth="1"/>
    <col min="2" max="2" width="19.5703125" style="2" customWidth="1"/>
    <col min="3" max="3" width="14.5703125" style="2" customWidth="1"/>
    <col min="4" max="4" width="8.28515625" style="3" customWidth="1"/>
    <col min="5" max="5" width="7.42578125" style="11" customWidth="1"/>
    <col min="6" max="6" width="8.7109375" style="3" customWidth="1"/>
    <col min="7" max="7" width="7.42578125" style="3" customWidth="1"/>
    <col min="8" max="8" width="12.28515625" style="6" customWidth="1"/>
    <col min="9" max="9" width="3.5703125" style="3" customWidth="1"/>
    <col min="10" max="11" width="3.28515625" style="3" customWidth="1"/>
    <col min="12" max="12" width="4.28515625" style="3" customWidth="1"/>
    <col min="13" max="13" width="8" style="3" customWidth="1"/>
    <col min="14" max="14" width="12.140625" style="14" customWidth="1"/>
    <col min="15" max="15" width="8.28515625" style="14" customWidth="1"/>
    <col min="16" max="16" width="10.42578125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402954</v>
      </c>
      <c r="B3" s="98" t="s">
        <v>57</v>
      </c>
      <c r="C3" s="8" t="s">
        <v>58</v>
      </c>
      <c r="D3" s="73" t="s">
        <v>66</v>
      </c>
      <c r="E3" s="12">
        <v>44553</v>
      </c>
      <c r="F3" s="73" t="s">
        <v>67</v>
      </c>
      <c r="G3" s="12">
        <v>44579</v>
      </c>
      <c r="H3" s="9" t="s">
        <v>68</v>
      </c>
      <c r="I3" s="1">
        <v>66</v>
      </c>
      <c r="J3" s="1">
        <v>54</v>
      </c>
      <c r="K3" s="1">
        <v>24</v>
      </c>
      <c r="L3" s="1">
        <v>15</v>
      </c>
      <c r="M3" s="77">
        <v>21.384</v>
      </c>
      <c r="N3" s="7">
        <v>22</v>
      </c>
      <c r="O3" s="61">
        <v>13000</v>
      </c>
      <c r="P3" s="62">
        <f t="shared" ref="P3:P10" si="0">N3*O3</f>
        <v>286000</v>
      </c>
      <c r="Q3" s="119">
        <v>8</v>
      </c>
    </row>
    <row r="4" spans="1:17" ht="26.25" customHeight="1" x14ac:dyDescent="0.2">
      <c r="A4" s="13"/>
      <c r="B4" s="100"/>
      <c r="C4" s="8" t="s">
        <v>59</v>
      </c>
      <c r="D4" s="73" t="s">
        <v>66</v>
      </c>
      <c r="E4" s="12">
        <v>44553</v>
      </c>
      <c r="F4" s="73" t="s">
        <v>67</v>
      </c>
      <c r="G4" s="12">
        <v>44579</v>
      </c>
      <c r="H4" s="9" t="s">
        <v>68</v>
      </c>
      <c r="I4" s="1">
        <v>66</v>
      </c>
      <c r="J4" s="1">
        <v>54</v>
      </c>
      <c r="K4" s="1">
        <v>24</v>
      </c>
      <c r="L4" s="1">
        <v>15</v>
      </c>
      <c r="M4" s="77">
        <v>21.384</v>
      </c>
      <c r="N4" s="7">
        <v>22</v>
      </c>
      <c r="O4" s="61">
        <v>13000</v>
      </c>
      <c r="P4" s="62">
        <f t="shared" si="0"/>
        <v>286000</v>
      </c>
      <c r="Q4" s="120"/>
    </row>
    <row r="5" spans="1:17" ht="26.25" customHeight="1" x14ac:dyDescent="0.2">
      <c r="A5" s="13"/>
      <c r="B5" s="97"/>
      <c r="C5" s="8" t="s">
        <v>60</v>
      </c>
      <c r="D5" s="73" t="s">
        <v>66</v>
      </c>
      <c r="E5" s="12">
        <v>44553</v>
      </c>
      <c r="F5" s="73" t="s">
        <v>67</v>
      </c>
      <c r="G5" s="12">
        <v>44579</v>
      </c>
      <c r="H5" s="9" t="s">
        <v>68</v>
      </c>
      <c r="I5" s="1">
        <v>66</v>
      </c>
      <c r="J5" s="1">
        <v>54</v>
      </c>
      <c r="K5" s="1">
        <v>24</v>
      </c>
      <c r="L5" s="1">
        <v>15</v>
      </c>
      <c r="M5" s="77">
        <v>21.384</v>
      </c>
      <c r="N5" s="7">
        <v>22</v>
      </c>
      <c r="O5" s="61">
        <v>13000</v>
      </c>
      <c r="P5" s="62">
        <f t="shared" si="0"/>
        <v>286000</v>
      </c>
      <c r="Q5" s="120"/>
    </row>
    <row r="6" spans="1:17" ht="26.25" customHeight="1" x14ac:dyDescent="0.2">
      <c r="A6" s="13"/>
      <c r="B6" s="97"/>
      <c r="C6" s="70" t="s">
        <v>61</v>
      </c>
      <c r="D6" s="75" t="s">
        <v>66</v>
      </c>
      <c r="E6" s="12">
        <v>44553</v>
      </c>
      <c r="F6" s="73" t="s">
        <v>67</v>
      </c>
      <c r="G6" s="12">
        <v>44579</v>
      </c>
      <c r="H6" s="74" t="s">
        <v>68</v>
      </c>
      <c r="I6" s="15">
        <f>SUBTOTAL(109,I3:I5)</f>
        <v>198</v>
      </c>
      <c r="J6" s="15">
        <v>54</v>
      </c>
      <c r="K6" s="15">
        <v>24</v>
      </c>
      <c r="L6" s="15">
        <v>15</v>
      </c>
      <c r="M6" s="78">
        <v>21.384</v>
      </c>
      <c r="N6" s="69">
        <v>22</v>
      </c>
      <c r="O6" s="61">
        <v>13000</v>
      </c>
      <c r="P6" s="62">
        <f t="shared" si="0"/>
        <v>286000</v>
      </c>
      <c r="Q6" s="120"/>
    </row>
    <row r="7" spans="1:17" ht="26.25" customHeight="1" x14ac:dyDescent="0.2">
      <c r="A7" s="13"/>
      <c r="B7" s="97"/>
      <c r="C7" s="70" t="s">
        <v>62</v>
      </c>
      <c r="D7" s="75" t="s">
        <v>66</v>
      </c>
      <c r="E7" s="12">
        <v>44553</v>
      </c>
      <c r="F7" s="73" t="s">
        <v>67</v>
      </c>
      <c r="G7" s="12">
        <v>44579</v>
      </c>
      <c r="H7" s="74" t="s">
        <v>68</v>
      </c>
      <c r="I7" s="15">
        <v>66</v>
      </c>
      <c r="J7" s="15">
        <v>54</v>
      </c>
      <c r="K7" s="15">
        <v>24</v>
      </c>
      <c r="L7" s="15">
        <v>15</v>
      </c>
      <c r="M7" s="78">
        <v>21.384</v>
      </c>
      <c r="N7" s="69">
        <v>22</v>
      </c>
      <c r="O7" s="61">
        <v>13000</v>
      </c>
      <c r="P7" s="62">
        <f t="shared" si="0"/>
        <v>286000</v>
      </c>
      <c r="Q7" s="120"/>
    </row>
    <row r="8" spans="1:17" ht="26.25" customHeight="1" x14ac:dyDescent="0.2">
      <c r="A8" s="13"/>
      <c r="B8" s="97"/>
      <c r="C8" s="70" t="s">
        <v>63</v>
      </c>
      <c r="D8" s="75" t="s">
        <v>66</v>
      </c>
      <c r="E8" s="12">
        <v>44553</v>
      </c>
      <c r="F8" s="73" t="s">
        <v>67</v>
      </c>
      <c r="G8" s="12">
        <v>44579</v>
      </c>
      <c r="H8" s="74" t="s">
        <v>68</v>
      </c>
      <c r="I8" s="15">
        <v>66</v>
      </c>
      <c r="J8" s="15">
        <v>54</v>
      </c>
      <c r="K8" s="15">
        <v>24</v>
      </c>
      <c r="L8" s="15">
        <v>15</v>
      </c>
      <c r="M8" s="78">
        <v>21.384</v>
      </c>
      <c r="N8" s="69">
        <v>22</v>
      </c>
      <c r="O8" s="61">
        <v>13000</v>
      </c>
      <c r="P8" s="62">
        <f t="shared" si="0"/>
        <v>286000</v>
      </c>
      <c r="Q8" s="120"/>
    </row>
    <row r="9" spans="1:17" ht="26.25" customHeight="1" x14ac:dyDescent="0.2">
      <c r="A9" s="13"/>
      <c r="B9" s="97"/>
      <c r="C9" s="70" t="s">
        <v>64</v>
      </c>
      <c r="D9" s="75" t="s">
        <v>66</v>
      </c>
      <c r="E9" s="12">
        <v>44553</v>
      </c>
      <c r="F9" s="73" t="s">
        <v>67</v>
      </c>
      <c r="G9" s="12">
        <v>44579</v>
      </c>
      <c r="H9" s="74" t="s">
        <v>68</v>
      </c>
      <c r="I9" s="15">
        <v>66</v>
      </c>
      <c r="J9" s="15">
        <v>54</v>
      </c>
      <c r="K9" s="15">
        <v>24</v>
      </c>
      <c r="L9" s="15">
        <v>15</v>
      </c>
      <c r="M9" s="78">
        <v>21.384</v>
      </c>
      <c r="N9" s="69">
        <v>22</v>
      </c>
      <c r="O9" s="61">
        <v>13000</v>
      </c>
      <c r="P9" s="62">
        <f t="shared" si="0"/>
        <v>286000</v>
      </c>
      <c r="Q9" s="120"/>
    </row>
    <row r="10" spans="1:17" ht="26.25" customHeight="1" x14ac:dyDescent="0.2">
      <c r="A10" s="13"/>
      <c r="B10" s="97"/>
      <c r="C10" s="70" t="s">
        <v>65</v>
      </c>
      <c r="D10" s="75" t="s">
        <v>66</v>
      </c>
      <c r="E10" s="12">
        <v>44553</v>
      </c>
      <c r="F10" s="73" t="s">
        <v>67</v>
      </c>
      <c r="G10" s="12">
        <v>44579</v>
      </c>
      <c r="H10" s="74" t="s">
        <v>68</v>
      </c>
      <c r="I10" s="15">
        <v>66</v>
      </c>
      <c r="J10" s="15">
        <v>54</v>
      </c>
      <c r="K10" s="15">
        <v>24</v>
      </c>
      <c r="L10" s="15">
        <v>15</v>
      </c>
      <c r="M10" s="78">
        <v>21.384</v>
      </c>
      <c r="N10" s="69">
        <v>22</v>
      </c>
      <c r="O10" s="61">
        <v>13000</v>
      </c>
      <c r="P10" s="62">
        <f t="shared" si="0"/>
        <v>286000</v>
      </c>
      <c r="Q10" s="121"/>
    </row>
    <row r="11" spans="1:17" ht="26.25" customHeight="1" x14ac:dyDescent="0.2">
      <c r="A11" s="80">
        <v>402953</v>
      </c>
      <c r="B11" s="98" t="s">
        <v>69</v>
      </c>
      <c r="C11" s="8" t="s">
        <v>70</v>
      </c>
      <c r="D11" s="73" t="s">
        <v>66</v>
      </c>
      <c r="E11" s="12">
        <v>44554</v>
      </c>
      <c r="F11" s="73" t="s">
        <v>67</v>
      </c>
      <c r="G11" s="12">
        <v>44569</v>
      </c>
      <c r="H11" s="9" t="s">
        <v>68</v>
      </c>
      <c r="I11" s="1">
        <v>51</v>
      </c>
      <c r="J11" s="1">
        <v>45</v>
      </c>
      <c r="K11" s="1">
        <v>14</v>
      </c>
      <c r="L11" s="1">
        <v>11</v>
      </c>
      <c r="M11" s="77">
        <v>8.0325000000000006</v>
      </c>
      <c r="N11" s="7">
        <v>11</v>
      </c>
      <c r="O11" s="61">
        <v>13000</v>
      </c>
      <c r="P11" s="62">
        <f>N11*O11</f>
        <v>143000</v>
      </c>
      <c r="Q11" s="119">
        <v>3</v>
      </c>
    </row>
    <row r="12" spans="1:17" ht="26.25" customHeight="1" x14ac:dyDescent="0.2">
      <c r="A12" s="13"/>
      <c r="B12" s="100"/>
      <c r="C12" s="8" t="s">
        <v>71</v>
      </c>
      <c r="D12" s="73" t="s">
        <v>66</v>
      </c>
      <c r="E12" s="12">
        <v>44554</v>
      </c>
      <c r="F12" s="73" t="s">
        <v>67</v>
      </c>
      <c r="G12" s="12">
        <v>44569</v>
      </c>
      <c r="H12" s="9" t="s">
        <v>68</v>
      </c>
      <c r="I12" s="1">
        <v>51</v>
      </c>
      <c r="J12" s="1">
        <v>45</v>
      </c>
      <c r="K12" s="1">
        <v>14</v>
      </c>
      <c r="L12" s="1">
        <v>11</v>
      </c>
      <c r="M12" s="77">
        <v>8.0325000000000006</v>
      </c>
      <c r="N12" s="7">
        <v>11</v>
      </c>
      <c r="O12" s="61">
        <v>13000</v>
      </c>
      <c r="P12" s="62">
        <f t="shared" ref="P12:P19" si="1">N12*O12</f>
        <v>143000</v>
      </c>
      <c r="Q12" s="120"/>
    </row>
    <row r="13" spans="1:17" ht="26.25" customHeight="1" x14ac:dyDescent="0.2">
      <c r="A13" s="13"/>
      <c r="B13" s="97"/>
      <c r="C13" s="8" t="s">
        <v>72</v>
      </c>
      <c r="D13" s="73" t="s">
        <v>66</v>
      </c>
      <c r="E13" s="12">
        <v>44554</v>
      </c>
      <c r="F13" s="73" t="s">
        <v>67</v>
      </c>
      <c r="G13" s="12">
        <v>44569</v>
      </c>
      <c r="H13" s="9" t="s">
        <v>68</v>
      </c>
      <c r="I13" s="1">
        <v>51</v>
      </c>
      <c r="J13" s="1">
        <v>45</v>
      </c>
      <c r="K13" s="1">
        <v>14</v>
      </c>
      <c r="L13" s="1">
        <v>11</v>
      </c>
      <c r="M13" s="77">
        <v>8.0325000000000006</v>
      </c>
      <c r="N13" s="7">
        <v>11</v>
      </c>
      <c r="O13" s="61">
        <v>13000</v>
      </c>
      <c r="P13" s="62">
        <f t="shared" si="1"/>
        <v>143000</v>
      </c>
      <c r="Q13" s="121"/>
    </row>
    <row r="14" spans="1:17" ht="26.25" customHeight="1" x14ac:dyDescent="0.2">
      <c r="A14" s="80">
        <v>402955</v>
      </c>
      <c r="B14" s="98" t="s">
        <v>73</v>
      </c>
      <c r="C14" s="8" t="s">
        <v>74</v>
      </c>
      <c r="D14" s="73" t="s">
        <v>66</v>
      </c>
      <c r="E14" s="12">
        <v>44555</v>
      </c>
      <c r="F14" s="73" t="s">
        <v>67</v>
      </c>
      <c r="G14" s="12">
        <v>44569</v>
      </c>
      <c r="H14" s="9" t="s">
        <v>68</v>
      </c>
      <c r="I14" s="1">
        <v>40</v>
      </c>
      <c r="J14" s="1">
        <v>40</v>
      </c>
      <c r="K14" s="1">
        <v>58</v>
      </c>
      <c r="L14" s="1">
        <v>14</v>
      </c>
      <c r="M14" s="77">
        <v>23.2</v>
      </c>
      <c r="N14" s="95">
        <v>23.2</v>
      </c>
      <c r="O14" s="61">
        <v>13000</v>
      </c>
      <c r="P14" s="62">
        <f t="shared" si="1"/>
        <v>301600</v>
      </c>
      <c r="Q14" s="101">
        <v>1</v>
      </c>
    </row>
    <row r="15" spans="1:17" ht="26.25" customHeight="1" x14ac:dyDescent="0.2">
      <c r="A15" s="80">
        <v>402764</v>
      </c>
      <c r="B15" s="99" t="s">
        <v>75</v>
      </c>
      <c r="C15" s="8" t="s">
        <v>76</v>
      </c>
      <c r="D15" s="73" t="s">
        <v>66</v>
      </c>
      <c r="E15" s="12">
        <v>44561</v>
      </c>
      <c r="F15" s="73" t="s">
        <v>67</v>
      </c>
      <c r="G15" s="12">
        <v>44579</v>
      </c>
      <c r="H15" s="9" t="s">
        <v>68</v>
      </c>
      <c r="I15" s="1">
        <v>36</v>
      </c>
      <c r="J15" s="1">
        <v>36</v>
      </c>
      <c r="K15" s="1">
        <v>18</v>
      </c>
      <c r="L15" s="1">
        <v>12</v>
      </c>
      <c r="M15" s="77">
        <v>5.8319999999999999</v>
      </c>
      <c r="N15" s="95">
        <v>12</v>
      </c>
      <c r="O15" s="61">
        <v>13000</v>
      </c>
      <c r="P15" s="62">
        <f t="shared" si="1"/>
        <v>156000</v>
      </c>
      <c r="Q15" s="119">
        <v>5</v>
      </c>
    </row>
    <row r="16" spans="1:17" ht="26.25" customHeight="1" x14ac:dyDescent="0.2">
      <c r="A16" s="13"/>
      <c r="B16" s="100"/>
      <c r="C16" s="8" t="s">
        <v>77</v>
      </c>
      <c r="D16" s="73" t="s">
        <v>66</v>
      </c>
      <c r="E16" s="12">
        <v>44561</v>
      </c>
      <c r="F16" s="73" t="s">
        <v>67</v>
      </c>
      <c r="G16" s="12">
        <v>44579</v>
      </c>
      <c r="H16" s="9" t="s">
        <v>68</v>
      </c>
      <c r="I16" s="1">
        <v>35</v>
      </c>
      <c r="J16" s="1">
        <v>35</v>
      </c>
      <c r="K16" s="1">
        <v>91</v>
      </c>
      <c r="L16" s="1">
        <v>11</v>
      </c>
      <c r="M16" s="77">
        <v>27.868749999999999</v>
      </c>
      <c r="N16" s="95">
        <v>27.868749999999999</v>
      </c>
      <c r="O16" s="61">
        <v>13000</v>
      </c>
      <c r="P16" s="62">
        <f t="shared" si="1"/>
        <v>362293.75</v>
      </c>
      <c r="Q16" s="120"/>
    </row>
    <row r="17" spans="1:17" ht="26.25" customHeight="1" x14ac:dyDescent="0.2">
      <c r="A17" s="13"/>
      <c r="B17" s="97"/>
      <c r="C17" s="8" t="s">
        <v>78</v>
      </c>
      <c r="D17" s="73" t="s">
        <v>66</v>
      </c>
      <c r="E17" s="12">
        <v>44561</v>
      </c>
      <c r="F17" s="73" t="s">
        <v>67</v>
      </c>
      <c r="G17" s="12">
        <v>44579</v>
      </c>
      <c r="H17" s="9" t="s">
        <v>68</v>
      </c>
      <c r="I17" s="1">
        <v>35</v>
      </c>
      <c r="J17" s="1">
        <v>35</v>
      </c>
      <c r="K17" s="1">
        <v>91</v>
      </c>
      <c r="L17" s="1">
        <v>11</v>
      </c>
      <c r="M17" s="77">
        <v>27.868749999999999</v>
      </c>
      <c r="N17" s="95">
        <v>27.868749999999999</v>
      </c>
      <c r="O17" s="61">
        <v>13000</v>
      </c>
      <c r="P17" s="62">
        <f t="shared" si="1"/>
        <v>362293.75</v>
      </c>
      <c r="Q17" s="120"/>
    </row>
    <row r="18" spans="1:17" ht="26.25" customHeight="1" x14ac:dyDescent="0.2">
      <c r="A18" s="13"/>
      <c r="B18" s="13"/>
      <c r="C18" s="70" t="s">
        <v>79</v>
      </c>
      <c r="D18" s="75" t="s">
        <v>66</v>
      </c>
      <c r="E18" s="12">
        <v>44561</v>
      </c>
      <c r="F18" s="73" t="s">
        <v>67</v>
      </c>
      <c r="G18" s="12">
        <v>44579</v>
      </c>
      <c r="H18" s="74" t="s">
        <v>68</v>
      </c>
      <c r="I18" s="15">
        <v>47</v>
      </c>
      <c r="J18" s="15">
        <v>41</v>
      </c>
      <c r="K18" s="15">
        <v>19</v>
      </c>
      <c r="L18" s="15">
        <v>12</v>
      </c>
      <c r="M18" s="78">
        <v>9.1532499999999999</v>
      </c>
      <c r="N18" s="95">
        <v>12</v>
      </c>
      <c r="O18" s="61">
        <v>13000</v>
      </c>
      <c r="P18" s="62">
        <f t="shared" si="1"/>
        <v>156000</v>
      </c>
      <c r="Q18" s="120"/>
    </row>
    <row r="19" spans="1:17" ht="26.25" customHeight="1" x14ac:dyDescent="0.2">
      <c r="A19" s="13"/>
      <c r="B19" s="13"/>
      <c r="C19" s="70" t="s">
        <v>80</v>
      </c>
      <c r="D19" s="75" t="s">
        <v>66</v>
      </c>
      <c r="E19" s="12">
        <v>44561</v>
      </c>
      <c r="F19" s="73" t="s">
        <v>67</v>
      </c>
      <c r="G19" s="12">
        <v>44579</v>
      </c>
      <c r="H19" s="74" t="s">
        <v>68</v>
      </c>
      <c r="I19" s="15">
        <v>56</v>
      </c>
      <c r="J19" s="15">
        <v>45</v>
      </c>
      <c r="K19" s="15">
        <v>30</v>
      </c>
      <c r="L19" s="15">
        <v>11</v>
      </c>
      <c r="M19" s="78">
        <v>18.899999999999999</v>
      </c>
      <c r="N19" s="95">
        <v>18.899999999999999</v>
      </c>
      <c r="O19" s="61">
        <v>13000</v>
      </c>
      <c r="P19" s="62">
        <f t="shared" si="1"/>
        <v>245699.99999999997</v>
      </c>
      <c r="Q19" s="121"/>
    </row>
    <row r="20" spans="1:17" ht="22.5" customHeight="1" x14ac:dyDescent="0.2">
      <c r="A20" s="122" t="s">
        <v>30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65">
        <f>SUM(M3:M19)</f>
        <v>307.99224999999996</v>
      </c>
      <c r="N20" s="65">
        <f>SUM(N3:N19)</f>
        <v>330.83749999999992</v>
      </c>
      <c r="O20" s="125">
        <f>SUM(P3:P19)</f>
        <v>4300887.5</v>
      </c>
      <c r="P20" s="126"/>
      <c r="Q20" s="101">
        <f>SUM(Q3:Q19)</f>
        <v>17</v>
      </c>
    </row>
    <row r="21" spans="1:17" ht="18" customHeight="1" x14ac:dyDescent="0.2">
      <c r="A21" s="83"/>
      <c r="B21" s="55" t="s">
        <v>42</v>
      </c>
      <c r="C21" s="54"/>
      <c r="D21" s="56" t="s">
        <v>43</v>
      </c>
      <c r="E21" s="83"/>
      <c r="F21" s="83"/>
      <c r="G21" s="83"/>
      <c r="H21" s="83"/>
      <c r="I21" s="83"/>
      <c r="J21" s="83"/>
      <c r="K21" s="83"/>
      <c r="L21" s="83"/>
      <c r="M21" s="84"/>
      <c r="N21" s="85" t="s">
        <v>51</v>
      </c>
      <c r="O21" s="86"/>
      <c r="P21" s="86">
        <f>O20*10%</f>
        <v>430088.75</v>
      </c>
    </row>
    <row r="22" spans="1:17" ht="18" customHeight="1" thickBot="1" x14ac:dyDescent="0.25">
      <c r="A22" s="83"/>
      <c r="B22" s="55"/>
      <c r="C22" s="54"/>
      <c r="D22" s="56"/>
      <c r="E22" s="83"/>
      <c r="F22" s="83"/>
      <c r="G22" s="83"/>
      <c r="H22" s="83"/>
      <c r="I22" s="83"/>
      <c r="J22" s="83"/>
      <c r="K22" s="83"/>
      <c r="L22" s="83"/>
      <c r="M22" s="84"/>
      <c r="N22" s="87" t="s">
        <v>52</v>
      </c>
      <c r="O22" s="88"/>
      <c r="P22" s="88">
        <f>O20-P21</f>
        <v>3870798.75</v>
      </c>
    </row>
    <row r="23" spans="1:17" ht="18" customHeight="1" x14ac:dyDescent="0.2">
      <c r="A23" s="10"/>
      <c r="H23" s="60"/>
      <c r="N23" s="59" t="s">
        <v>31</v>
      </c>
      <c r="P23" s="66">
        <f>P22*1%</f>
        <v>38707.987500000003</v>
      </c>
    </row>
    <row r="24" spans="1:17" ht="18" customHeight="1" thickBot="1" x14ac:dyDescent="0.25">
      <c r="A24" s="10"/>
      <c r="H24" s="60"/>
      <c r="N24" s="59" t="s">
        <v>53</v>
      </c>
      <c r="P24" s="68">
        <f>P22*2%</f>
        <v>77415.975000000006</v>
      </c>
    </row>
    <row r="25" spans="1:17" ht="18" customHeight="1" x14ac:dyDescent="0.2">
      <c r="A25" s="10"/>
      <c r="H25" s="60"/>
      <c r="N25" s="63" t="s">
        <v>32</v>
      </c>
      <c r="O25" s="64"/>
      <c r="P25" s="67">
        <f>P22+P23-P24</f>
        <v>3832090.7624999997</v>
      </c>
    </row>
    <row r="27" spans="1:17" x14ac:dyDescent="0.2">
      <c r="A27" s="10"/>
      <c r="H27" s="60"/>
      <c r="P27" s="68"/>
    </row>
    <row r="28" spans="1:17" x14ac:dyDescent="0.2">
      <c r="A28" s="10"/>
      <c r="H28" s="60"/>
      <c r="O28" s="57"/>
      <c r="P28" s="68"/>
    </row>
    <row r="29" spans="1:17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7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7" s="3" customFormat="1" x14ac:dyDescent="0.25">
      <c r="A31" s="10"/>
      <c r="B31" s="2"/>
      <c r="C31" s="2"/>
      <c r="E31" s="11"/>
      <c r="H31" s="60"/>
      <c r="N31" s="14"/>
      <c r="O31" s="14"/>
      <c r="P31" s="14"/>
    </row>
    <row r="32" spans="1:17" s="3" customFormat="1" x14ac:dyDescent="0.25">
      <c r="A32" s="10"/>
      <c r="B32" s="2"/>
      <c r="C32" s="2"/>
      <c r="E32" s="11"/>
      <c r="H32" s="60"/>
      <c r="N32" s="14"/>
      <c r="O32" s="14"/>
      <c r="P32" s="14"/>
    </row>
    <row r="33" spans="1:16" s="3" customFormat="1" x14ac:dyDescent="0.25">
      <c r="A33" s="10"/>
      <c r="B33" s="2"/>
      <c r="C33" s="2"/>
      <c r="E33" s="11"/>
      <c r="H33" s="60"/>
      <c r="N33" s="14"/>
      <c r="O33" s="14"/>
      <c r="P33" s="14"/>
    </row>
    <row r="34" spans="1:16" s="3" customFormat="1" x14ac:dyDescent="0.25">
      <c r="A34" s="10"/>
      <c r="B34" s="2"/>
      <c r="C34" s="2"/>
      <c r="E34" s="11"/>
      <c r="H34" s="60"/>
      <c r="N34" s="14"/>
      <c r="O34" s="14"/>
      <c r="P34" s="14"/>
    </row>
    <row r="35" spans="1:16" s="3" customFormat="1" x14ac:dyDescent="0.25">
      <c r="A35" s="10"/>
      <c r="B35" s="2"/>
      <c r="C35" s="2"/>
      <c r="E35" s="11"/>
      <c r="H35" s="60"/>
      <c r="N35" s="14"/>
      <c r="O35" s="14"/>
      <c r="P35" s="14"/>
    </row>
    <row r="36" spans="1:16" s="3" customFormat="1" x14ac:dyDescent="0.25">
      <c r="A36" s="10"/>
      <c r="B36" s="2"/>
      <c r="C36" s="2"/>
      <c r="E36" s="11"/>
      <c r="H36" s="60"/>
      <c r="N36" s="14"/>
      <c r="O36" s="14"/>
      <c r="P36" s="14"/>
    </row>
    <row r="37" spans="1:16" s="3" customFormat="1" x14ac:dyDescent="0.25">
      <c r="A37" s="10"/>
      <c r="B37" s="2"/>
      <c r="C37" s="2"/>
      <c r="E37" s="11"/>
      <c r="H37" s="60"/>
      <c r="N37" s="14"/>
      <c r="O37" s="14"/>
      <c r="P37" s="14"/>
    </row>
    <row r="38" spans="1:16" s="3" customFormat="1" x14ac:dyDescent="0.25">
      <c r="A38" s="10"/>
      <c r="B38" s="2"/>
      <c r="C38" s="2"/>
      <c r="E38" s="11"/>
      <c r="H38" s="60"/>
      <c r="N38" s="14"/>
      <c r="O38" s="14"/>
      <c r="P38" s="14"/>
    </row>
    <row r="39" spans="1:16" s="3" customFormat="1" x14ac:dyDescent="0.25">
      <c r="A39" s="10"/>
      <c r="B39" s="2"/>
      <c r="C39" s="2"/>
      <c r="E39" s="11"/>
      <c r="H39" s="60"/>
      <c r="N39" s="14"/>
      <c r="O39" s="14"/>
      <c r="P39" s="14"/>
    </row>
    <row r="40" spans="1:16" s="3" customFormat="1" x14ac:dyDescent="0.25">
      <c r="A40" s="10"/>
      <c r="B40" s="2"/>
      <c r="C40" s="2"/>
      <c r="E40" s="11"/>
      <c r="H40" s="60"/>
      <c r="N40" s="14"/>
      <c r="O40" s="14"/>
      <c r="P40" s="14"/>
    </row>
  </sheetData>
  <mergeCells count="5">
    <mergeCell ref="Q3:Q10"/>
    <mergeCell ref="A20:L20"/>
    <mergeCell ref="O20:P20"/>
    <mergeCell ref="Q11:Q13"/>
    <mergeCell ref="Q15:Q19"/>
  </mergeCells>
  <conditionalFormatting sqref="B3">
    <cfRule type="duplicateValues" dxfId="94" priority="9"/>
  </conditionalFormatting>
  <conditionalFormatting sqref="B4">
    <cfRule type="duplicateValues" dxfId="93" priority="8"/>
  </conditionalFormatting>
  <conditionalFormatting sqref="B5:B10">
    <cfRule type="duplicateValues" dxfId="92" priority="10"/>
  </conditionalFormatting>
  <conditionalFormatting sqref="B11">
    <cfRule type="duplicateValues" dxfId="91" priority="6"/>
  </conditionalFormatting>
  <conditionalFormatting sqref="B12">
    <cfRule type="duplicateValues" dxfId="90" priority="5"/>
  </conditionalFormatting>
  <conditionalFormatting sqref="B13">
    <cfRule type="duplicateValues" dxfId="89" priority="7"/>
  </conditionalFormatting>
  <conditionalFormatting sqref="B14">
    <cfRule type="duplicateValues" dxfId="88" priority="4"/>
  </conditionalFormatting>
  <conditionalFormatting sqref="B15">
    <cfRule type="duplicateValues" dxfId="87" priority="2"/>
  </conditionalFormatting>
  <conditionalFormatting sqref="B16">
    <cfRule type="duplicateValues" dxfId="86" priority="1"/>
  </conditionalFormatting>
  <conditionalFormatting sqref="B17:B19">
    <cfRule type="duplicateValues" dxfId="85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1"/>
  <sheetViews>
    <sheetView zoomScale="110" zoomScaleNormal="110" workbookViewId="0">
      <pane xSplit="3" ySplit="2" topLeftCell="D9" activePane="bottomRight" state="frozen"/>
      <selection activeCell="H24" sqref="H24"/>
      <selection pane="topRight" activeCell="H24" sqref="H24"/>
      <selection pane="bottomLeft" activeCell="H24" sqref="H24"/>
      <selection pane="bottomRight" activeCell="L22" sqref="L22"/>
    </sheetView>
  </sheetViews>
  <sheetFormatPr defaultRowHeight="15" x14ac:dyDescent="0.2"/>
  <cols>
    <col min="1" max="1" width="6.140625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1" customWidth="1"/>
    <col min="6" max="6" width="12" style="3" customWidth="1"/>
    <col min="7" max="7" width="7.42578125" style="3" customWidth="1"/>
    <col min="8" max="8" width="12.28515625" style="6" customWidth="1"/>
    <col min="9" max="12" width="4.7109375" style="3" customWidth="1"/>
    <col min="13" max="13" width="8" style="3" customWidth="1"/>
    <col min="14" max="14" width="13" style="14" customWidth="1"/>
    <col min="15" max="15" width="8.7109375" style="14" customWidth="1"/>
    <col min="16" max="16" width="13.28515625" style="14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402954</v>
      </c>
      <c r="B3" s="71" t="s">
        <v>57</v>
      </c>
      <c r="C3" s="8" t="s">
        <v>58</v>
      </c>
      <c r="D3" s="73" t="s">
        <v>66</v>
      </c>
      <c r="E3" s="12">
        <v>44553</v>
      </c>
      <c r="F3" s="73" t="s">
        <v>67</v>
      </c>
      <c r="G3" s="12">
        <v>44579</v>
      </c>
      <c r="H3" s="9" t="s">
        <v>68</v>
      </c>
      <c r="I3" s="1">
        <v>66</v>
      </c>
      <c r="J3" s="1">
        <v>54</v>
      </c>
      <c r="K3" s="1">
        <v>24</v>
      </c>
      <c r="L3" s="1">
        <v>15</v>
      </c>
      <c r="M3" s="77">
        <v>21.384</v>
      </c>
      <c r="N3" s="7">
        <v>22</v>
      </c>
      <c r="O3" s="61">
        <v>13000</v>
      </c>
      <c r="P3" s="62">
        <f>Table22457891011234[[#This Row],[PEMBULATAN]]*O3</f>
        <v>286000</v>
      </c>
      <c r="Q3" s="119">
        <v>8</v>
      </c>
    </row>
    <row r="4" spans="1:17" ht="26.25" customHeight="1" x14ac:dyDescent="0.2">
      <c r="A4" s="13"/>
      <c r="B4" s="72"/>
      <c r="C4" s="8" t="s">
        <v>59</v>
      </c>
      <c r="D4" s="73" t="s">
        <v>66</v>
      </c>
      <c r="E4" s="12">
        <v>44553</v>
      </c>
      <c r="F4" s="73" t="s">
        <v>67</v>
      </c>
      <c r="G4" s="12">
        <v>44579</v>
      </c>
      <c r="H4" s="9" t="s">
        <v>68</v>
      </c>
      <c r="I4" s="1">
        <v>66</v>
      </c>
      <c r="J4" s="1">
        <v>54</v>
      </c>
      <c r="K4" s="1">
        <v>24</v>
      </c>
      <c r="L4" s="1">
        <v>15</v>
      </c>
      <c r="M4" s="77">
        <v>21.384</v>
      </c>
      <c r="N4" s="7">
        <v>22</v>
      </c>
      <c r="O4" s="61">
        <v>13000</v>
      </c>
      <c r="P4" s="62">
        <f>Table22457891011234[[#This Row],[PEMBULATAN]]*O4</f>
        <v>286000</v>
      </c>
      <c r="Q4" s="120"/>
    </row>
    <row r="5" spans="1:17" ht="26.25" customHeight="1" x14ac:dyDescent="0.2">
      <c r="A5" s="13"/>
      <c r="B5" s="13"/>
      <c r="C5" s="8" t="s">
        <v>60</v>
      </c>
      <c r="D5" s="73" t="s">
        <v>66</v>
      </c>
      <c r="E5" s="12">
        <v>44553</v>
      </c>
      <c r="F5" s="73" t="s">
        <v>67</v>
      </c>
      <c r="G5" s="12">
        <v>44579</v>
      </c>
      <c r="H5" s="9" t="s">
        <v>68</v>
      </c>
      <c r="I5" s="1">
        <v>66</v>
      </c>
      <c r="J5" s="1">
        <v>54</v>
      </c>
      <c r="K5" s="1">
        <v>24</v>
      </c>
      <c r="L5" s="1">
        <v>15</v>
      </c>
      <c r="M5" s="77">
        <v>21.384</v>
      </c>
      <c r="N5" s="7">
        <v>22</v>
      </c>
      <c r="O5" s="61">
        <v>13000</v>
      </c>
      <c r="P5" s="62">
        <f>Table22457891011234[[#This Row],[PEMBULATAN]]*O5</f>
        <v>286000</v>
      </c>
      <c r="Q5" s="120"/>
    </row>
    <row r="6" spans="1:17" ht="26.25" customHeight="1" x14ac:dyDescent="0.2">
      <c r="A6" s="13"/>
      <c r="B6" s="13"/>
      <c r="C6" s="70" t="s">
        <v>61</v>
      </c>
      <c r="D6" s="75" t="s">
        <v>66</v>
      </c>
      <c r="E6" s="12">
        <v>44553</v>
      </c>
      <c r="F6" s="73" t="s">
        <v>67</v>
      </c>
      <c r="G6" s="12">
        <v>44579</v>
      </c>
      <c r="H6" s="74" t="s">
        <v>68</v>
      </c>
      <c r="I6" s="15">
        <v>66</v>
      </c>
      <c r="J6" s="15">
        <v>54</v>
      </c>
      <c r="K6" s="15">
        <v>24</v>
      </c>
      <c r="L6" s="15">
        <v>15</v>
      </c>
      <c r="M6" s="78">
        <v>21.384</v>
      </c>
      <c r="N6" s="69">
        <v>22</v>
      </c>
      <c r="O6" s="61">
        <v>13000</v>
      </c>
      <c r="P6" s="62">
        <f>Table22457891011234[[#This Row],[PEMBULATAN]]*O6</f>
        <v>286000</v>
      </c>
      <c r="Q6" s="120"/>
    </row>
    <row r="7" spans="1:17" ht="26.25" customHeight="1" x14ac:dyDescent="0.2">
      <c r="A7" s="13"/>
      <c r="B7" s="13"/>
      <c r="C7" s="70" t="s">
        <v>62</v>
      </c>
      <c r="D7" s="75" t="s">
        <v>66</v>
      </c>
      <c r="E7" s="12">
        <v>44553</v>
      </c>
      <c r="F7" s="73" t="s">
        <v>67</v>
      </c>
      <c r="G7" s="12">
        <v>44579</v>
      </c>
      <c r="H7" s="74" t="s">
        <v>68</v>
      </c>
      <c r="I7" s="15">
        <v>66</v>
      </c>
      <c r="J7" s="15">
        <v>54</v>
      </c>
      <c r="K7" s="15">
        <v>24</v>
      </c>
      <c r="L7" s="15">
        <v>15</v>
      </c>
      <c r="M7" s="78">
        <v>21.384</v>
      </c>
      <c r="N7" s="69">
        <v>22</v>
      </c>
      <c r="O7" s="61">
        <v>13000</v>
      </c>
      <c r="P7" s="62">
        <f>Table22457891011234[[#This Row],[PEMBULATAN]]*O7</f>
        <v>286000</v>
      </c>
      <c r="Q7" s="120"/>
    </row>
    <row r="8" spans="1:17" ht="26.25" customHeight="1" x14ac:dyDescent="0.2">
      <c r="A8" s="13"/>
      <c r="B8" s="13"/>
      <c r="C8" s="70" t="s">
        <v>63</v>
      </c>
      <c r="D8" s="75" t="s">
        <v>66</v>
      </c>
      <c r="E8" s="12">
        <v>44553</v>
      </c>
      <c r="F8" s="73" t="s">
        <v>67</v>
      </c>
      <c r="G8" s="12">
        <v>44579</v>
      </c>
      <c r="H8" s="74" t="s">
        <v>68</v>
      </c>
      <c r="I8" s="15">
        <v>66</v>
      </c>
      <c r="J8" s="15">
        <v>54</v>
      </c>
      <c r="K8" s="15">
        <v>24</v>
      </c>
      <c r="L8" s="15">
        <v>15</v>
      </c>
      <c r="M8" s="78">
        <v>21.384</v>
      </c>
      <c r="N8" s="69">
        <v>22</v>
      </c>
      <c r="O8" s="61">
        <v>13000</v>
      </c>
      <c r="P8" s="62">
        <f>Table22457891011234[[#This Row],[PEMBULATAN]]*O8</f>
        <v>286000</v>
      </c>
      <c r="Q8" s="120"/>
    </row>
    <row r="9" spans="1:17" ht="26.25" customHeight="1" x14ac:dyDescent="0.2">
      <c r="A9" s="13"/>
      <c r="B9" s="13"/>
      <c r="C9" s="70" t="s">
        <v>64</v>
      </c>
      <c r="D9" s="75" t="s">
        <v>66</v>
      </c>
      <c r="E9" s="12">
        <v>44553</v>
      </c>
      <c r="F9" s="73" t="s">
        <v>67</v>
      </c>
      <c r="G9" s="12">
        <v>44579</v>
      </c>
      <c r="H9" s="74" t="s">
        <v>68</v>
      </c>
      <c r="I9" s="15">
        <v>66</v>
      </c>
      <c r="J9" s="15">
        <v>54</v>
      </c>
      <c r="K9" s="15">
        <v>24</v>
      </c>
      <c r="L9" s="15">
        <v>15</v>
      </c>
      <c r="M9" s="78">
        <v>21.384</v>
      </c>
      <c r="N9" s="69">
        <v>22</v>
      </c>
      <c r="O9" s="61">
        <v>13000</v>
      </c>
      <c r="P9" s="62">
        <f>Table22457891011234[[#This Row],[PEMBULATAN]]*O9</f>
        <v>286000</v>
      </c>
      <c r="Q9" s="120"/>
    </row>
    <row r="10" spans="1:17" ht="26.25" customHeight="1" x14ac:dyDescent="0.2">
      <c r="A10" s="13"/>
      <c r="B10" s="13"/>
      <c r="C10" s="70" t="s">
        <v>65</v>
      </c>
      <c r="D10" s="75" t="s">
        <v>66</v>
      </c>
      <c r="E10" s="12">
        <v>44553</v>
      </c>
      <c r="F10" s="73" t="s">
        <v>67</v>
      </c>
      <c r="G10" s="12">
        <v>44579</v>
      </c>
      <c r="H10" s="74" t="s">
        <v>68</v>
      </c>
      <c r="I10" s="15">
        <v>66</v>
      </c>
      <c r="J10" s="15">
        <v>54</v>
      </c>
      <c r="K10" s="15">
        <v>24</v>
      </c>
      <c r="L10" s="15">
        <v>15</v>
      </c>
      <c r="M10" s="78">
        <v>21.384</v>
      </c>
      <c r="N10" s="69">
        <v>22</v>
      </c>
      <c r="O10" s="61">
        <v>13000</v>
      </c>
      <c r="P10" s="62">
        <f>Table22457891011234[[#This Row],[PEMBULATAN]]*O10</f>
        <v>286000</v>
      </c>
      <c r="Q10" s="121"/>
    </row>
    <row r="11" spans="1:17" ht="22.5" customHeight="1" x14ac:dyDescent="0.2">
      <c r="A11" s="122" t="s">
        <v>30</v>
      </c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4"/>
      <c r="M11" s="76">
        <f>SUBTOTAL(109,Table22457891011234[KG VOLUME])</f>
        <v>171.072</v>
      </c>
      <c r="N11" s="65">
        <f>SUM(N3:N10)</f>
        <v>176</v>
      </c>
      <c r="O11" s="125">
        <f>SUM(P3:P10)</f>
        <v>2288000</v>
      </c>
      <c r="P11" s="126"/>
    </row>
    <row r="12" spans="1:17" ht="18" customHeight="1" x14ac:dyDescent="0.2">
      <c r="A12" s="83"/>
      <c r="B12" s="55" t="s">
        <v>42</v>
      </c>
      <c r="C12" s="54"/>
      <c r="D12" s="56" t="s">
        <v>43</v>
      </c>
      <c r="E12" s="83"/>
      <c r="F12" s="83"/>
      <c r="G12" s="83"/>
      <c r="H12" s="83"/>
      <c r="I12" s="83"/>
      <c r="J12" s="83"/>
      <c r="K12" s="83"/>
      <c r="L12" s="83"/>
      <c r="M12" s="84"/>
      <c r="N12" s="85" t="s">
        <v>51</v>
      </c>
      <c r="O12" s="86"/>
      <c r="P12" s="86">
        <f>O11*10%</f>
        <v>228800</v>
      </c>
    </row>
    <row r="13" spans="1:17" ht="18" customHeight="1" thickBot="1" x14ac:dyDescent="0.25">
      <c r="A13" s="83"/>
      <c r="B13" s="55"/>
      <c r="C13" s="54"/>
      <c r="D13" s="56"/>
      <c r="E13" s="83"/>
      <c r="F13" s="83"/>
      <c r="G13" s="83"/>
      <c r="H13" s="83"/>
      <c r="I13" s="83"/>
      <c r="J13" s="83"/>
      <c r="K13" s="83"/>
      <c r="L13" s="83"/>
      <c r="M13" s="84"/>
      <c r="N13" s="87" t="s">
        <v>52</v>
      </c>
      <c r="O13" s="88"/>
      <c r="P13" s="88">
        <f>O11-P12</f>
        <v>2059200</v>
      </c>
    </row>
    <row r="14" spans="1:17" ht="18" customHeight="1" x14ac:dyDescent="0.2">
      <c r="A14" s="10"/>
      <c r="H14" s="60"/>
      <c r="N14" s="59" t="s">
        <v>31</v>
      </c>
      <c r="P14" s="66">
        <f>P13*1%</f>
        <v>20592</v>
      </c>
    </row>
    <row r="15" spans="1:17" ht="18" customHeight="1" thickBot="1" x14ac:dyDescent="0.25">
      <c r="A15" s="10"/>
      <c r="H15" s="60"/>
      <c r="N15" s="59" t="s">
        <v>53</v>
      </c>
      <c r="P15" s="68">
        <f>P13*2%</f>
        <v>41184</v>
      </c>
    </row>
    <row r="16" spans="1:17" ht="18" customHeight="1" x14ac:dyDescent="0.2">
      <c r="A16" s="10"/>
      <c r="H16" s="60"/>
      <c r="N16" s="63" t="s">
        <v>32</v>
      </c>
      <c r="O16" s="64"/>
      <c r="P16" s="67">
        <f>P13+P14-P15</f>
        <v>2038608</v>
      </c>
    </row>
    <row r="18" spans="1:16" x14ac:dyDescent="0.2">
      <c r="A18" s="10"/>
      <c r="H18" s="60"/>
      <c r="P18" s="68"/>
    </row>
    <row r="19" spans="1:16" x14ac:dyDescent="0.2">
      <c r="A19" s="10"/>
      <c r="H19" s="60"/>
      <c r="O19" s="57"/>
      <c r="P19" s="68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  <row r="29" spans="1:16" s="3" customFormat="1" x14ac:dyDescent="0.25">
      <c r="A29" s="10"/>
      <c r="B29" s="2"/>
      <c r="C29" s="2"/>
      <c r="E29" s="11"/>
      <c r="H29" s="60"/>
      <c r="N29" s="14"/>
      <c r="O29" s="14"/>
      <c r="P29" s="14"/>
    </row>
    <row r="30" spans="1:16" s="3" customFormat="1" x14ac:dyDescent="0.25">
      <c r="A30" s="10"/>
      <c r="B30" s="2"/>
      <c r="C30" s="2"/>
      <c r="E30" s="11"/>
      <c r="H30" s="60"/>
      <c r="N30" s="14"/>
      <c r="O30" s="14"/>
      <c r="P30" s="14"/>
    </row>
    <row r="31" spans="1:16" s="3" customFormat="1" x14ac:dyDescent="0.25">
      <c r="A31" s="10"/>
      <c r="B31" s="2"/>
      <c r="C31" s="2"/>
      <c r="E31" s="11"/>
      <c r="H31" s="60"/>
      <c r="N31" s="14"/>
      <c r="O31" s="14"/>
      <c r="P31" s="14"/>
    </row>
  </sheetData>
  <mergeCells count="3">
    <mergeCell ref="A11:L11"/>
    <mergeCell ref="O11:P11"/>
    <mergeCell ref="Q3:Q10"/>
  </mergeCells>
  <conditionalFormatting sqref="B3">
    <cfRule type="duplicateValues" dxfId="69" priority="2"/>
  </conditionalFormatting>
  <conditionalFormatting sqref="B4">
    <cfRule type="duplicateValues" dxfId="68" priority="1"/>
  </conditionalFormatting>
  <conditionalFormatting sqref="B5:B10">
    <cfRule type="duplicateValues" dxfId="67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5" x14ac:dyDescent="0.2"/>
  <cols>
    <col min="1" max="1" width="6.5703125" style="4" customWidth="1"/>
    <col min="2" max="2" width="18.42578125" style="2" customWidth="1"/>
    <col min="3" max="3" width="15.28515625" style="2" customWidth="1"/>
    <col min="4" max="4" width="9.28515625" style="3" customWidth="1"/>
    <col min="5" max="5" width="9.5703125" style="11" customWidth="1"/>
    <col min="6" max="6" width="10.42578125" style="3" customWidth="1"/>
    <col min="7" max="7" width="8.7109375" style="3" customWidth="1"/>
    <col min="8" max="8" width="16.85546875" style="6" customWidth="1"/>
    <col min="9" max="10" width="3.5703125" style="3" customWidth="1"/>
    <col min="11" max="11" width="3.7109375" style="3" customWidth="1"/>
    <col min="12" max="12" width="4.42578125" style="3" customWidth="1"/>
    <col min="13" max="13" width="8" style="3" customWidth="1"/>
    <col min="14" max="14" width="12" style="14" customWidth="1"/>
    <col min="15" max="15" width="9.5703125" style="14" customWidth="1"/>
    <col min="16" max="16" width="11" style="14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402953</v>
      </c>
      <c r="B3" s="71" t="s">
        <v>69</v>
      </c>
      <c r="C3" s="8" t="s">
        <v>70</v>
      </c>
      <c r="D3" s="73" t="s">
        <v>66</v>
      </c>
      <c r="E3" s="12">
        <v>44554</v>
      </c>
      <c r="F3" s="73" t="s">
        <v>67</v>
      </c>
      <c r="G3" s="12">
        <v>44569</v>
      </c>
      <c r="H3" s="9" t="s">
        <v>68</v>
      </c>
      <c r="I3" s="1">
        <v>51</v>
      </c>
      <c r="J3" s="1">
        <v>45</v>
      </c>
      <c r="K3" s="1">
        <v>14</v>
      </c>
      <c r="L3" s="1">
        <v>11</v>
      </c>
      <c r="M3" s="77">
        <v>8.0325000000000006</v>
      </c>
      <c r="N3" s="7">
        <v>11</v>
      </c>
      <c r="O3" s="61">
        <v>13000</v>
      </c>
      <c r="P3" s="62">
        <f>Table224578910112345[[#This Row],[PEMBULATAN]]*O3</f>
        <v>143000</v>
      </c>
      <c r="Q3" s="119">
        <v>3</v>
      </c>
    </row>
    <row r="4" spans="1:17" ht="26.25" customHeight="1" x14ac:dyDescent="0.2">
      <c r="A4" s="13"/>
      <c r="B4" s="72"/>
      <c r="C4" s="8" t="s">
        <v>71</v>
      </c>
      <c r="D4" s="73" t="s">
        <v>66</v>
      </c>
      <c r="E4" s="12">
        <v>44554</v>
      </c>
      <c r="F4" s="73" t="s">
        <v>67</v>
      </c>
      <c r="G4" s="12">
        <v>44569</v>
      </c>
      <c r="H4" s="9" t="s">
        <v>68</v>
      </c>
      <c r="I4" s="1">
        <v>51</v>
      </c>
      <c r="J4" s="1">
        <v>45</v>
      </c>
      <c r="K4" s="1">
        <v>14</v>
      </c>
      <c r="L4" s="1">
        <v>11</v>
      </c>
      <c r="M4" s="77">
        <v>8.0325000000000006</v>
      </c>
      <c r="N4" s="7">
        <v>11</v>
      </c>
      <c r="O4" s="61">
        <v>13000</v>
      </c>
      <c r="P4" s="62">
        <f>Table224578910112345[[#This Row],[PEMBULATAN]]*O4</f>
        <v>143000</v>
      </c>
      <c r="Q4" s="120"/>
    </row>
    <row r="5" spans="1:17" ht="26.25" customHeight="1" x14ac:dyDescent="0.2">
      <c r="A5" s="13"/>
      <c r="B5" s="13"/>
      <c r="C5" s="8" t="s">
        <v>72</v>
      </c>
      <c r="D5" s="73" t="s">
        <v>66</v>
      </c>
      <c r="E5" s="12">
        <v>44554</v>
      </c>
      <c r="F5" s="73" t="s">
        <v>67</v>
      </c>
      <c r="G5" s="12">
        <v>44569</v>
      </c>
      <c r="H5" s="9" t="s">
        <v>68</v>
      </c>
      <c r="I5" s="1">
        <v>51</v>
      </c>
      <c r="J5" s="1">
        <v>45</v>
      </c>
      <c r="K5" s="1">
        <v>14</v>
      </c>
      <c r="L5" s="1">
        <v>11</v>
      </c>
      <c r="M5" s="77">
        <v>8.0325000000000006</v>
      </c>
      <c r="N5" s="7">
        <v>11</v>
      </c>
      <c r="O5" s="61">
        <v>13000</v>
      </c>
      <c r="P5" s="62">
        <f>Table224578910112345[[#This Row],[PEMBULATAN]]*O5</f>
        <v>143000</v>
      </c>
      <c r="Q5" s="121"/>
    </row>
    <row r="6" spans="1:17" ht="22.5" customHeight="1" x14ac:dyDescent="0.2">
      <c r="A6" s="122" t="s">
        <v>30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  <c r="M6" s="76">
        <f>SUBTOTAL(109,Table224578910112345[KG VOLUME])</f>
        <v>24.097500000000004</v>
      </c>
      <c r="N6" s="65">
        <f>SUM(N3:N5)</f>
        <v>33</v>
      </c>
      <c r="O6" s="125">
        <f>SUM(P3:P5)</f>
        <v>429000</v>
      </c>
      <c r="P6" s="126"/>
    </row>
    <row r="7" spans="1:17" ht="18" customHeight="1" x14ac:dyDescent="0.2">
      <c r="A7" s="83"/>
      <c r="B7" s="55" t="s">
        <v>42</v>
      </c>
      <c r="C7" s="54"/>
      <c r="D7" s="56" t="s">
        <v>43</v>
      </c>
      <c r="E7" s="83"/>
      <c r="F7" s="83"/>
      <c r="G7" s="83"/>
      <c r="H7" s="83"/>
      <c r="I7" s="83"/>
      <c r="J7" s="83"/>
      <c r="K7" s="83"/>
      <c r="L7" s="83"/>
      <c r="M7" s="84"/>
      <c r="N7" s="85" t="s">
        <v>51</v>
      </c>
      <c r="O7" s="86"/>
      <c r="P7" s="86">
        <f>O6*10%</f>
        <v>42900</v>
      </c>
    </row>
    <row r="8" spans="1:17" ht="18" customHeight="1" thickBot="1" x14ac:dyDescent="0.25">
      <c r="A8" s="83"/>
      <c r="B8" s="55"/>
      <c r="C8" s="54"/>
      <c r="D8" s="56"/>
      <c r="E8" s="83"/>
      <c r="F8" s="83"/>
      <c r="G8" s="83"/>
      <c r="H8" s="83"/>
      <c r="I8" s="83"/>
      <c r="J8" s="83"/>
      <c r="K8" s="83"/>
      <c r="L8" s="83"/>
      <c r="M8" s="84"/>
      <c r="N8" s="87" t="s">
        <v>52</v>
      </c>
      <c r="O8" s="88"/>
      <c r="P8" s="88">
        <f>O6-P7</f>
        <v>386100</v>
      </c>
    </row>
    <row r="9" spans="1:17" ht="18" customHeight="1" x14ac:dyDescent="0.2">
      <c r="A9" s="10"/>
      <c r="H9" s="60"/>
      <c r="N9" s="59" t="s">
        <v>31</v>
      </c>
      <c r="P9" s="66">
        <f>P8*1%</f>
        <v>3861</v>
      </c>
    </row>
    <row r="10" spans="1:17" ht="18" customHeight="1" thickBot="1" x14ac:dyDescent="0.25">
      <c r="A10" s="10"/>
      <c r="H10" s="60"/>
      <c r="N10" s="59" t="s">
        <v>53</v>
      </c>
      <c r="P10" s="68">
        <f>P8*2%</f>
        <v>7722</v>
      </c>
    </row>
    <row r="11" spans="1:17" ht="18" customHeight="1" x14ac:dyDescent="0.2">
      <c r="A11" s="10"/>
      <c r="H11" s="60"/>
      <c r="N11" s="63" t="s">
        <v>32</v>
      </c>
      <c r="O11" s="64"/>
      <c r="P11" s="67">
        <f>P8+P9-P10</f>
        <v>382239</v>
      </c>
    </row>
    <row r="13" spans="1:17" x14ac:dyDescent="0.2">
      <c r="A13" s="10"/>
      <c r="H13" s="60"/>
      <c r="P13" s="68"/>
    </row>
    <row r="14" spans="1:17" x14ac:dyDescent="0.2">
      <c r="A14" s="10"/>
      <c r="H14" s="60"/>
      <c r="O14" s="57"/>
      <c r="P14" s="68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</sheetData>
  <mergeCells count="3">
    <mergeCell ref="A6:L6"/>
    <mergeCell ref="O6:P6"/>
    <mergeCell ref="Q3:Q5"/>
  </mergeCells>
  <conditionalFormatting sqref="B3">
    <cfRule type="duplicateValues" dxfId="51" priority="2"/>
  </conditionalFormatting>
  <conditionalFormatting sqref="B4">
    <cfRule type="duplicateValues" dxfId="50" priority="1"/>
  </conditionalFormatting>
  <conditionalFormatting sqref="B5">
    <cfRule type="duplicateValues" dxfId="49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R13" sqref="R13"/>
    </sheetView>
  </sheetViews>
  <sheetFormatPr defaultRowHeight="15" x14ac:dyDescent="0.2"/>
  <cols>
    <col min="1" max="1" width="6.28515625" style="4" customWidth="1"/>
    <col min="2" max="2" width="19.7109375" style="2" customWidth="1"/>
    <col min="3" max="3" width="14.5703125" style="2" customWidth="1"/>
    <col min="4" max="4" width="8.28515625" style="3" customWidth="1"/>
    <col min="5" max="5" width="7.7109375" style="11" customWidth="1"/>
    <col min="6" max="6" width="8.85546875" style="3" customWidth="1"/>
    <col min="7" max="7" width="10.42578125" style="3" customWidth="1"/>
    <col min="8" max="8" width="17.5703125" style="6" customWidth="1"/>
    <col min="9" max="11" width="3.42578125" style="3" customWidth="1"/>
    <col min="12" max="12" width="4.28515625" style="3" customWidth="1"/>
    <col min="13" max="13" width="8" style="3" customWidth="1"/>
    <col min="14" max="14" width="12" style="14" customWidth="1"/>
    <col min="15" max="15" width="8.42578125" style="14" customWidth="1"/>
    <col min="16" max="16" width="11.7109375" style="14" customWidth="1"/>
    <col min="17" max="17" width="5.5703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402955</v>
      </c>
      <c r="B3" s="71" t="s">
        <v>73</v>
      </c>
      <c r="C3" s="8" t="s">
        <v>74</v>
      </c>
      <c r="D3" s="73" t="s">
        <v>66</v>
      </c>
      <c r="E3" s="12">
        <v>44555</v>
      </c>
      <c r="F3" s="73" t="s">
        <v>67</v>
      </c>
      <c r="G3" s="12">
        <v>44569</v>
      </c>
      <c r="H3" s="9" t="s">
        <v>68</v>
      </c>
      <c r="I3" s="1">
        <v>40</v>
      </c>
      <c r="J3" s="1">
        <v>40</v>
      </c>
      <c r="K3" s="1">
        <v>58</v>
      </c>
      <c r="L3" s="1">
        <v>14</v>
      </c>
      <c r="M3" s="77">
        <v>23.2</v>
      </c>
      <c r="N3" s="95">
        <v>23.2</v>
      </c>
      <c r="O3" s="61">
        <v>13000</v>
      </c>
      <c r="P3" s="62">
        <f>Table2245789101123456[[#This Row],[PEMBULATAN]]*O3</f>
        <v>301600</v>
      </c>
      <c r="Q3" s="101">
        <v>1</v>
      </c>
    </row>
    <row r="4" spans="1:17" ht="22.5" customHeight="1" x14ac:dyDescent="0.2">
      <c r="A4" s="122" t="s">
        <v>30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4"/>
      <c r="M4" s="76">
        <f>SUBTOTAL(109,Table2245789101123456[KG VOLUME])</f>
        <v>23.2</v>
      </c>
      <c r="N4" s="65">
        <f>SUM(N3:N3)</f>
        <v>23.2</v>
      </c>
      <c r="O4" s="125">
        <f>SUM(P3:P3)</f>
        <v>301600</v>
      </c>
      <c r="P4" s="126"/>
    </row>
    <row r="5" spans="1:17" ht="18" customHeight="1" x14ac:dyDescent="0.2">
      <c r="A5" s="83"/>
      <c r="B5" s="55" t="s">
        <v>42</v>
      </c>
      <c r="C5" s="54"/>
      <c r="D5" s="56" t="s">
        <v>43</v>
      </c>
      <c r="E5" s="83"/>
      <c r="F5" s="83"/>
      <c r="G5" s="83"/>
      <c r="H5" s="83"/>
      <c r="I5" s="83"/>
      <c r="J5" s="83"/>
      <c r="K5" s="83"/>
      <c r="L5" s="83"/>
      <c r="M5" s="84"/>
      <c r="N5" s="85" t="s">
        <v>51</v>
      </c>
      <c r="O5" s="86"/>
      <c r="P5" s="86">
        <f>O4*10%</f>
        <v>30160</v>
      </c>
    </row>
    <row r="6" spans="1:17" ht="18" customHeight="1" thickBot="1" x14ac:dyDescent="0.25">
      <c r="A6" s="83"/>
      <c r="B6" s="55"/>
      <c r="C6" s="54"/>
      <c r="D6" s="56"/>
      <c r="E6" s="83"/>
      <c r="F6" s="83"/>
      <c r="G6" s="83"/>
      <c r="H6" s="83"/>
      <c r="I6" s="83"/>
      <c r="J6" s="83"/>
      <c r="K6" s="83"/>
      <c r="L6" s="83"/>
      <c r="M6" s="84"/>
      <c r="N6" s="87" t="s">
        <v>52</v>
      </c>
      <c r="O6" s="88"/>
      <c r="P6" s="88">
        <f>O4-P5</f>
        <v>271440</v>
      </c>
    </row>
    <row r="7" spans="1:17" ht="18" customHeight="1" x14ac:dyDescent="0.2">
      <c r="A7" s="10"/>
      <c r="H7" s="60"/>
      <c r="N7" s="59" t="s">
        <v>31</v>
      </c>
      <c r="P7" s="66">
        <f>P6*1%</f>
        <v>2714.4</v>
      </c>
    </row>
    <row r="8" spans="1:17" ht="18" customHeight="1" thickBot="1" x14ac:dyDescent="0.25">
      <c r="A8" s="10"/>
      <c r="H8" s="60"/>
      <c r="N8" s="59" t="s">
        <v>53</v>
      </c>
      <c r="P8" s="68">
        <f>P6*2%</f>
        <v>5428.8</v>
      </c>
    </row>
    <row r="9" spans="1:17" ht="18" customHeight="1" x14ac:dyDescent="0.2">
      <c r="A9" s="10"/>
      <c r="H9" s="60"/>
      <c r="N9" s="63" t="s">
        <v>32</v>
      </c>
      <c r="O9" s="64"/>
      <c r="P9" s="67">
        <f>P6+P7-P8</f>
        <v>268725.60000000003</v>
      </c>
    </row>
    <row r="11" spans="1:17" x14ac:dyDescent="0.2">
      <c r="A11" s="10"/>
      <c r="H11" s="60"/>
      <c r="P11" s="68"/>
    </row>
    <row r="12" spans="1:17" x14ac:dyDescent="0.2">
      <c r="A12" s="10"/>
      <c r="H12" s="60"/>
      <c r="O12" s="57"/>
      <c r="P12" s="68"/>
    </row>
    <row r="13" spans="1:17" s="3" customFormat="1" x14ac:dyDescent="0.25">
      <c r="A13" s="10"/>
      <c r="B13" s="2"/>
      <c r="C13" s="2"/>
      <c r="E13" s="11"/>
      <c r="H13" s="60"/>
      <c r="N13" s="14"/>
      <c r="O13" s="14"/>
      <c r="P13" s="14"/>
    </row>
    <row r="14" spans="1:17" s="3" customFormat="1" x14ac:dyDescent="0.25">
      <c r="A14" s="10"/>
      <c r="B14" s="2"/>
      <c r="C14" s="2"/>
      <c r="E14" s="11"/>
      <c r="H14" s="60"/>
      <c r="N14" s="14"/>
      <c r="O14" s="14"/>
      <c r="P14" s="14"/>
    </row>
    <row r="15" spans="1:17" s="3" customFormat="1" x14ac:dyDescent="0.25">
      <c r="A15" s="10"/>
      <c r="B15" s="2"/>
      <c r="C15" s="2"/>
      <c r="E15" s="11"/>
      <c r="H15" s="60"/>
      <c r="N15" s="14"/>
      <c r="O15" s="14"/>
      <c r="P15" s="14"/>
    </row>
    <row r="16" spans="1:17" s="3" customFormat="1" x14ac:dyDescent="0.25">
      <c r="A16" s="10"/>
      <c r="B16" s="2"/>
      <c r="C16" s="2"/>
      <c r="E16" s="11"/>
      <c r="H16" s="60"/>
      <c r="N16" s="14"/>
      <c r="O16" s="14"/>
      <c r="P16" s="14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</sheetData>
  <mergeCells count="2">
    <mergeCell ref="A4:L4"/>
    <mergeCell ref="O4:P4"/>
  </mergeCells>
  <conditionalFormatting sqref="B3">
    <cfRule type="duplicateValues" dxfId="33" priority="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defaultRowHeight="15" x14ac:dyDescent="0.2"/>
  <cols>
    <col min="1" max="1" width="7.28515625" style="4" customWidth="1"/>
    <col min="2" max="2" width="19.42578125" style="2" customWidth="1"/>
    <col min="3" max="3" width="15.5703125" style="2" customWidth="1"/>
    <col min="4" max="4" width="9.85546875" style="3" customWidth="1"/>
    <col min="5" max="5" width="8.140625" style="11" customWidth="1"/>
    <col min="6" max="6" width="9" style="3" customWidth="1"/>
    <col min="7" max="7" width="9.7109375" style="3" customWidth="1"/>
    <col min="8" max="8" width="15.42578125" style="6" customWidth="1"/>
    <col min="9" max="9" width="3.7109375" style="3" customWidth="1"/>
    <col min="10" max="10" width="3.5703125" style="3" customWidth="1"/>
    <col min="11" max="11" width="3.7109375" style="3" customWidth="1"/>
    <col min="12" max="12" width="5.28515625" style="3" customWidth="1"/>
    <col min="13" max="13" width="8" style="3" customWidth="1"/>
    <col min="14" max="14" width="12.140625" style="14" customWidth="1"/>
    <col min="15" max="15" width="8" style="14" customWidth="1"/>
    <col min="16" max="16" width="12.7109375" style="14" customWidth="1"/>
    <col min="17" max="17" width="5.71093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3" t="s">
        <v>44</v>
      </c>
      <c r="B2" s="58" t="s">
        <v>7</v>
      </c>
      <c r="C2" s="58" t="s">
        <v>0</v>
      </c>
      <c r="D2" s="58" t="s">
        <v>1</v>
      </c>
      <c r="E2" s="94" t="s">
        <v>4</v>
      </c>
      <c r="F2" s="58" t="s">
        <v>3</v>
      </c>
      <c r="G2" s="58" t="s">
        <v>5</v>
      </c>
      <c r="H2" s="94" t="s">
        <v>2</v>
      </c>
      <c r="I2" s="58" t="s">
        <v>39</v>
      </c>
      <c r="J2" s="58" t="s">
        <v>40</v>
      </c>
      <c r="K2" s="58" t="s">
        <v>41</v>
      </c>
      <c r="L2" s="58" t="s">
        <v>45</v>
      </c>
      <c r="M2" s="58" t="s">
        <v>46</v>
      </c>
      <c r="N2" s="58" t="s">
        <v>6</v>
      </c>
      <c r="O2" s="58" t="s">
        <v>47</v>
      </c>
      <c r="P2" s="58" t="s">
        <v>48</v>
      </c>
      <c r="Q2" s="58" t="s">
        <v>26</v>
      </c>
    </row>
    <row r="3" spans="1:17" ht="26.25" customHeight="1" x14ac:dyDescent="0.2">
      <c r="A3" s="80">
        <v>402764</v>
      </c>
      <c r="B3" s="96" t="s">
        <v>75</v>
      </c>
      <c r="C3" s="8" t="s">
        <v>76</v>
      </c>
      <c r="D3" s="73" t="s">
        <v>66</v>
      </c>
      <c r="E3" s="12">
        <v>44561</v>
      </c>
      <c r="F3" s="73" t="s">
        <v>67</v>
      </c>
      <c r="G3" s="12">
        <v>44579</v>
      </c>
      <c r="H3" s="9" t="s">
        <v>68</v>
      </c>
      <c r="I3" s="1">
        <v>36</v>
      </c>
      <c r="J3" s="1">
        <v>36</v>
      </c>
      <c r="K3" s="1">
        <v>18</v>
      </c>
      <c r="L3" s="1">
        <v>12</v>
      </c>
      <c r="M3" s="77">
        <v>5.8319999999999999</v>
      </c>
      <c r="N3" s="95">
        <v>12</v>
      </c>
      <c r="O3" s="61">
        <v>13000</v>
      </c>
      <c r="P3" s="62">
        <f>Table22457891011234567[[#This Row],[PEMBULATAN]]*O3</f>
        <v>156000</v>
      </c>
      <c r="Q3" s="119">
        <v>5</v>
      </c>
    </row>
    <row r="4" spans="1:17" ht="26.25" customHeight="1" x14ac:dyDescent="0.2">
      <c r="A4" s="13"/>
      <c r="B4" s="72"/>
      <c r="C4" s="8" t="s">
        <v>77</v>
      </c>
      <c r="D4" s="73" t="s">
        <v>66</v>
      </c>
      <c r="E4" s="12">
        <v>44561</v>
      </c>
      <c r="F4" s="73" t="s">
        <v>67</v>
      </c>
      <c r="G4" s="12">
        <v>44579</v>
      </c>
      <c r="H4" s="9" t="s">
        <v>68</v>
      </c>
      <c r="I4" s="1">
        <v>35</v>
      </c>
      <c r="J4" s="1">
        <v>35</v>
      </c>
      <c r="K4" s="1">
        <v>91</v>
      </c>
      <c r="L4" s="1">
        <v>11</v>
      </c>
      <c r="M4" s="77">
        <v>27.868749999999999</v>
      </c>
      <c r="N4" s="95">
        <v>27.868749999999999</v>
      </c>
      <c r="O4" s="61">
        <v>13000</v>
      </c>
      <c r="P4" s="62">
        <f>Table22457891011234567[[#This Row],[PEMBULATAN]]*O4</f>
        <v>362293.75</v>
      </c>
      <c r="Q4" s="120"/>
    </row>
    <row r="5" spans="1:17" ht="26.25" customHeight="1" x14ac:dyDescent="0.2">
      <c r="A5" s="13"/>
      <c r="B5" s="13"/>
      <c r="C5" s="8" t="s">
        <v>78</v>
      </c>
      <c r="D5" s="73" t="s">
        <v>66</v>
      </c>
      <c r="E5" s="12">
        <v>44561</v>
      </c>
      <c r="F5" s="73" t="s">
        <v>67</v>
      </c>
      <c r="G5" s="12">
        <v>44579</v>
      </c>
      <c r="H5" s="9" t="s">
        <v>68</v>
      </c>
      <c r="I5" s="1">
        <v>35</v>
      </c>
      <c r="J5" s="1">
        <v>35</v>
      </c>
      <c r="K5" s="1">
        <v>91</v>
      </c>
      <c r="L5" s="1">
        <v>11</v>
      </c>
      <c r="M5" s="77">
        <v>27.868749999999999</v>
      </c>
      <c r="N5" s="95">
        <v>27.868749999999999</v>
      </c>
      <c r="O5" s="61">
        <v>13000</v>
      </c>
      <c r="P5" s="62">
        <f>Table22457891011234567[[#This Row],[PEMBULATAN]]*O5</f>
        <v>362293.75</v>
      </c>
      <c r="Q5" s="120"/>
    </row>
    <row r="6" spans="1:17" ht="26.25" customHeight="1" x14ac:dyDescent="0.2">
      <c r="A6" s="13"/>
      <c r="B6" s="13"/>
      <c r="C6" s="70" t="s">
        <v>79</v>
      </c>
      <c r="D6" s="75" t="s">
        <v>66</v>
      </c>
      <c r="E6" s="12">
        <v>44561</v>
      </c>
      <c r="F6" s="73" t="s">
        <v>67</v>
      </c>
      <c r="G6" s="12">
        <v>44579</v>
      </c>
      <c r="H6" s="74" t="s">
        <v>68</v>
      </c>
      <c r="I6" s="15">
        <v>47</v>
      </c>
      <c r="J6" s="15">
        <v>41</v>
      </c>
      <c r="K6" s="15">
        <v>19</v>
      </c>
      <c r="L6" s="15">
        <v>12</v>
      </c>
      <c r="M6" s="78">
        <v>9.1532499999999999</v>
      </c>
      <c r="N6" s="95">
        <v>12</v>
      </c>
      <c r="O6" s="61">
        <v>13000</v>
      </c>
      <c r="P6" s="62">
        <f>Table22457891011234567[[#This Row],[PEMBULATAN]]*O6</f>
        <v>156000</v>
      </c>
      <c r="Q6" s="120"/>
    </row>
    <row r="7" spans="1:17" ht="26.25" customHeight="1" x14ac:dyDescent="0.2">
      <c r="A7" s="13"/>
      <c r="B7" s="13"/>
      <c r="C7" s="70" t="s">
        <v>80</v>
      </c>
      <c r="D7" s="75" t="s">
        <v>66</v>
      </c>
      <c r="E7" s="12">
        <v>44561</v>
      </c>
      <c r="F7" s="73" t="s">
        <v>67</v>
      </c>
      <c r="G7" s="12">
        <v>44579</v>
      </c>
      <c r="H7" s="74" t="s">
        <v>68</v>
      </c>
      <c r="I7" s="15">
        <v>56</v>
      </c>
      <c r="J7" s="15">
        <v>45</v>
      </c>
      <c r="K7" s="15">
        <v>30</v>
      </c>
      <c r="L7" s="15">
        <v>11</v>
      </c>
      <c r="M7" s="78">
        <v>18.899999999999999</v>
      </c>
      <c r="N7" s="95">
        <v>18.899999999999999</v>
      </c>
      <c r="O7" s="61">
        <v>13000</v>
      </c>
      <c r="P7" s="62">
        <f>Table22457891011234567[[#This Row],[PEMBULATAN]]*O7</f>
        <v>245699.99999999997</v>
      </c>
      <c r="Q7" s="121"/>
    </row>
    <row r="8" spans="1:17" ht="22.5" customHeight="1" x14ac:dyDescent="0.2">
      <c r="A8" s="122" t="s">
        <v>30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4"/>
      <c r="M8" s="76">
        <f>SUBTOTAL(109,Table22457891011234567[KG VOLUME])</f>
        <v>89.622749999999996</v>
      </c>
      <c r="N8" s="65">
        <f>SUM(N3:N7)</f>
        <v>98.637499999999989</v>
      </c>
      <c r="O8" s="125">
        <f>SUM(P3:P7)</f>
        <v>1282287.5</v>
      </c>
      <c r="P8" s="126"/>
    </row>
    <row r="9" spans="1:17" ht="18" customHeight="1" x14ac:dyDescent="0.2">
      <c r="A9" s="83"/>
      <c r="B9" s="55" t="s">
        <v>42</v>
      </c>
      <c r="C9" s="54"/>
      <c r="D9" s="56" t="s">
        <v>43</v>
      </c>
      <c r="E9" s="83"/>
      <c r="F9" s="83"/>
      <c r="G9" s="83"/>
      <c r="H9" s="83"/>
      <c r="I9" s="83"/>
      <c r="J9" s="83"/>
      <c r="K9" s="83"/>
      <c r="L9" s="83"/>
      <c r="M9" s="84"/>
      <c r="N9" s="85" t="s">
        <v>51</v>
      </c>
      <c r="O9" s="86"/>
      <c r="P9" s="86">
        <v>0</v>
      </c>
    </row>
    <row r="10" spans="1:17" ht="18" customHeight="1" thickBot="1" x14ac:dyDescent="0.25">
      <c r="A10" s="83"/>
      <c r="B10" s="55"/>
      <c r="C10" s="54"/>
      <c r="D10" s="56"/>
      <c r="E10" s="83"/>
      <c r="F10" s="83"/>
      <c r="G10" s="83"/>
      <c r="H10" s="83"/>
      <c r="I10" s="83"/>
      <c r="J10" s="83"/>
      <c r="K10" s="83"/>
      <c r="L10" s="83"/>
      <c r="M10" s="84"/>
      <c r="N10" s="87" t="s">
        <v>52</v>
      </c>
      <c r="O10" s="88"/>
      <c r="P10" s="88">
        <f>O8-P9</f>
        <v>1282287.5</v>
      </c>
    </row>
    <row r="11" spans="1:17" ht="18" customHeight="1" x14ac:dyDescent="0.2">
      <c r="A11" s="10"/>
      <c r="H11" s="60"/>
      <c r="N11" s="59" t="s">
        <v>31</v>
      </c>
      <c r="P11" s="66">
        <f>P10*1%</f>
        <v>12822.875</v>
      </c>
    </row>
    <row r="12" spans="1:17" ht="18" customHeight="1" thickBot="1" x14ac:dyDescent="0.25">
      <c r="A12" s="10"/>
      <c r="H12" s="60"/>
      <c r="N12" s="59" t="s">
        <v>53</v>
      </c>
      <c r="P12" s="68">
        <f>P10*2%</f>
        <v>25645.75</v>
      </c>
    </row>
    <row r="13" spans="1:17" ht="18" customHeight="1" x14ac:dyDescent="0.2">
      <c r="A13" s="10"/>
      <c r="H13" s="60"/>
      <c r="N13" s="63" t="s">
        <v>32</v>
      </c>
      <c r="O13" s="64"/>
      <c r="P13" s="67">
        <f>P10+P11-P12</f>
        <v>1269464.625</v>
      </c>
    </row>
    <row r="15" spans="1:17" x14ac:dyDescent="0.2">
      <c r="A15" s="10"/>
      <c r="H15" s="60"/>
      <c r="P15" s="68"/>
    </row>
    <row r="16" spans="1:17" x14ac:dyDescent="0.2">
      <c r="A16" s="10"/>
      <c r="H16" s="60"/>
      <c r="O16" s="57"/>
      <c r="P16" s="68"/>
    </row>
    <row r="17" spans="1:16" s="3" customFormat="1" x14ac:dyDescent="0.25">
      <c r="A17" s="10"/>
      <c r="B17" s="2"/>
      <c r="C17" s="2"/>
      <c r="E17" s="11"/>
      <c r="H17" s="60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0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0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0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0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0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0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0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0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0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0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0"/>
      <c r="N28" s="14"/>
      <c r="O28" s="14"/>
      <c r="P28" s="14"/>
    </row>
  </sheetData>
  <mergeCells count="3">
    <mergeCell ref="A8:L8"/>
    <mergeCell ref="O8:P8"/>
    <mergeCell ref="Q3:Q7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7">
    <cfRule type="duplicateValues" dxfId="15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Sicepat_Tarakan_JKT_Des 21</vt:lpstr>
      <vt:lpstr>ALL</vt:lpstr>
      <vt:lpstr>402954</vt:lpstr>
      <vt:lpstr>402953</vt:lpstr>
      <vt:lpstr>402955</vt:lpstr>
      <vt:lpstr>402764</vt:lpstr>
      <vt:lpstr>'402764'!Print_Titles</vt:lpstr>
      <vt:lpstr>'402953'!Print_Titles</vt:lpstr>
      <vt:lpstr>'402954'!Print_Titles</vt:lpstr>
      <vt:lpstr>'402955'!Print_Titles</vt:lpstr>
      <vt:lpstr>ALL!Print_Titles</vt:lpstr>
      <vt:lpstr>'Sicepat_Tarakan_JKT_Des 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2022-02-15T03:22:06Z</cp:lastPrinted>
  <dcterms:created xsi:type="dcterms:W3CDTF">2021-07-02T11:08:00Z</dcterms:created>
  <dcterms:modified xsi:type="dcterms:W3CDTF">2022-02-15T03:45:20Z</dcterms:modified>
</cp:coreProperties>
</file>