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Sicepat_Tarakan_SBY_Des 2021" sheetId="2" r:id="rId1"/>
    <sheet name="ALL" sheetId="89" r:id="rId2"/>
    <sheet name="405852" sheetId="58" r:id="rId3"/>
    <sheet name="405191" sheetId="59" r:id="rId4"/>
    <sheet name="402951" sheetId="60" r:id="rId5"/>
  </sheets>
  <definedNames>
    <definedName name="_xlnm.Print_Titles" localSheetId="4">'402951'!$2:$2</definedName>
    <definedName name="_xlnm.Print_Titles" localSheetId="3">'405191'!$2:$2</definedName>
    <definedName name="_xlnm.Print_Titles" localSheetId="2">'405852'!$2:$2</definedName>
    <definedName name="_xlnm.Print_Titles" localSheetId="1">ALL!$2:$2</definedName>
    <definedName name="_xlnm.Print_Titles" localSheetId="0">'Sicepat_Tarakan_SBY_Des 2021'!$2:$17</definedName>
  </definedNames>
  <calcPr calcId="162913"/>
</workbook>
</file>

<file path=xl/calcChain.xml><?xml version="1.0" encoding="utf-8"?>
<calcChain xmlns="http://schemas.openxmlformats.org/spreadsheetml/2006/main">
  <c r="J23" i="2" l="1"/>
  <c r="J21" i="2"/>
  <c r="G20" i="2"/>
  <c r="C20" i="2"/>
  <c r="B20" i="2"/>
  <c r="G19" i="2"/>
  <c r="C19" i="2"/>
  <c r="B19" i="2"/>
  <c r="G18" i="2"/>
  <c r="C18" i="2"/>
  <c r="B18" i="2"/>
  <c r="M39" i="89"/>
  <c r="Q39" i="89"/>
  <c r="O39" i="89"/>
  <c r="N39" i="89"/>
  <c r="P3" i="89"/>
  <c r="P5" i="89"/>
  <c r="P6" i="89"/>
  <c r="P4" i="89"/>
  <c r="P38" i="89"/>
  <c r="P37" i="89"/>
  <c r="P36" i="89"/>
  <c r="P35" i="89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N24" i="60"/>
  <c r="M24" i="60"/>
  <c r="M14" i="59"/>
  <c r="N14" i="59"/>
  <c r="N7" i="58"/>
  <c r="P40" i="89" l="1"/>
  <c r="P41" i="89" s="1"/>
  <c r="P43" i="89" l="1"/>
  <c r="P42" i="89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3" i="60"/>
  <c r="O24" i="60" s="1"/>
  <c r="P25" i="60" s="1"/>
  <c r="P13" i="59"/>
  <c r="P12" i="59"/>
  <c r="P11" i="59"/>
  <c r="P10" i="59"/>
  <c r="P9" i="59"/>
  <c r="P8" i="59"/>
  <c r="P7" i="59"/>
  <c r="P6" i="59"/>
  <c r="P5" i="59"/>
  <c r="P4" i="59"/>
  <c r="P3" i="59"/>
  <c r="M7" i="58"/>
  <c r="P6" i="58"/>
  <c r="P5" i="58"/>
  <c r="P4" i="58"/>
  <c r="P3" i="58"/>
  <c r="P44" i="89" l="1"/>
  <c r="O7" i="58"/>
  <c r="P26" i="60"/>
  <c r="P28" i="60" s="1"/>
  <c r="O14" i="59"/>
  <c r="P15" i="59" l="1"/>
  <c r="P16" i="59" s="1"/>
  <c r="P8" i="58"/>
  <c r="P9" i="58" s="1"/>
  <c r="P27" i="60"/>
  <c r="P29" i="60" s="1"/>
  <c r="I26" i="2"/>
  <c r="I25" i="2"/>
  <c r="I27" i="2" s="1"/>
  <c r="P17" i="59" l="1"/>
  <c r="P18" i="59"/>
  <c r="P19" i="59" s="1"/>
  <c r="P10" i="58"/>
  <c r="P11" i="58"/>
  <c r="P12" i="58" s="1"/>
  <c r="A19" i="2" l="1"/>
  <c r="A20" i="2" s="1"/>
  <c r="J20" i="2"/>
  <c r="J19" i="2"/>
  <c r="I38" i="2" l="1"/>
  <c r="J18" i="2"/>
  <c r="J24" i="2" l="1"/>
  <c r="J26" i="2" l="1"/>
  <c r="J25" i="2"/>
  <c r="J27" i="2" l="1"/>
</calcChain>
</file>

<file path=xl/sharedStrings.xml><?xml version="1.0" encoding="utf-8"?>
<sst xmlns="http://schemas.openxmlformats.org/spreadsheetml/2006/main" count="443" uniqueCount="104">
  <si>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</si>
  <si>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</si>
  <si>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</si>
  <si>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</si>
  <si>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</si>
  <si>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</si>
  <si>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</si>
  <si>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</si>
  <si>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</si>
  <si>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</si>
  <si>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</si>
  <si>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</si>
  <si>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</si>
  <si>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</si>
  <si>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</si>
  <si>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</si>
  <si>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</si>
  <si>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</si>
  <si>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</si>
  <si>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</si>
  <si>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</si>
  <si>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</si>
  <si>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</si>
  <si>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</si>
  <si>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</si>
  <si>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</si>
  <si>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</si>
  <si>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</si>
  <si>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</si>
  <si>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</si>
  <si>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</si>
  <si>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</si>
  <si>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</si>
  <si>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</si>
  <si>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</si>
  <si>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</si>
  <si>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</si>
  <si>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</si>
  <si>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</si>
  <si>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</si>
  <si>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</si>
  <si>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</si>
  <si>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</si>
  <si>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</si>
  <si>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</si>
  <si>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</si>
  <si>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</si>
  <si>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</si>
  <si>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</si>
  <si>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</si>
  <si>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</si>
  <si>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</si>
  <si>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</si>
  <si>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</si>
  <si>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</si>
  <si>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</si>
  <si>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DESEMBER 2021</t>
  </si>
  <si>
    <t>DMD/2112/07/DOMP3680</t>
  </si>
  <si>
    <t>GSK211115LXB756</t>
  </si>
  <si>
    <t>GSK211115KIO836</t>
  </si>
  <si>
    <t>GSK211115QFL643</t>
  </si>
  <si>
    <t>GSK211203FBL580</t>
  </si>
  <si>
    <t>DMP TRK (TARAKAN)</t>
  </si>
  <si>
    <t>KM DARMA FERY 7</t>
  </si>
  <si>
    <t>12/27/2021 JAYA</t>
  </si>
  <si>
    <t>DMD/2112/17/SRAW1465</t>
  </si>
  <si>
    <t>GSK211207ZVQ752</t>
  </si>
  <si>
    <t>GSK211207PNS790</t>
  </si>
  <si>
    <t>GSK211207POC213</t>
  </si>
  <si>
    <t>GSK211211ARE892</t>
  </si>
  <si>
    <t>GSK211211WDQ143</t>
  </si>
  <si>
    <t>GSK211211OVQ413</t>
  </si>
  <si>
    <t>GSK211211GEC654</t>
  </si>
  <si>
    <t>GSK211212ZMN790</t>
  </si>
  <si>
    <t>GSK211212LUD146</t>
  </si>
  <si>
    <t>GSK211212SAJ547</t>
  </si>
  <si>
    <t>GSK211212KFV150</t>
  </si>
  <si>
    <t>KM KENCANA 7</t>
  </si>
  <si>
    <t>DMD/2112/21/ANQI6892</t>
  </si>
  <si>
    <t>GSK211216UBT257</t>
  </si>
  <si>
    <t>GSK211216SNO245</t>
  </si>
  <si>
    <t>GSK211216JHI257</t>
  </si>
  <si>
    <t>GSK211217VES362</t>
  </si>
  <si>
    <t>GSK211217AHX756</t>
  </si>
  <si>
    <t>GSK211217YZE913</t>
  </si>
  <si>
    <t>GSK211217FVY254</t>
  </si>
  <si>
    <t>GSK211217XJO216</t>
  </si>
  <si>
    <t>GSK211218UVC156</t>
  </si>
  <si>
    <t>GSK211218SFQ216</t>
  </si>
  <si>
    <t>GSK211218XJB072</t>
  </si>
  <si>
    <t>GSK211218VGW678</t>
  </si>
  <si>
    <t>GSK211218OUP753</t>
  </si>
  <si>
    <t>GSK211218XMY473</t>
  </si>
  <si>
    <t>GSK211218SCD759</t>
  </si>
  <si>
    <t>GSK211218UAO753</t>
  </si>
  <si>
    <t>GSK211218UPE427</t>
  </si>
  <si>
    <t>GSK211218UQK146</t>
  </si>
  <si>
    <t>GSK211218MOZ786</t>
  </si>
  <si>
    <t>GSK211218SIJ728</t>
  </si>
  <si>
    <t>GSK211216UDF670</t>
  </si>
  <si>
    <t>PENGIRIMAN BARANG TUJUAN SURABAYA - TARAKAN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</si>
  <si>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Dua Ratus Enam Puluh Tujuh Ribu Tujuh Ratus Sembilan Puluh Satu Ribu Rupiah</t>
    </r>
  </si>
  <si>
    <t xml:space="preserve"> 11 Februari 2022</t>
  </si>
  <si>
    <t xml:space="preserve"> TARAKAN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</si>
</sst>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4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2" fillId="0" borderId="24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166" fontId="2" fillId="0" borderId="24" xfId="0" applyNumberFormat="1" applyFont="1" applyFill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7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342" displayName="Table224578910112342" ref="C2:N6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/>
    <tableColumn id="19" name="PEMBULATAN" dataDxfId="5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6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13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2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5"/>
  <sheetViews>
    <sheetView tabSelected="1" topLeftCell="A13" workbookViewId="0">
      <selection activeCell="M17" sqref="M17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9.42578125" style="17" customWidth="1"/>
    <col min="4" max="4" width="29.5703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24" t="s">
        <v>14</v>
      </c>
      <c r="B10" s="125"/>
      <c r="C10" s="125"/>
      <c r="D10" s="125"/>
      <c r="E10" s="125"/>
      <c r="F10" s="125"/>
      <c r="G10" s="125"/>
      <c r="H10" s="125"/>
      <c r="I10" s="125"/>
      <c r="J10" s="126"/>
    </row>
    <row r="12" spans="1:10" x14ac:dyDescent="0.25">
      <c r="A12" s="17" t="s">
        <v>15</v>
      </c>
      <c r="B12" s="17" t="s">
        <v>16</v>
      </c>
      <c r="G12" s="123" t="s">
        <v>49</v>
      </c>
      <c r="H12" s="123"/>
      <c r="I12" s="22" t="s">
        <v>17</v>
      </c>
      <c r="J12" s="23"/>
    </row>
    <row r="13" spans="1:10" x14ac:dyDescent="0.25">
      <c r="G13" s="123" t="s">
        <v>18</v>
      </c>
      <c r="H13" s="123"/>
      <c r="I13" s="22" t="s">
        <v>17</v>
      </c>
      <c r="J13" s="24" t="s">
        <v>102</v>
      </c>
    </row>
    <row r="14" spans="1:10" x14ac:dyDescent="0.25">
      <c r="G14" s="123" t="s">
        <v>50</v>
      </c>
      <c r="H14" s="123"/>
      <c r="I14" s="22" t="s">
        <v>17</v>
      </c>
      <c r="J14" s="17" t="s">
        <v>103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56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27" t="s">
        <v>28</v>
      </c>
      <c r="I17" s="128"/>
      <c r="J17" s="28" t="s">
        <v>29</v>
      </c>
    </row>
    <row r="18" spans="1:12" ht="48" customHeight="1" x14ac:dyDescent="0.25">
      <c r="A18" s="29">
        <v>1</v>
      </c>
      <c r="B18" s="30">
        <f>'405852'!E3</f>
        <v>44537</v>
      </c>
      <c r="C18" s="81">
        <f>'405852'!A3</f>
        <v>405852</v>
      </c>
      <c r="D18" s="31" t="s">
        <v>100</v>
      </c>
      <c r="E18" s="31" t="s">
        <v>62</v>
      </c>
      <c r="F18" s="32">
        <v>4</v>
      </c>
      <c r="G18" s="118">
        <f>'405852'!N7</f>
        <v>72</v>
      </c>
      <c r="H18" s="129">
        <v>13000</v>
      </c>
      <c r="I18" s="130"/>
      <c r="J18" s="33">
        <f>G18*H18</f>
        <v>936000</v>
      </c>
      <c r="L18"/>
    </row>
    <row r="19" spans="1:12" ht="48" customHeight="1" x14ac:dyDescent="0.25">
      <c r="A19" s="29">
        <f>A18+1</f>
        <v>2</v>
      </c>
      <c r="B19" s="30">
        <f>'405191'!E3</f>
        <v>44547</v>
      </c>
      <c r="C19" s="81">
        <f>'405191'!A3</f>
        <v>405191</v>
      </c>
      <c r="D19" s="31" t="s">
        <v>100</v>
      </c>
      <c r="E19" s="31" t="s">
        <v>62</v>
      </c>
      <c r="F19" s="32">
        <v>11</v>
      </c>
      <c r="G19" s="119">
        <f>'405191'!N14</f>
        <v>383.53874999999999</v>
      </c>
      <c r="H19" s="129">
        <v>13000</v>
      </c>
      <c r="I19" s="130"/>
      <c r="J19" s="33">
        <f t="shared" ref="J19:J20" si="0">G19*H19</f>
        <v>4986003.75</v>
      </c>
      <c r="L19"/>
    </row>
    <row r="20" spans="1:12" ht="48" customHeight="1" x14ac:dyDescent="0.25">
      <c r="A20" s="29">
        <f t="shared" ref="A20" si="1">A19+1</f>
        <v>3</v>
      </c>
      <c r="B20" s="30">
        <f>'402951'!E3</f>
        <v>44551</v>
      </c>
      <c r="C20" s="81">
        <f>'402951'!A3</f>
        <v>402951</v>
      </c>
      <c r="D20" s="31" t="s">
        <v>100</v>
      </c>
      <c r="E20" s="31" t="s">
        <v>62</v>
      </c>
      <c r="F20" s="32">
        <v>21</v>
      </c>
      <c r="G20" s="119">
        <f>'402951'!N24</f>
        <v>689.91499999999996</v>
      </c>
      <c r="H20" s="129">
        <v>13000</v>
      </c>
      <c r="I20" s="130"/>
      <c r="J20" s="33">
        <f t="shared" si="0"/>
        <v>8968895</v>
      </c>
      <c r="L20"/>
    </row>
    <row r="21" spans="1:12" ht="32.25" customHeight="1" thickBot="1" x14ac:dyDescent="0.3">
      <c r="A21" s="131" t="s">
        <v>30</v>
      </c>
      <c r="B21" s="132"/>
      <c r="C21" s="132"/>
      <c r="D21" s="132"/>
      <c r="E21" s="132"/>
      <c r="F21" s="132"/>
      <c r="G21" s="132"/>
      <c r="H21" s="132"/>
      <c r="I21" s="133"/>
      <c r="J21" s="34">
        <f>SUM(J18:J20)</f>
        <v>14890898.75</v>
      </c>
      <c r="L21" s="79"/>
    </row>
    <row r="22" spans="1:12" x14ac:dyDescent="0.25">
      <c r="A22" s="134"/>
      <c r="B22" s="134"/>
      <c r="C22" s="35"/>
      <c r="D22" s="35"/>
      <c r="E22" s="35"/>
      <c r="F22" s="35"/>
      <c r="G22" s="35"/>
      <c r="H22" s="36"/>
      <c r="I22" s="36"/>
      <c r="J22" s="37"/>
    </row>
    <row r="23" spans="1:12" x14ac:dyDescent="0.25">
      <c r="A23" s="82"/>
      <c r="B23" s="82"/>
      <c r="C23" s="82"/>
      <c r="D23" s="82"/>
      <c r="E23" s="82"/>
      <c r="F23" s="82"/>
      <c r="G23" s="38" t="s">
        <v>51</v>
      </c>
      <c r="H23" s="38"/>
      <c r="I23" s="36"/>
      <c r="J23" s="37">
        <f>J21*10%</f>
        <v>1489089.875</v>
      </c>
      <c r="L23" s="39"/>
    </row>
    <row r="24" spans="1:12" x14ac:dyDescent="0.25">
      <c r="A24" s="82"/>
      <c r="B24" s="82"/>
      <c r="C24" s="82"/>
      <c r="D24" s="82"/>
      <c r="E24" s="82"/>
      <c r="F24" s="82"/>
      <c r="G24" s="89" t="s">
        <v>52</v>
      </c>
      <c r="H24" s="89"/>
      <c r="I24" s="90"/>
      <c r="J24" s="92">
        <f>J21-J23</f>
        <v>13401808.875</v>
      </c>
      <c r="L24" s="39"/>
    </row>
    <row r="25" spans="1:12" x14ac:dyDescent="0.25">
      <c r="A25" s="82"/>
      <c r="B25" s="82"/>
      <c r="C25" s="82"/>
      <c r="D25" s="82"/>
      <c r="E25" s="82"/>
      <c r="F25" s="82"/>
      <c r="G25" s="38" t="s">
        <v>31</v>
      </c>
      <c r="H25" s="38"/>
      <c r="I25" s="39" t="e">
        <f>#REF!*1%</f>
        <v>#REF!</v>
      </c>
      <c r="J25" s="37">
        <f>J24*1%</f>
        <v>134018.08875</v>
      </c>
    </row>
    <row r="26" spans="1:12" ht="16.5" thickBot="1" x14ac:dyDescent="0.3">
      <c r="A26" s="82"/>
      <c r="B26" s="82"/>
      <c r="C26" s="82"/>
      <c r="D26" s="82"/>
      <c r="E26" s="82"/>
      <c r="F26" s="82"/>
      <c r="G26" s="91" t="s">
        <v>54</v>
      </c>
      <c r="H26" s="91"/>
      <c r="I26" s="40">
        <f>I22*10%</f>
        <v>0</v>
      </c>
      <c r="J26" s="40">
        <f>J24*2%</f>
        <v>268036.17749999999</v>
      </c>
    </row>
    <row r="27" spans="1:12" x14ac:dyDescent="0.25">
      <c r="E27" s="16"/>
      <c r="F27" s="16"/>
      <c r="G27" s="41" t="s">
        <v>55</v>
      </c>
      <c r="H27" s="41"/>
      <c r="I27" s="42" t="e">
        <f>I21+I25</f>
        <v>#REF!</v>
      </c>
      <c r="J27" s="42">
        <f>J24+J25-J26</f>
        <v>13267790.786249999</v>
      </c>
    </row>
    <row r="28" spans="1:12" x14ac:dyDescent="0.25">
      <c r="E28" s="16"/>
      <c r="F28" s="16"/>
      <c r="G28" s="41"/>
      <c r="H28" s="41"/>
      <c r="I28" s="42"/>
      <c r="J28" s="42"/>
    </row>
    <row r="29" spans="1:12" x14ac:dyDescent="0.25">
      <c r="A29" s="16" t="s">
        <v>101</v>
      </c>
      <c r="D29" s="16"/>
      <c r="E29" s="16"/>
      <c r="F29" s="16"/>
      <c r="G29" s="16"/>
      <c r="H29" s="41"/>
      <c r="I29" s="41"/>
      <c r="J29" s="42"/>
    </row>
    <row r="30" spans="1:12" x14ac:dyDescent="0.25">
      <c r="A30" s="43"/>
      <c r="D30" s="16"/>
      <c r="E30" s="16"/>
      <c r="F30" s="16"/>
      <c r="G30" s="16"/>
      <c r="H30" s="41"/>
      <c r="I30" s="41"/>
      <c r="J30" s="42"/>
    </row>
    <row r="31" spans="1:12" x14ac:dyDescent="0.25">
      <c r="D31" s="16"/>
      <c r="E31" s="16"/>
      <c r="F31" s="16"/>
      <c r="G31" s="16"/>
      <c r="H31" s="41"/>
      <c r="I31" s="41"/>
      <c r="J31" s="42"/>
    </row>
    <row r="32" spans="1:12" x14ac:dyDescent="0.25">
      <c r="A32" s="44" t="s">
        <v>33</v>
      </c>
    </row>
    <row r="33" spans="1:10" x14ac:dyDescent="0.25">
      <c r="A33" s="45" t="s">
        <v>34</v>
      </c>
      <c r="B33" s="46"/>
      <c r="C33" s="46"/>
      <c r="D33" s="47"/>
      <c r="E33" s="47"/>
      <c r="F33" s="47"/>
      <c r="G33" s="47"/>
    </row>
    <row r="34" spans="1:10" x14ac:dyDescent="0.25">
      <c r="A34" s="45" t="s">
        <v>35</v>
      </c>
      <c r="B34" s="46"/>
      <c r="C34" s="46"/>
      <c r="D34" s="47"/>
      <c r="E34" s="47"/>
      <c r="F34" s="47"/>
      <c r="G34" s="47"/>
    </row>
    <row r="35" spans="1:10" x14ac:dyDescent="0.25">
      <c r="A35" s="48" t="s">
        <v>36</v>
      </c>
      <c r="B35" s="49"/>
      <c r="C35" s="49"/>
      <c r="D35" s="47"/>
      <c r="E35" s="47"/>
      <c r="F35" s="47"/>
      <c r="G35" s="47"/>
    </row>
    <row r="36" spans="1:10" x14ac:dyDescent="0.25">
      <c r="A36" s="50" t="s">
        <v>8</v>
      </c>
      <c r="B36" s="51"/>
      <c r="C36" s="51"/>
      <c r="D36" s="47"/>
      <c r="E36" s="47"/>
      <c r="F36" s="47"/>
      <c r="G36" s="47"/>
    </row>
    <row r="37" spans="1:10" x14ac:dyDescent="0.25">
      <c r="A37" s="52"/>
      <c r="B37" s="52"/>
      <c r="C37" s="52"/>
    </row>
    <row r="38" spans="1:10" x14ac:dyDescent="0.25">
      <c r="H38" s="53" t="s">
        <v>37</v>
      </c>
      <c r="I38" s="120" t="str">
        <f>+J13</f>
        <v xml:space="preserve"> 11 Februari 2022</v>
      </c>
      <c r="J38" s="121"/>
    </row>
    <row r="42" spans="1:10" ht="18" customHeight="1" x14ac:dyDescent="0.25"/>
    <row r="43" spans="1:10" ht="17.25" customHeight="1" x14ac:dyDescent="0.25"/>
    <row r="45" spans="1:10" x14ac:dyDescent="0.25">
      <c r="H45" s="122" t="s">
        <v>38</v>
      </c>
      <c r="I45" s="122"/>
      <c r="J45" s="122"/>
    </row>
  </sheetData>
  <mergeCells count="12">
    <mergeCell ref="A10:J10"/>
    <mergeCell ref="H17:I17"/>
    <mergeCell ref="H18:I18"/>
    <mergeCell ref="A21:I21"/>
    <mergeCell ref="A22:B22"/>
    <mergeCell ref="H19:I19"/>
    <mergeCell ref="H20:I20"/>
    <mergeCell ref="I38:J38"/>
    <mergeCell ref="H45:J45"/>
    <mergeCell ref="G14:H14"/>
    <mergeCell ref="G13:H13"/>
    <mergeCell ref="G12:H1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9"/>
  <sheetViews>
    <sheetView topLeftCell="A35" zoomScale="110" zoomScaleNormal="110" workbookViewId="0">
      <selection activeCell="G43" sqref="G43:G44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8.5703125" style="3" customWidth="1"/>
    <col min="5" max="5" width="7.42578125" style="11" customWidth="1"/>
    <col min="6" max="6" width="9.140625" style="3" customWidth="1"/>
    <col min="7" max="7" width="7.42578125" style="3" customWidth="1"/>
    <col min="8" max="8" width="12.85546875" style="6" customWidth="1"/>
    <col min="9" max="9" width="3.7109375" style="3" customWidth="1"/>
    <col min="10" max="11" width="3.4257812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" style="14" customWidth="1"/>
    <col min="16" max="16" width="11.710937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405852</v>
      </c>
      <c r="B3" s="71" t="s">
        <v>57</v>
      </c>
      <c r="C3" s="8" t="s">
        <v>58</v>
      </c>
      <c r="D3" s="73" t="s">
        <v>62</v>
      </c>
      <c r="E3" s="12">
        <v>44537</v>
      </c>
      <c r="F3" s="73" t="s">
        <v>63</v>
      </c>
      <c r="G3" s="12">
        <v>44552</v>
      </c>
      <c r="H3" s="9" t="s">
        <v>64</v>
      </c>
      <c r="I3" s="1">
        <v>55</v>
      </c>
      <c r="J3" s="1">
        <v>20</v>
      </c>
      <c r="K3" s="1">
        <v>17</v>
      </c>
      <c r="L3" s="1">
        <v>18</v>
      </c>
      <c r="M3" s="77">
        <v>4.6749999999999998</v>
      </c>
      <c r="N3" s="7">
        <v>18</v>
      </c>
      <c r="O3" s="61">
        <v>13000</v>
      </c>
      <c r="P3" s="62">
        <f t="shared" ref="P3:P6" si="0">N3*O3</f>
        <v>234000</v>
      </c>
      <c r="Q3" s="135">
        <v>4</v>
      </c>
    </row>
    <row r="4" spans="1:17" ht="26.25" customHeight="1" x14ac:dyDescent="0.2">
      <c r="A4" s="13"/>
      <c r="B4" s="72"/>
      <c r="C4" s="8" t="s">
        <v>59</v>
      </c>
      <c r="D4" s="73" t="s">
        <v>62</v>
      </c>
      <c r="E4" s="12">
        <v>44537</v>
      </c>
      <c r="F4" s="73" t="s">
        <v>63</v>
      </c>
      <c r="G4" s="12">
        <v>44552</v>
      </c>
      <c r="H4" s="9" t="s">
        <v>64</v>
      </c>
      <c r="I4" s="1">
        <v>55</v>
      </c>
      <c r="J4" s="1">
        <v>20</v>
      </c>
      <c r="K4" s="1">
        <v>17</v>
      </c>
      <c r="L4" s="1">
        <v>18</v>
      </c>
      <c r="M4" s="77">
        <v>4.6749999999999998</v>
      </c>
      <c r="N4" s="7">
        <v>18</v>
      </c>
      <c r="O4" s="61">
        <v>13000</v>
      </c>
      <c r="P4" s="62">
        <f t="shared" si="0"/>
        <v>234000</v>
      </c>
      <c r="Q4" s="135"/>
    </row>
    <row r="5" spans="1:17" ht="26.25" customHeight="1" x14ac:dyDescent="0.2">
      <c r="A5" s="13"/>
      <c r="B5" s="13"/>
      <c r="C5" s="8" t="s">
        <v>60</v>
      </c>
      <c r="D5" s="73" t="s">
        <v>62</v>
      </c>
      <c r="E5" s="12">
        <v>44537</v>
      </c>
      <c r="F5" s="73" t="s">
        <v>63</v>
      </c>
      <c r="G5" s="12">
        <v>44552</v>
      </c>
      <c r="H5" s="9" t="s">
        <v>64</v>
      </c>
      <c r="I5" s="1">
        <v>55</v>
      </c>
      <c r="J5" s="1">
        <v>20</v>
      </c>
      <c r="K5" s="1">
        <v>17</v>
      </c>
      <c r="L5" s="1">
        <v>18</v>
      </c>
      <c r="M5" s="77">
        <v>4.6749999999999998</v>
      </c>
      <c r="N5" s="7">
        <v>18</v>
      </c>
      <c r="O5" s="61">
        <v>13000</v>
      </c>
      <c r="P5" s="62">
        <f t="shared" si="0"/>
        <v>234000</v>
      </c>
      <c r="Q5" s="136"/>
    </row>
    <row r="6" spans="1:17" ht="26.25" customHeight="1" thickBot="1" x14ac:dyDescent="0.25">
      <c r="A6" s="105"/>
      <c r="B6" s="105"/>
      <c r="C6" s="106" t="s">
        <v>61</v>
      </c>
      <c r="D6" s="107" t="s">
        <v>62</v>
      </c>
      <c r="E6" s="108">
        <v>44537</v>
      </c>
      <c r="F6" s="109" t="s">
        <v>63</v>
      </c>
      <c r="G6" s="108">
        <v>44552</v>
      </c>
      <c r="H6" s="110" t="s">
        <v>64</v>
      </c>
      <c r="I6" s="111">
        <v>54</v>
      </c>
      <c r="J6" s="111">
        <v>42</v>
      </c>
      <c r="K6" s="111">
        <v>26</v>
      </c>
      <c r="L6" s="111">
        <v>18</v>
      </c>
      <c r="M6" s="112">
        <v>14.742000000000001</v>
      </c>
      <c r="N6" s="116">
        <v>18</v>
      </c>
      <c r="O6" s="114">
        <v>13000</v>
      </c>
      <c r="P6" s="115">
        <f t="shared" si="0"/>
        <v>234000</v>
      </c>
      <c r="Q6" s="137"/>
    </row>
    <row r="7" spans="1:17" ht="26.25" customHeight="1" x14ac:dyDescent="0.2">
      <c r="A7" s="13">
        <v>405191</v>
      </c>
      <c r="B7" s="72" t="s">
        <v>65</v>
      </c>
      <c r="C7" s="96" t="s">
        <v>66</v>
      </c>
      <c r="D7" s="97" t="s">
        <v>62</v>
      </c>
      <c r="E7" s="98">
        <v>44547</v>
      </c>
      <c r="F7" s="97" t="s">
        <v>77</v>
      </c>
      <c r="G7" s="98">
        <v>44551</v>
      </c>
      <c r="H7" s="99" t="s">
        <v>64</v>
      </c>
      <c r="I7" s="100">
        <v>61</v>
      </c>
      <c r="J7" s="100">
        <v>41</v>
      </c>
      <c r="K7" s="100">
        <v>75</v>
      </c>
      <c r="L7" s="100">
        <v>31</v>
      </c>
      <c r="M7" s="101">
        <v>46.893749999999997</v>
      </c>
      <c r="N7" s="102">
        <v>46.893749999999997</v>
      </c>
      <c r="O7" s="103">
        <v>13000</v>
      </c>
      <c r="P7" s="104">
        <f>N7*O7</f>
        <v>609618.75</v>
      </c>
      <c r="Q7" s="136">
        <v>11</v>
      </c>
    </row>
    <row r="8" spans="1:17" ht="26.25" customHeight="1" x14ac:dyDescent="0.2">
      <c r="A8" s="13"/>
      <c r="B8" s="72"/>
      <c r="C8" s="8" t="s">
        <v>67</v>
      </c>
      <c r="D8" s="73" t="s">
        <v>62</v>
      </c>
      <c r="E8" s="12">
        <v>44547</v>
      </c>
      <c r="F8" s="73" t="s">
        <v>77</v>
      </c>
      <c r="G8" s="12">
        <v>44551</v>
      </c>
      <c r="H8" s="9" t="s">
        <v>64</v>
      </c>
      <c r="I8" s="1">
        <v>61</v>
      </c>
      <c r="J8" s="1">
        <v>41</v>
      </c>
      <c r="K8" s="1">
        <v>75</v>
      </c>
      <c r="L8" s="1">
        <v>31</v>
      </c>
      <c r="M8" s="77">
        <v>46.893749999999997</v>
      </c>
      <c r="N8" s="95">
        <v>46.893749999999997</v>
      </c>
      <c r="O8" s="61">
        <v>13000</v>
      </c>
      <c r="P8" s="62">
        <f t="shared" ref="P8:P38" si="1">N8*O8</f>
        <v>609618.75</v>
      </c>
      <c r="Q8" s="136"/>
    </row>
    <row r="9" spans="1:17" ht="26.25" customHeight="1" x14ac:dyDescent="0.2">
      <c r="A9" s="13"/>
      <c r="B9" s="13"/>
      <c r="C9" s="8" t="s">
        <v>68</v>
      </c>
      <c r="D9" s="73" t="s">
        <v>62</v>
      </c>
      <c r="E9" s="12">
        <v>44547</v>
      </c>
      <c r="F9" s="73" t="s">
        <v>77</v>
      </c>
      <c r="G9" s="12">
        <v>44551</v>
      </c>
      <c r="H9" s="9" t="s">
        <v>64</v>
      </c>
      <c r="I9" s="1">
        <v>61</v>
      </c>
      <c r="J9" s="1">
        <v>41</v>
      </c>
      <c r="K9" s="1">
        <v>75</v>
      </c>
      <c r="L9" s="1">
        <v>31</v>
      </c>
      <c r="M9" s="77">
        <v>46.893749999999997</v>
      </c>
      <c r="N9" s="95">
        <v>46.893749999999997</v>
      </c>
      <c r="O9" s="61">
        <v>13000</v>
      </c>
      <c r="P9" s="62">
        <f t="shared" si="1"/>
        <v>609618.75</v>
      </c>
      <c r="Q9" s="136"/>
    </row>
    <row r="10" spans="1:17" ht="26.25" customHeight="1" x14ac:dyDescent="0.2">
      <c r="A10" s="13"/>
      <c r="B10" s="13"/>
      <c r="C10" s="70" t="s">
        <v>69</v>
      </c>
      <c r="D10" s="75" t="s">
        <v>62</v>
      </c>
      <c r="E10" s="12">
        <v>44547</v>
      </c>
      <c r="F10" s="73" t="s">
        <v>77</v>
      </c>
      <c r="G10" s="12">
        <v>44551</v>
      </c>
      <c r="H10" s="74" t="s">
        <v>64</v>
      </c>
      <c r="I10" s="15">
        <v>9</v>
      </c>
      <c r="J10" s="15">
        <v>65</v>
      </c>
      <c r="K10" s="15">
        <v>150</v>
      </c>
      <c r="L10" s="15">
        <v>7</v>
      </c>
      <c r="M10" s="78">
        <v>21.9375</v>
      </c>
      <c r="N10" s="95">
        <v>21.9375</v>
      </c>
      <c r="O10" s="61">
        <v>13000</v>
      </c>
      <c r="P10" s="62">
        <f t="shared" si="1"/>
        <v>285187.5</v>
      </c>
      <c r="Q10" s="136"/>
    </row>
    <row r="11" spans="1:17" ht="26.25" customHeight="1" x14ac:dyDescent="0.2">
      <c r="A11" s="13"/>
      <c r="B11" s="13"/>
      <c r="C11" s="70" t="s">
        <v>70</v>
      </c>
      <c r="D11" s="75" t="s">
        <v>62</v>
      </c>
      <c r="E11" s="12">
        <v>44547</v>
      </c>
      <c r="F11" s="73" t="s">
        <v>77</v>
      </c>
      <c r="G11" s="12">
        <v>44551</v>
      </c>
      <c r="H11" s="74" t="s">
        <v>64</v>
      </c>
      <c r="I11" s="15">
        <v>9</v>
      </c>
      <c r="J11" s="15">
        <v>65</v>
      </c>
      <c r="K11" s="15">
        <v>150</v>
      </c>
      <c r="L11" s="15">
        <v>7</v>
      </c>
      <c r="M11" s="78">
        <v>21.9375</v>
      </c>
      <c r="N11" s="95">
        <v>21.9375</v>
      </c>
      <c r="O11" s="61">
        <v>13000</v>
      </c>
      <c r="P11" s="62">
        <f t="shared" si="1"/>
        <v>285187.5</v>
      </c>
      <c r="Q11" s="136"/>
    </row>
    <row r="12" spans="1:17" ht="26.25" customHeight="1" x14ac:dyDescent="0.2">
      <c r="A12" s="13"/>
      <c r="B12" s="13"/>
      <c r="C12" s="70" t="s">
        <v>71</v>
      </c>
      <c r="D12" s="75" t="s">
        <v>62</v>
      </c>
      <c r="E12" s="12">
        <v>44547</v>
      </c>
      <c r="F12" s="73" t="s">
        <v>77</v>
      </c>
      <c r="G12" s="12">
        <v>44551</v>
      </c>
      <c r="H12" s="74" t="s">
        <v>64</v>
      </c>
      <c r="I12" s="15">
        <v>9</v>
      </c>
      <c r="J12" s="15">
        <v>65</v>
      </c>
      <c r="K12" s="15">
        <v>150</v>
      </c>
      <c r="L12" s="15">
        <v>7</v>
      </c>
      <c r="M12" s="78">
        <v>21.9375</v>
      </c>
      <c r="N12" s="95">
        <v>21.9375</v>
      </c>
      <c r="O12" s="61">
        <v>13000</v>
      </c>
      <c r="P12" s="62">
        <f t="shared" si="1"/>
        <v>285187.5</v>
      </c>
      <c r="Q12" s="136"/>
    </row>
    <row r="13" spans="1:17" ht="26.25" customHeight="1" x14ac:dyDescent="0.2">
      <c r="A13" s="13"/>
      <c r="B13" s="13"/>
      <c r="C13" s="70" t="s">
        <v>72</v>
      </c>
      <c r="D13" s="75" t="s">
        <v>62</v>
      </c>
      <c r="E13" s="12">
        <v>44547</v>
      </c>
      <c r="F13" s="73" t="s">
        <v>77</v>
      </c>
      <c r="G13" s="12">
        <v>44551</v>
      </c>
      <c r="H13" s="74" t="s">
        <v>64</v>
      </c>
      <c r="I13" s="15">
        <v>9</v>
      </c>
      <c r="J13" s="15">
        <v>65</v>
      </c>
      <c r="K13" s="15">
        <v>150</v>
      </c>
      <c r="L13" s="15">
        <v>7</v>
      </c>
      <c r="M13" s="78">
        <v>21.9375</v>
      </c>
      <c r="N13" s="95">
        <v>21.9375</v>
      </c>
      <c r="O13" s="61">
        <v>13000</v>
      </c>
      <c r="P13" s="62">
        <f t="shared" si="1"/>
        <v>285187.5</v>
      </c>
      <c r="Q13" s="136"/>
    </row>
    <row r="14" spans="1:17" ht="26.25" customHeight="1" x14ac:dyDescent="0.2">
      <c r="A14" s="13"/>
      <c r="B14" s="13"/>
      <c r="C14" s="70" t="s">
        <v>73</v>
      </c>
      <c r="D14" s="75" t="s">
        <v>62</v>
      </c>
      <c r="E14" s="12">
        <v>44547</v>
      </c>
      <c r="F14" s="73" t="s">
        <v>77</v>
      </c>
      <c r="G14" s="12">
        <v>44551</v>
      </c>
      <c r="H14" s="74" t="s">
        <v>64</v>
      </c>
      <c r="I14" s="15">
        <v>61</v>
      </c>
      <c r="J14" s="15">
        <v>41</v>
      </c>
      <c r="K14" s="15">
        <v>75</v>
      </c>
      <c r="L14" s="15">
        <v>31</v>
      </c>
      <c r="M14" s="78">
        <v>46.893749999999997</v>
      </c>
      <c r="N14" s="95">
        <v>46.893749999999997</v>
      </c>
      <c r="O14" s="61">
        <v>13000</v>
      </c>
      <c r="P14" s="62">
        <f t="shared" si="1"/>
        <v>609618.75</v>
      </c>
      <c r="Q14" s="136"/>
    </row>
    <row r="15" spans="1:17" ht="26.25" customHeight="1" x14ac:dyDescent="0.2">
      <c r="A15" s="13"/>
      <c r="B15" s="13"/>
      <c r="C15" s="70" t="s">
        <v>74</v>
      </c>
      <c r="D15" s="75" t="s">
        <v>62</v>
      </c>
      <c r="E15" s="12">
        <v>44547</v>
      </c>
      <c r="F15" s="73" t="s">
        <v>77</v>
      </c>
      <c r="G15" s="12">
        <v>44551</v>
      </c>
      <c r="H15" s="74" t="s">
        <v>64</v>
      </c>
      <c r="I15" s="15">
        <v>61</v>
      </c>
      <c r="J15" s="15">
        <v>41</v>
      </c>
      <c r="K15" s="15">
        <v>75</v>
      </c>
      <c r="L15" s="15">
        <v>31</v>
      </c>
      <c r="M15" s="78">
        <v>46.893749999999997</v>
      </c>
      <c r="N15" s="95">
        <v>46.893749999999997</v>
      </c>
      <c r="O15" s="61">
        <v>13000</v>
      </c>
      <c r="P15" s="62">
        <f t="shared" si="1"/>
        <v>609618.75</v>
      </c>
      <c r="Q15" s="136"/>
    </row>
    <row r="16" spans="1:17" ht="26.25" customHeight="1" x14ac:dyDescent="0.2">
      <c r="A16" s="13"/>
      <c r="B16" s="13"/>
      <c r="C16" s="70" t="s">
        <v>75</v>
      </c>
      <c r="D16" s="75" t="s">
        <v>62</v>
      </c>
      <c r="E16" s="12">
        <v>44547</v>
      </c>
      <c r="F16" s="73" t="s">
        <v>77</v>
      </c>
      <c r="G16" s="12">
        <v>44551</v>
      </c>
      <c r="H16" s="74" t="s">
        <v>64</v>
      </c>
      <c r="I16" s="15">
        <v>40</v>
      </c>
      <c r="J16" s="15">
        <v>63</v>
      </c>
      <c r="K16" s="15">
        <v>67</v>
      </c>
      <c r="L16" s="15">
        <v>10</v>
      </c>
      <c r="M16" s="78">
        <v>42.21</v>
      </c>
      <c r="N16" s="95">
        <v>42.21</v>
      </c>
      <c r="O16" s="61">
        <v>13000</v>
      </c>
      <c r="P16" s="62">
        <f t="shared" si="1"/>
        <v>548730</v>
      </c>
      <c r="Q16" s="136"/>
    </row>
    <row r="17" spans="1:17" ht="26.25" customHeight="1" thickBot="1" x14ac:dyDescent="0.25">
      <c r="A17" s="105"/>
      <c r="B17" s="105"/>
      <c r="C17" s="106" t="s">
        <v>76</v>
      </c>
      <c r="D17" s="107" t="s">
        <v>62</v>
      </c>
      <c r="E17" s="108">
        <v>44547</v>
      </c>
      <c r="F17" s="109" t="s">
        <v>77</v>
      </c>
      <c r="G17" s="108">
        <v>44551</v>
      </c>
      <c r="H17" s="110" t="s">
        <v>64</v>
      </c>
      <c r="I17" s="111">
        <v>65</v>
      </c>
      <c r="J17" s="111">
        <v>21</v>
      </c>
      <c r="K17" s="111">
        <v>56</v>
      </c>
      <c r="L17" s="111">
        <v>14</v>
      </c>
      <c r="M17" s="112">
        <v>19.11</v>
      </c>
      <c r="N17" s="113">
        <v>19.11</v>
      </c>
      <c r="O17" s="114">
        <v>13000</v>
      </c>
      <c r="P17" s="115">
        <f t="shared" si="1"/>
        <v>248430</v>
      </c>
      <c r="Q17" s="137"/>
    </row>
    <row r="18" spans="1:17" ht="26.25" customHeight="1" x14ac:dyDescent="0.2">
      <c r="A18" s="13">
        <v>402951</v>
      </c>
      <c r="B18" s="72" t="s">
        <v>78</v>
      </c>
      <c r="C18" s="96" t="s">
        <v>79</v>
      </c>
      <c r="D18" s="97" t="s">
        <v>62</v>
      </c>
      <c r="E18" s="98">
        <v>44551</v>
      </c>
      <c r="F18" s="97" t="s">
        <v>77</v>
      </c>
      <c r="G18" s="98">
        <v>44576</v>
      </c>
      <c r="H18" s="99" t="s">
        <v>64</v>
      </c>
      <c r="I18" s="100">
        <v>35</v>
      </c>
      <c r="J18" s="100">
        <v>35</v>
      </c>
      <c r="K18" s="100">
        <v>56</v>
      </c>
      <c r="L18" s="100">
        <v>6</v>
      </c>
      <c r="M18" s="101">
        <v>17.149999999999999</v>
      </c>
      <c r="N18" s="102">
        <v>17.149999999999999</v>
      </c>
      <c r="O18" s="103">
        <v>13000</v>
      </c>
      <c r="P18" s="104">
        <f t="shared" si="1"/>
        <v>222949.99999999997</v>
      </c>
      <c r="Q18" s="136">
        <v>21</v>
      </c>
    </row>
    <row r="19" spans="1:17" ht="26.25" customHeight="1" x14ac:dyDescent="0.2">
      <c r="A19" s="13"/>
      <c r="B19" s="72"/>
      <c r="C19" s="8" t="s">
        <v>80</v>
      </c>
      <c r="D19" s="73" t="s">
        <v>62</v>
      </c>
      <c r="E19" s="12">
        <v>44551</v>
      </c>
      <c r="F19" s="73" t="s">
        <v>77</v>
      </c>
      <c r="G19" s="12">
        <v>44576</v>
      </c>
      <c r="H19" s="9" t="s">
        <v>64</v>
      </c>
      <c r="I19" s="1">
        <v>35</v>
      </c>
      <c r="J19" s="1">
        <v>35</v>
      </c>
      <c r="K19" s="1">
        <v>56</v>
      </c>
      <c r="L19" s="1">
        <v>6</v>
      </c>
      <c r="M19" s="77">
        <v>17.149999999999999</v>
      </c>
      <c r="N19" s="95">
        <v>17.149999999999999</v>
      </c>
      <c r="O19" s="61">
        <v>13000</v>
      </c>
      <c r="P19" s="62">
        <f t="shared" si="1"/>
        <v>222949.99999999997</v>
      </c>
      <c r="Q19" s="136"/>
    </row>
    <row r="20" spans="1:17" ht="26.25" customHeight="1" x14ac:dyDescent="0.2">
      <c r="A20" s="13"/>
      <c r="B20" s="13"/>
      <c r="C20" s="8" t="s">
        <v>81</v>
      </c>
      <c r="D20" s="73" t="s">
        <v>62</v>
      </c>
      <c r="E20" s="12">
        <v>44551</v>
      </c>
      <c r="F20" s="73" t="s">
        <v>77</v>
      </c>
      <c r="G20" s="12">
        <v>44576</v>
      </c>
      <c r="H20" s="9" t="s">
        <v>64</v>
      </c>
      <c r="I20" s="1">
        <v>27</v>
      </c>
      <c r="J20" s="1">
        <v>45</v>
      </c>
      <c r="K20" s="1">
        <v>16</v>
      </c>
      <c r="L20" s="1">
        <v>8</v>
      </c>
      <c r="M20" s="77">
        <v>4.8600000000000003</v>
      </c>
      <c r="N20" s="95">
        <v>8</v>
      </c>
      <c r="O20" s="61">
        <v>13000</v>
      </c>
      <c r="P20" s="62">
        <f t="shared" si="1"/>
        <v>104000</v>
      </c>
      <c r="Q20" s="136"/>
    </row>
    <row r="21" spans="1:17" ht="26.25" customHeight="1" x14ac:dyDescent="0.2">
      <c r="A21" s="13"/>
      <c r="B21" s="13"/>
      <c r="C21" s="70" t="s">
        <v>82</v>
      </c>
      <c r="D21" s="75" t="s">
        <v>62</v>
      </c>
      <c r="E21" s="12">
        <v>44551</v>
      </c>
      <c r="F21" s="73" t="s">
        <v>77</v>
      </c>
      <c r="G21" s="12">
        <v>44576</v>
      </c>
      <c r="H21" s="74" t="s">
        <v>64</v>
      </c>
      <c r="I21" s="15">
        <v>52</v>
      </c>
      <c r="J21" s="15">
        <v>45</v>
      </c>
      <c r="K21" s="15">
        <v>13</v>
      </c>
      <c r="L21" s="15">
        <v>11</v>
      </c>
      <c r="M21" s="78">
        <v>7.6050000000000004</v>
      </c>
      <c r="N21" s="95">
        <v>11</v>
      </c>
      <c r="O21" s="61">
        <v>13000</v>
      </c>
      <c r="P21" s="62">
        <f t="shared" si="1"/>
        <v>143000</v>
      </c>
      <c r="Q21" s="136"/>
    </row>
    <row r="22" spans="1:17" ht="26.25" customHeight="1" x14ac:dyDescent="0.2">
      <c r="A22" s="13"/>
      <c r="B22" s="13"/>
      <c r="C22" s="70" t="s">
        <v>83</v>
      </c>
      <c r="D22" s="75" t="s">
        <v>62</v>
      </c>
      <c r="E22" s="12">
        <v>44551</v>
      </c>
      <c r="F22" s="73" t="s">
        <v>77</v>
      </c>
      <c r="G22" s="12">
        <v>44576</v>
      </c>
      <c r="H22" s="74" t="s">
        <v>64</v>
      </c>
      <c r="I22" s="15">
        <v>52</v>
      </c>
      <c r="J22" s="15">
        <v>45</v>
      </c>
      <c r="K22" s="15">
        <v>13</v>
      </c>
      <c r="L22" s="15">
        <v>11</v>
      </c>
      <c r="M22" s="78">
        <v>7.6050000000000004</v>
      </c>
      <c r="N22" s="95">
        <v>11</v>
      </c>
      <c r="O22" s="61">
        <v>13000</v>
      </c>
      <c r="P22" s="62">
        <f t="shared" si="1"/>
        <v>143000</v>
      </c>
      <c r="Q22" s="136"/>
    </row>
    <row r="23" spans="1:17" ht="26.25" customHeight="1" x14ac:dyDescent="0.2">
      <c r="A23" s="13"/>
      <c r="B23" s="13"/>
      <c r="C23" s="70" t="s">
        <v>84</v>
      </c>
      <c r="D23" s="75" t="s">
        <v>62</v>
      </c>
      <c r="E23" s="12">
        <v>44551</v>
      </c>
      <c r="F23" s="73" t="s">
        <v>77</v>
      </c>
      <c r="G23" s="12">
        <v>44576</v>
      </c>
      <c r="H23" s="74" t="s">
        <v>64</v>
      </c>
      <c r="I23" s="15">
        <v>52</v>
      </c>
      <c r="J23" s="15">
        <v>45</v>
      </c>
      <c r="K23" s="15">
        <v>13</v>
      </c>
      <c r="L23" s="15">
        <v>11</v>
      </c>
      <c r="M23" s="78">
        <v>7.6050000000000004</v>
      </c>
      <c r="N23" s="95">
        <v>11</v>
      </c>
      <c r="O23" s="61">
        <v>13000</v>
      </c>
      <c r="P23" s="62">
        <f t="shared" si="1"/>
        <v>143000</v>
      </c>
      <c r="Q23" s="136"/>
    </row>
    <row r="24" spans="1:17" ht="26.25" customHeight="1" x14ac:dyDescent="0.2">
      <c r="A24" s="13"/>
      <c r="B24" s="13"/>
      <c r="C24" s="70" t="s">
        <v>85</v>
      </c>
      <c r="D24" s="75" t="s">
        <v>62</v>
      </c>
      <c r="E24" s="12">
        <v>44551</v>
      </c>
      <c r="F24" s="73" t="s">
        <v>77</v>
      </c>
      <c r="G24" s="12">
        <v>44576</v>
      </c>
      <c r="H24" s="74" t="s">
        <v>64</v>
      </c>
      <c r="I24" s="15">
        <v>52</v>
      </c>
      <c r="J24" s="15">
        <v>45</v>
      </c>
      <c r="K24" s="15">
        <v>13</v>
      </c>
      <c r="L24" s="15">
        <v>11</v>
      </c>
      <c r="M24" s="78">
        <v>7.6050000000000004</v>
      </c>
      <c r="N24" s="95">
        <v>11</v>
      </c>
      <c r="O24" s="61">
        <v>13000</v>
      </c>
      <c r="P24" s="62">
        <f t="shared" si="1"/>
        <v>143000</v>
      </c>
      <c r="Q24" s="136"/>
    </row>
    <row r="25" spans="1:17" ht="26.25" customHeight="1" x14ac:dyDescent="0.2">
      <c r="A25" s="13"/>
      <c r="B25" s="13"/>
      <c r="C25" s="70" t="s">
        <v>86</v>
      </c>
      <c r="D25" s="75" t="s">
        <v>62</v>
      </c>
      <c r="E25" s="12">
        <v>44551</v>
      </c>
      <c r="F25" s="73" t="s">
        <v>77</v>
      </c>
      <c r="G25" s="12">
        <v>44576</v>
      </c>
      <c r="H25" s="74" t="s">
        <v>64</v>
      </c>
      <c r="I25" s="15">
        <v>149</v>
      </c>
      <c r="J25" s="15">
        <v>65</v>
      </c>
      <c r="K25" s="15">
        <v>9</v>
      </c>
      <c r="L25" s="15">
        <v>26</v>
      </c>
      <c r="M25" s="78">
        <v>21.791250000000002</v>
      </c>
      <c r="N25" s="95">
        <v>26</v>
      </c>
      <c r="O25" s="61">
        <v>13000</v>
      </c>
      <c r="P25" s="62">
        <f t="shared" si="1"/>
        <v>338000</v>
      </c>
      <c r="Q25" s="136"/>
    </row>
    <row r="26" spans="1:17" ht="26.25" customHeight="1" x14ac:dyDescent="0.2">
      <c r="A26" s="13"/>
      <c r="B26" s="13"/>
      <c r="C26" s="70" t="s">
        <v>87</v>
      </c>
      <c r="D26" s="75" t="s">
        <v>62</v>
      </c>
      <c r="E26" s="12">
        <v>44551</v>
      </c>
      <c r="F26" s="73" t="s">
        <v>77</v>
      </c>
      <c r="G26" s="12">
        <v>44576</v>
      </c>
      <c r="H26" s="74" t="s">
        <v>64</v>
      </c>
      <c r="I26" s="15">
        <v>149</v>
      </c>
      <c r="J26" s="15">
        <v>65</v>
      </c>
      <c r="K26" s="15">
        <v>9</v>
      </c>
      <c r="L26" s="15">
        <v>26</v>
      </c>
      <c r="M26" s="78">
        <v>21.791250000000002</v>
      </c>
      <c r="N26" s="95">
        <v>26</v>
      </c>
      <c r="O26" s="61">
        <v>13000</v>
      </c>
      <c r="P26" s="62">
        <f t="shared" si="1"/>
        <v>338000</v>
      </c>
      <c r="Q26" s="136"/>
    </row>
    <row r="27" spans="1:17" ht="26.25" customHeight="1" x14ac:dyDescent="0.2">
      <c r="A27" s="13"/>
      <c r="B27" s="13"/>
      <c r="C27" s="70" t="s">
        <v>88</v>
      </c>
      <c r="D27" s="75" t="s">
        <v>62</v>
      </c>
      <c r="E27" s="12">
        <v>44551</v>
      </c>
      <c r="F27" s="73" t="s">
        <v>77</v>
      </c>
      <c r="G27" s="12">
        <v>44576</v>
      </c>
      <c r="H27" s="74" t="s">
        <v>64</v>
      </c>
      <c r="I27" s="15">
        <v>149</v>
      </c>
      <c r="J27" s="15">
        <v>65</v>
      </c>
      <c r="K27" s="15">
        <v>9</v>
      </c>
      <c r="L27" s="15">
        <v>26</v>
      </c>
      <c r="M27" s="78">
        <v>21.791250000000002</v>
      </c>
      <c r="N27" s="95">
        <v>26</v>
      </c>
      <c r="O27" s="61">
        <v>13000</v>
      </c>
      <c r="P27" s="62">
        <f t="shared" si="1"/>
        <v>338000</v>
      </c>
      <c r="Q27" s="136"/>
    </row>
    <row r="28" spans="1:17" ht="26.25" customHeight="1" x14ac:dyDescent="0.2">
      <c r="A28" s="13"/>
      <c r="B28" s="13"/>
      <c r="C28" s="70" t="s">
        <v>89</v>
      </c>
      <c r="D28" s="75" t="s">
        <v>62</v>
      </c>
      <c r="E28" s="12">
        <v>44551</v>
      </c>
      <c r="F28" s="73" t="s">
        <v>77</v>
      </c>
      <c r="G28" s="12">
        <v>44576</v>
      </c>
      <c r="H28" s="74" t="s">
        <v>64</v>
      </c>
      <c r="I28" s="15">
        <v>149</v>
      </c>
      <c r="J28" s="15">
        <v>65</v>
      </c>
      <c r="K28" s="15">
        <v>9</v>
      </c>
      <c r="L28" s="15">
        <v>26</v>
      </c>
      <c r="M28" s="78">
        <v>21.791250000000002</v>
      </c>
      <c r="N28" s="95">
        <v>26</v>
      </c>
      <c r="O28" s="61">
        <v>13000</v>
      </c>
      <c r="P28" s="62">
        <f t="shared" si="1"/>
        <v>338000</v>
      </c>
      <c r="Q28" s="136"/>
    </row>
    <row r="29" spans="1:17" ht="26.25" customHeight="1" x14ac:dyDescent="0.2">
      <c r="A29" s="13"/>
      <c r="B29" s="13"/>
      <c r="C29" s="70" t="s">
        <v>90</v>
      </c>
      <c r="D29" s="75" t="s">
        <v>62</v>
      </c>
      <c r="E29" s="12">
        <v>44551</v>
      </c>
      <c r="F29" s="73" t="s">
        <v>77</v>
      </c>
      <c r="G29" s="12">
        <v>44576</v>
      </c>
      <c r="H29" s="74" t="s">
        <v>64</v>
      </c>
      <c r="I29" s="15">
        <v>149</v>
      </c>
      <c r="J29" s="15">
        <v>65</v>
      </c>
      <c r="K29" s="15">
        <v>9</v>
      </c>
      <c r="L29" s="15">
        <v>26</v>
      </c>
      <c r="M29" s="78">
        <v>21.791250000000002</v>
      </c>
      <c r="N29" s="95">
        <v>26</v>
      </c>
      <c r="O29" s="61">
        <v>13000</v>
      </c>
      <c r="P29" s="62">
        <f t="shared" si="1"/>
        <v>338000</v>
      </c>
      <c r="Q29" s="136"/>
    </row>
    <row r="30" spans="1:17" ht="26.25" customHeight="1" x14ac:dyDescent="0.2">
      <c r="A30" s="13"/>
      <c r="B30" s="13"/>
      <c r="C30" s="70" t="s">
        <v>91</v>
      </c>
      <c r="D30" s="75" t="s">
        <v>62</v>
      </c>
      <c r="E30" s="12">
        <v>44551</v>
      </c>
      <c r="F30" s="73" t="s">
        <v>77</v>
      </c>
      <c r="G30" s="12">
        <v>44576</v>
      </c>
      <c r="H30" s="74" t="s">
        <v>64</v>
      </c>
      <c r="I30" s="15">
        <v>149</v>
      </c>
      <c r="J30" s="15">
        <v>65</v>
      </c>
      <c r="K30" s="15">
        <v>9</v>
      </c>
      <c r="L30" s="15">
        <v>26</v>
      </c>
      <c r="M30" s="78">
        <v>21.791250000000002</v>
      </c>
      <c r="N30" s="95">
        <v>26</v>
      </c>
      <c r="O30" s="61">
        <v>13000</v>
      </c>
      <c r="P30" s="62">
        <f t="shared" si="1"/>
        <v>338000</v>
      </c>
      <c r="Q30" s="136"/>
    </row>
    <row r="31" spans="1:17" ht="26.25" customHeight="1" x14ac:dyDescent="0.2">
      <c r="A31" s="13"/>
      <c r="B31" s="13"/>
      <c r="C31" s="70" t="s">
        <v>92</v>
      </c>
      <c r="D31" s="75" t="s">
        <v>62</v>
      </c>
      <c r="E31" s="12">
        <v>44551</v>
      </c>
      <c r="F31" s="73" t="s">
        <v>77</v>
      </c>
      <c r="G31" s="12">
        <v>44576</v>
      </c>
      <c r="H31" s="74" t="s">
        <v>64</v>
      </c>
      <c r="I31" s="15">
        <v>149</v>
      </c>
      <c r="J31" s="15">
        <v>65</v>
      </c>
      <c r="K31" s="15">
        <v>9</v>
      </c>
      <c r="L31" s="15">
        <v>26</v>
      </c>
      <c r="M31" s="78">
        <v>21.791250000000002</v>
      </c>
      <c r="N31" s="95">
        <v>26</v>
      </c>
      <c r="O31" s="61">
        <v>13000</v>
      </c>
      <c r="P31" s="62">
        <f t="shared" si="1"/>
        <v>338000</v>
      </c>
      <c r="Q31" s="136"/>
    </row>
    <row r="32" spans="1:17" ht="26.25" customHeight="1" x14ac:dyDescent="0.2">
      <c r="A32" s="13"/>
      <c r="B32" s="13"/>
      <c r="C32" s="70" t="s">
        <v>93</v>
      </c>
      <c r="D32" s="75" t="s">
        <v>62</v>
      </c>
      <c r="E32" s="12">
        <v>44551</v>
      </c>
      <c r="F32" s="73" t="s">
        <v>77</v>
      </c>
      <c r="G32" s="12">
        <v>44576</v>
      </c>
      <c r="H32" s="74" t="s">
        <v>64</v>
      </c>
      <c r="I32" s="15">
        <v>149</v>
      </c>
      <c r="J32" s="15">
        <v>65</v>
      </c>
      <c r="K32" s="15">
        <v>9</v>
      </c>
      <c r="L32" s="15">
        <v>26</v>
      </c>
      <c r="M32" s="78">
        <v>21.791250000000002</v>
      </c>
      <c r="N32" s="95">
        <v>26</v>
      </c>
      <c r="O32" s="61">
        <v>13000</v>
      </c>
      <c r="P32" s="62">
        <f t="shared" si="1"/>
        <v>338000</v>
      </c>
      <c r="Q32" s="136"/>
    </row>
    <row r="33" spans="1:17" ht="26.25" customHeight="1" x14ac:dyDescent="0.2">
      <c r="A33" s="13"/>
      <c r="B33" s="13"/>
      <c r="C33" s="70" t="s">
        <v>94</v>
      </c>
      <c r="D33" s="75" t="s">
        <v>62</v>
      </c>
      <c r="E33" s="12">
        <v>44551</v>
      </c>
      <c r="F33" s="73" t="s">
        <v>77</v>
      </c>
      <c r="G33" s="12">
        <v>44576</v>
      </c>
      <c r="H33" s="74" t="s">
        <v>64</v>
      </c>
      <c r="I33" s="15">
        <v>70</v>
      </c>
      <c r="J33" s="15">
        <v>49</v>
      </c>
      <c r="K33" s="15">
        <v>50</v>
      </c>
      <c r="L33" s="15">
        <v>11</v>
      </c>
      <c r="M33" s="78">
        <v>42.875</v>
      </c>
      <c r="N33" s="95">
        <v>42.875</v>
      </c>
      <c r="O33" s="61">
        <v>13000</v>
      </c>
      <c r="P33" s="62">
        <f t="shared" si="1"/>
        <v>557375</v>
      </c>
      <c r="Q33" s="136"/>
    </row>
    <row r="34" spans="1:17" ht="26.25" customHeight="1" x14ac:dyDescent="0.2">
      <c r="A34" s="13"/>
      <c r="B34" s="13"/>
      <c r="C34" s="70" t="s">
        <v>95</v>
      </c>
      <c r="D34" s="75" t="s">
        <v>62</v>
      </c>
      <c r="E34" s="12">
        <v>44551</v>
      </c>
      <c r="F34" s="73" t="s">
        <v>77</v>
      </c>
      <c r="G34" s="12">
        <v>44576</v>
      </c>
      <c r="H34" s="74" t="s">
        <v>64</v>
      </c>
      <c r="I34" s="15">
        <v>65</v>
      </c>
      <c r="J34" s="15">
        <v>100</v>
      </c>
      <c r="K34" s="15">
        <v>56</v>
      </c>
      <c r="L34" s="15">
        <v>18</v>
      </c>
      <c r="M34" s="78">
        <v>91</v>
      </c>
      <c r="N34" s="95">
        <v>91</v>
      </c>
      <c r="O34" s="61">
        <v>13000</v>
      </c>
      <c r="P34" s="62">
        <f t="shared" si="1"/>
        <v>1183000</v>
      </c>
      <c r="Q34" s="136"/>
    </row>
    <row r="35" spans="1:17" ht="26.25" customHeight="1" x14ac:dyDescent="0.2">
      <c r="A35" s="13"/>
      <c r="B35" s="13"/>
      <c r="C35" s="70" t="s">
        <v>96</v>
      </c>
      <c r="D35" s="75" t="s">
        <v>62</v>
      </c>
      <c r="E35" s="12">
        <v>44551</v>
      </c>
      <c r="F35" s="73" t="s">
        <v>77</v>
      </c>
      <c r="G35" s="12">
        <v>44576</v>
      </c>
      <c r="H35" s="74" t="s">
        <v>64</v>
      </c>
      <c r="I35" s="15">
        <v>65</v>
      </c>
      <c r="J35" s="15">
        <v>100</v>
      </c>
      <c r="K35" s="15">
        <v>56</v>
      </c>
      <c r="L35" s="15">
        <v>18</v>
      </c>
      <c r="M35" s="78">
        <v>91</v>
      </c>
      <c r="N35" s="95">
        <v>91</v>
      </c>
      <c r="O35" s="61">
        <v>13000</v>
      </c>
      <c r="P35" s="62">
        <f t="shared" si="1"/>
        <v>1183000</v>
      </c>
      <c r="Q35" s="136"/>
    </row>
    <row r="36" spans="1:17" ht="26.25" customHeight="1" x14ac:dyDescent="0.2">
      <c r="A36" s="13"/>
      <c r="B36" s="13"/>
      <c r="C36" s="70" t="s">
        <v>97</v>
      </c>
      <c r="D36" s="75" t="s">
        <v>62</v>
      </c>
      <c r="E36" s="12">
        <v>44551</v>
      </c>
      <c r="F36" s="73" t="s">
        <v>77</v>
      </c>
      <c r="G36" s="12">
        <v>44576</v>
      </c>
      <c r="H36" s="74" t="s">
        <v>64</v>
      </c>
      <c r="I36" s="15">
        <v>65</v>
      </c>
      <c r="J36" s="15">
        <v>100</v>
      </c>
      <c r="K36" s="15">
        <v>56</v>
      </c>
      <c r="L36" s="15">
        <v>18</v>
      </c>
      <c r="M36" s="78">
        <v>91</v>
      </c>
      <c r="N36" s="95">
        <v>91</v>
      </c>
      <c r="O36" s="61">
        <v>13000</v>
      </c>
      <c r="P36" s="62">
        <f t="shared" si="1"/>
        <v>1183000</v>
      </c>
      <c r="Q36" s="136"/>
    </row>
    <row r="37" spans="1:17" ht="26.25" customHeight="1" x14ac:dyDescent="0.2">
      <c r="A37" s="13"/>
      <c r="B37" s="13"/>
      <c r="C37" s="70" t="s">
        <v>98</v>
      </c>
      <c r="D37" s="75" t="s">
        <v>62</v>
      </c>
      <c r="E37" s="12">
        <v>44551</v>
      </c>
      <c r="F37" s="73" t="s">
        <v>77</v>
      </c>
      <c r="G37" s="12">
        <v>44576</v>
      </c>
      <c r="H37" s="74" t="s">
        <v>64</v>
      </c>
      <c r="I37" s="15">
        <v>68</v>
      </c>
      <c r="J37" s="15">
        <v>54</v>
      </c>
      <c r="K37" s="15">
        <v>66</v>
      </c>
      <c r="L37" s="15">
        <v>11</v>
      </c>
      <c r="M37" s="78">
        <v>60.588000000000001</v>
      </c>
      <c r="N37" s="95">
        <v>60.588000000000001</v>
      </c>
      <c r="O37" s="61">
        <v>13000</v>
      </c>
      <c r="P37" s="62">
        <f t="shared" si="1"/>
        <v>787644</v>
      </c>
      <c r="Q37" s="136"/>
    </row>
    <row r="38" spans="1:17" ht="26.25" customHeight="1" x14ac:dyDescent="0.2">
      <c r="A38" s="13"/>
      <c r="B38" s="13"/>
      <c r="C38" s="70" t="s">
        <v>99</v>
      </c>
      <c r="D38" s="75" t="s">
        <v>62</v>
      </c>
      <c r="E38" s="12">
        <v>44551</v>
      </c>
      <c r="F38" s="73" t="s">
        <v>77</v>
      </c>
      <c r="G38" s="12">
        <v>44576</v>
      </c>
      <c r="H38" s="74" t="s">
        <v>64</v>
      </c>
      <c r="I38" s="15">
        <v>64</v>
      </c>
      <c r="J38" s="15">
        <v>21</v>
      </c>
      <c r="K38" s="15">
        <v>57</v>
      </c>
      <c r="L38" s="15">
        <v>14</v>
      </c>
      <c r="M38" s="78">
        <v>19.152000000000001</v>
      </c>
      <c r="N38" s="95">
        <v>19.152000000000001</v>
      </c>
      <c r="O38" s="61">
        <v>13000</v>
      </c>
      <c r="P38" s="62">
        <f t="shared" si="1"/>
        <v>248976</v>
      </c>
      <c r="Q38" s="143"/>
    </row>
    <row r="39" spans="1:17" ht="22.5" customHeight="1" x14ac:dyDescent="0.2">
      <c r="A39" s="138" t="s">
        <v>30</v>
      </c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40"/>
      <c r="M39" s="65">
        <f>SUM(M3:M38)</f>
        <v>1051.8307500000001</v>
      </c>
      <c r="N39" s="65">
        <f>SUM(N3:N38)</f>
        <v>1145.4537499999999</v>
      </c>
      <c r="O39" s="141">
        <f>SUM(P3:P38)</f>
        <v>14890898.75</v>
      </c>
      <c r="P39" s="142"/>
      <c r="Q39" s="117">
        <f>SUM(Q3:Q38)</f>
        <v>36</v>
      </c>
    </row>
    <row r="40" spans="1:17" ht="18" customHeight="1" x14ac:dyDescent="0.2">
      <c r="A40" s="83"/>
      <c r="B40" s="55" t="s">
        <v>42</v>
      </c>
      <c r="C40" s="54"/>
      <c r="D40" s="56" t="s">
        <v>43</v>
      </c>
      <c r="E40" s="83"/>
      <c r="F40" s="83"/>
      <c r="G40" s="83"/>
      <c r="H40" s="83"/>
      <c r="I40" s="83"/>
      <c r="J40" s="83"/>
      <c r="K40" s="83"/>
      <c r="L40" s="83"/>
      <c r="M40" s="84"/>
      <c r="N40" s="85" t="s">
        <v>51</v>
      </c>
      <c r="O40" s="86"/>
      <c r="P40" s="86">
        <f>O39*10%</f>
        <v>1489089.875</v>
      </c>
    </row>
    <row r="41" spans="1:17" ht="18" customHeight="1" thickBot="1" x14ac:dyDescent="0.25">
      <c r="A41" s="83"/>
      <c r="B41" s="55"/>
      <c r="C41" s="54"/>
      <c r="D41" s="56"/>
      <c r="E41" s="83"/>
      <c r="F41" s="83"/>
      <c r="G41" s="83"/>
      <c r="H41" s="83"/>
      <c r="I41" s="83"/>
      <c r="J41" s="83"/>
      <c r="K41" s="83"/>
      <c r="L41" s="83"/>
      <c r="M41" s="84"/>
      <c r="N41" s="87" t="s">
        <v>52</v>
      </c>
      <c r="O41" s="88"/>
      <c r="P41" s="88">
        <f>O39-P40</f>
        <v>13401808.875</v>
      </c>
    </row>
    <row r="42" spans="1:17" ht="18" customHeight="1" x14ac:dyDescent="0.2">
      <c r="A42" s="10"/>
      <c r="H42" s="60"/>
      <c r="N42" s="59" t="s">
        <v>31</v>
      </c>
      <c r="P42" s="66">
        <f>P41*1%</f>
        <v>134018.08875</v>
      </c>
    </row>
    <row r="43" spans="1:17" ht="18" customHeight="1" thickBot="1" x14ac:dyDescent="0.25">
      <c r="A43" s="10"/>
      <c r="H43" s="60"/>
      <c r="N43" s="59" t="s">
        <v>53</v>
      </c>
      <c r="P43" s="68">
        <f>P41*2%</f>
        <v>268036.17749999999</v>
      </c>
    </row>
    <row r="44" spans="1:17" ht="18" customHeight="1" x14ac:dyDescent="0.2">
      <c r="A44" s="10"/>
      <c r="H44" s="60"/>
      <c r="N44" s="63" t="s">
        <v>32</v>
      </c>
      <c r="O44" s="64"/>
      <c r="P44" s="67">
        <f>P41+P42-P43</f>
        <v>13267790.786249999</v>
      </c>
    </row>
    <row r="46" spans="1:17" x14ac:dyDescent="0.2">
      <c r="A46" s="10"/>
      <c r="H46" s="60"/>
      <c r="P46" s="68"/>
    </row>
    <row r="47" spans="1:17" x14ac:dyDescent="0.2">
      <c r="A47" s="10"/>
      <c r="H47" s="60"/>
      <c r="O47" s="57"/>
      <c r="P47" s="68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0"/>
      <c r="N59" s="14"/>
      <c r="O59" s="14"/>
      <c r="P59" s="14"/>
    </row>
  </sheetData>
  <mergeCells count="5">
    <mergeCell ref="Q3:Q6"/>
    <mergeCell ref="A39:L39"/>
    <mergeCell ref="O39:P39"/>
    <mergeCell ref="Q7:Q17"/>
    <mergeCell ref="Q18:Q38"/>
  </mergeCells>
  <conditionalFormatting sqref="B3">
    <cfRule type="duplicateValues" dxfId="77" priority="11"/>
  </conditionalFormatting>
  <conditionalFormatting sqref="B4">
    <cfRule type="duplicateValues" dxfId="76" priority="10"/>
  </conditionalFormatting>
  <conditionalFormatting sqref="B5:B6">
    <cfRule type="duplicateValues" dxfId="75" priority="12"/>
  </conditionalFormatting>
  <conditionalFormatting sqref="B7">
    <cfRule type="duplicateValues" dxfId="74" priority="5"/>
  </conditionalFormatting>
  <conditionalFormatting sqref="B8">
    <cfRule type="duplicateValues" dxfId="73" priority="4"/>
  </conditionalFormatting>
  <conditionalFormatting sqref="B9:B17">
    <cfRule type="duplicateValues" dxfId="72" priority="6"/>
  </conditionalFormatting>
  <conditionalFormatting sqref="B18">
    <cfRule type="duplicateValues" dxfId="71" priority="2"/>
  </conditionalFormatting>
  <conditionalFormatting sqref="B19">
    <cfRule type="duplicateValues" dxfId="70" priority="1"/>
  </conditionalFormatting>
  <conditionalFormatting sqref="B20:B38">
    <cfRule type="duplicateValues" dxfId="69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12" sqref="F12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42578125" style="3" customWidth="1"/>
    <col min="5" max="5" width="7.42578125" style="11" customWidth="1"/>
    <col min="6" max="6" width="15.140625" style="3" customWidth="1"/>
    <col min="7" max="7" width="8.7109375" style="3" bestFit="1" customWidth="1"/>
    <col min="8" max="8" width="16.7109375" style="6" customWidth="1"/>
    <col min="9" max="9" width="3.7109375" style="3" customWidth="1"/>
    <col min="10" max="11" width="3.42578125" style="3" customWidth="1"/>
    <col min="12" max="12" width="4" style="3" customWidth="1"/>
    <col min="13" max="13" width="9" style="3" customWidth="1"/>
    <col min="14" max="14" width="12.28515625" style="14" customWidth="1"/>
    <col min="15" max="15" width="10.140625" style="14" customWidth="1"/>
    <col min="16" max="16" width="12.8554687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405852</v>
      </c>
      <c r="B3" s="71" t="s">
        <v>57</v>
      </c>
      <c r="C3" s="8" t="s">
        <v>58</v>
      </c>
      <c r="D3" s="73" t="s">
        <v>62</v>
      </c>
      <c r="E3" s="12">
        <v>44537</v>
      </c>
      <c r="F3" s="73" t="s">
        <v>63</v>
      </c>
      <c r="G3" s="12">
        <v>44552</v>
      </c>
      <c r="H3" s="9" t="s">
        <v>64</v>
      </c>
      <c r="I3" s="1">
        <v>55</v>
      </c>
      <c r="J3" s="1">
        <v>20</v>
      </c>
      <c r="K3" s="1">
        <v>17</v>
      </c>
      <c r="L3" s="1">
        <v>18</v>
      </c>
      <c r="M3" s="77">
        <v>4.6749999999999998</v>
      </c>
      <c r="N3" s="7">
        <v>18</v>
      </c>
      <c r="O3" s="61">
        <v>13000</v>
      </c>
      <c r="P3" s="62">
        <f>Table22457891011234[[#This Row],[PEMBULATAN]]*O3</f>
        <v>234000</v>
      </c>
      <c r="Q3" s="135">
        <v>4</v>
      </c>
    </row>
    <row r="4" spans="1:17" ht="26.25" customHeight="1" x14ac:dyDescent="0.2">
      <c r="A4" s="13"/>
      <c r="B4" s="72"/>
      <c r="C4" s="8" t="s">
        <v>59</v>
      </c>
      <c r="D4" s="73" t="s">
        <v>62</v>
      </c>
      <c r="E4" s="12">
        <v>44537</v>
      </c>
      <c r="F4" s="73" t="s">
        <v>63</v>
      </c>
      <c r="G4" s="12">
        <v>44552</v>
      </c>
      <c r="H4" s="9" t="s">
        <v>64</v>
      </c>
      <c r="I4" s="1">
        <v>55</v>
      </c>
      <c r="J4" s="1">
        <v>20</v>
      </c>
      <c r="K4" s="1">
        <v>17</v>
      </c>
      <c r="L4" s="1">
        <v>18</v>
      </c>
      <c r="M4" s="77">
        <v>4.6749999999999998</v>
      </c>
      <c r="N4" s="7">
        <v>18</v>
      </c>
      <c r="O4" s="61">
        <v>13000</v>
      </c>
      <c r="P4" s="62">
        <f>Table22457891011234[[#This Row],[PEMBULATAN]]*O4</f>
        <v>234000</v>
      </c>
      <c r="Q4" s="136"/>
    </row>
    <row r="5" spans="1:17" ht="26.25" customHeight="1" x14ac:dyDescent="0.2">
      <c r="A5" s="13"/>
      <c r="B5" s="13"/>
      <c r="C5" s="8" t="s">
        <v>60</v>
      </c>
      <c r="D5" s="73" t="s">
        <v>62</v>
      </c>
      <c r="E5" s="12">
        <v>44537</v>
      </c>
      <c r="F5" s="73" t="s">
        <v>63</v>
      </c>
      <c r="G5" s="12">
        <v>44552</v>
      </c>
      <c r="H5" s="9" t="s">
        <v>64</v>
      </c>
      <c r="I5" s="1">
        <v>55</v>
      </c>
      <c r="J5" s="1">
        <v>20</v>
      </c>
      <c r="K5" s="1">
        <v>17</v>
      </c>
      <c r="L5" s="1">
        <v>18</v>
      </c>
      <c r="M5" s="77">
        <v>4.6749999999999998</v>
      </c>
      <c r="N5" s="7">
        <v>18</v>
      </c>
      <c r="O5" s="61">
        <v>13000</v>
      </c>
      <c r="P5" s="62">
        <f>Table22457891011234[[#This Row],[PEMBULATAN]]*O5</f>
        <v>234000</v>
      </c>
      <c r="Q5" s="136"/>
    </row>
    <row r="6" spans="1:17" ht="26.25" customHeight="1" x14ac:dyDescent="0.2">
      <c r="A6" s="13"/>
      <c r="B6" s="13"/>
      <c r="C6" s="70" t="s">
        <v>61</v>
      </c>
      <c r="D6" s="75" t="s">
        <v>62</v>
      </c>
      <c r="E6" s="12">
        <v>44537</v>
      </c>
      <c r="F6" s="73" t="s">
        <v>63</v>
      </c>
      <c r="G6" s="12">
        <v>44552</v>
      </c>
      <c r="H6" s="74" t="s">
        <v>64</v>
      </c>
      <c r="I6" s="15">
        <v>54</v>
      </c>
      <c r="J6" s="15">
        <v>42</v>
      </c>
      <c r="K6" s="15">
        <v>26</v>
      </c>
      <c r="L6" s="15">
        <v>18</v>
      </c>
      <c r="M6" s="78">
        <v>14.742000000000001</v>
      </c>
      <c r="N6" s="69">
        <v>18</v>
      </c>
      <c r="O6" s="61">
        <v>13000</v>
      </c>
      <c r="P6" s="62">
        <f>Table22457891011234[[#This Row],[PEMBULATAN]]*O6</f>
        <v>234000</v>
      </c>
      <c r="Q6" s="143"/>
    </row>
    <row r="7" spans="1:17" ht="22.5" customHeight="1" x14ac:dyDescent="0.2">
      <c r="A7" s="138" t="s">
        <v>30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40"/>
      <c r="M7" s="76">
        <f>SUBTOTAL(109,Table22457891011234[KG VOLUME])</f>
        <v>28.766999999999999</v>
      </c>
      <c r="N7" s="65">
        <f>SUM(N3:N6)</f>
        <v>72</v>
      </c>
      <c r="O7" s="141">
        <f>SUM(P3:P6)</f>
        <v>936000</v>
      </c>
      <c r="P7" s="142"/>
    </row>
    <row r="8" spans="1:17" ht="18" customHeight="1" x14ac:dyDescent="0.2">
      <c r="A8" s="83"/>
      <c r="B8" s="55" t="s">
        <v>42</v>
      </c>
      <c r="C8" s="54"/>
      <c r="D8" s="56" t="s">
        <v>43</v>
      </c>
      <c r="E8" s="83"/>
      <c r="F8" s="83"/>
      <c r="G8" s="83"/>
      <c r="H8" s="83"/>
      <c r="I8" s="83"/>
      <c r="J8" s="83"/>
      <c r="K8" s="83"/>
      <c r="L8" s="83"/>
      <c r="M8" s="84"/>
      <c r="N8" s="85" t="s">
        <v>51</v>
      </c>
      <c r="O8" s="86"/>
      <c r="P8" s="86">
        <f>O7*10%</f>
        <v>93600</v>
      </c>
    </row>
    <row r="9" spans="1:17" ht="18" customHeight="1" thickBot="1" x14ac:dyDescent="0.25">
      <c r="A9" s="83"/>
      <c r="B9" s="55"/>
      <c r="C9" s="54"/>
      <c r="D9" s="56"/>
      <c r="E9" s="83"/>
      <c r="F9" s="83"/>
      <c r="G9" s="83"/>
      <c r="H9" s="83"/>
      <c r="I9" s="83"/>
      <c r="J9" s="83"/>
      <c r="K9" s="83"/>
      <c r="L9" s="83"/>
      <c r="M9" s="84"/>
      <c r="N9" s="87" t="s">
        <v>52</v>
      </c>
      <c r="O9" s="88"/>
      <c r="P9" s="88">
        <f>O7-P8</f>
        <v>842400</v>
      </c>
    </row>
    <row r="10" spans="1:17" ht="18" customHeight="1" x14ac:dyDescent="0.2">
      <c r="A10" s="10"/>
      <c r="H10" s="60"/>
      <c r="N10" s="59" t="s">
        <v>31</v>
      </c>
      <c r="P10" s="66">
        <f>P9*1%</f>
        <v>8424</v>
      </c>
    </row>
    <row r="11" spans="1:17" ht="18" customHeight="1" thickBot="1" x14ac:dyDescent="0.25">
      <c r="A11" s="10"/>
      <c r="H11" s="60"/>
      <c r="N11" s="59" t="s">
        <v>53</v>
      </c>
      <c r="P11" s="68">
        <f>P9*2%</f>
        <v>16848</v>
      </c>
    </row>
    <row r="12" spans="1:17" ht="18" customHeight="1" x14ac:dyDescent="0.2">
      <c r="A12" s="10"/>
      <c r="H12" s="60"/>
      <c r="N12" s="63" t="s">
        <v>32</v>
      </c>
      <c r="O12" s="64"/>
      <c r="P12" s="67">
        <f>P9+P10-P11</f>
        <v>833976</v>
      </c>
    </row>
    <row r="14" spans="1:17" x14ac:dyDescent="0.2">
      <c r="A14" s="10"/>
      <c r="H14" s="60"/>
      <c r="P14" s="68"/>
    </row>
    <row r="15" spans="1:17" x14ac:dyDescent="0.2">
      <c r="A15" s="10"/>
      <c r="H15" s="60"/>
      <c r="O15" s="57"/>
      <c r="P15" s="68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</sheetData>
  <mergeCells count="3">
    <mergeCell ref="A7:L7"/>
    <mergeCell ref="O7:P7"/>
    <mergeCell ref="Q3:Q6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6">
    <cfRule type="duplicateValues" dxfId="51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4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I17" sqref="I17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5.28515625" style="2" customWidth="1"/>
    <col min="4" max="4" width="10.5703125" style="3" customWidth="1"/>
    <col min="5" max="5" width="7.5703125" style="11" customWidth="1"/>
    <col min="6" max="6" width="11.85546875" style="3" customWidth="1"/>
    <col min="7" max="7" width="10.85546875" style="3" customWidth="1"/>
    <col min="8" max="8" width="15.140625" style="6" customWidth="1"/>
    <col min="9" max="9" width="3.7109375" style="3" customWidth="1"/>
    <col min="10" max="10" width="3.5703125" style="3" customWidth="1"/>
    <col min="11" max="11" width="3.42578125" style="3" customWidth="1"/>
    <col min="12" max="12" width="4.42578125" style="3" customWidth="1"/>
    <col min="13" max="13" width="8" style="3" customWidth="1"/>
    <col min="14" max="14" width="12" style="14" customWidth="1"/>
    <col min="15" max="15" width="10.28515625" style="14" customWidth="1"/>
    <col min="16" max="16" width="12.42578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405191</v>
      </c>
      <c r="B3" s="71" t="s">
        <v>65</v>
      </c>
      <c r="C3" s="8" t="s">
        <v>66</v>
      </c>
      <c r="D3" s="73" t="s">
        <v>62</v>
      </c>
      <c r="E3" s="12">
        <v>44547</v>
      </c>
      <c r="F3" s="73" t="s">
        <v>77</v>
      </c>
      <c r="G3" s="12">
        <v>44551</v>
      </c>
      <c r="H3" s="9" t="s">
        <v>64</v>
      </c>
      <c r="I3" s="1">
        <v>61</v>
      </c>
      <c r="J3" s="1">
        <v>41</v>
      </c>
      <c r="K3" s="1">
        <v>75</v>
      </c>
      <c r="L3" s="1">
        <v>31</v>
      </c>
      <c r="M3" s="77">
        <v>46.893749999999997</v>
      </c>
      <c r="N3" s="95">
        <v>46.893749999999997</v>
      </c>
      <c r="O3" s="61">
        <v>13000</v>
      </c>
      <c r="P3" s="62">
        <f>Table224578910112345[[#This Row],[PEMBULATAN]]*O3</f>
        <v>609618.75</v>
      </c>
      <c r="Q3" s="135">
        <v>11</v>
      </c>
    </row>
    <row r="4" spans="1:17" ht="26.25" customHeight="1" x14ac:dyDescent="0.2">
      <c r="A4" s="13"/>
      <c r="B4" s="72"/>
      <c r="C4" s="8" t="s">
        <v>67</v>
      </c>
      <c r="D4" s="73" t="s">
        <v>62</v>
      </c>
      <c r="E4" s="12">
        <v>44547</v>
      </c>
      <c r="F4" s="73" t="s">
        <v>77</v>
      </c>
      <c r="G4" s="12">
        <v>44551</v>
      </c>
      <c r="H4" s="9" t="s">
        <v>64</v>
      </c>
      <c r="I4" s="1">
        <v>61</v>
      </c>
      <c r="J4" s="1">
        <v>41</v>
      </c>
      <c r="K4" s="1">
        <v>75</v>
      </c>
      <c r="L4" s="1">
        <v>31</v>
      </c>
      <c r="M4" s="77">
        <v>46.893749999999997</v>
      </c>
      <c r="N4" s="95">
        <v>46.893749999999997</v>
      </c>
      <c r="O4" s="61">
        <v>13000</v>
      </c>
      <c r="P4" s="62">
        <f>Table224578910112345[[#This Row],[PEMBULATAN]]*O4</f>
        <v>609618.75</v>
      </c>
      <c r="Q4" s="136"/>
    </row>
    <row r="5" spans="1:17" ht="26.25" customHeight="1" x14ac:dyDescent="0.2">
      <c r="A5" s="13"/>
      <c r="B5" s="13"/>
      <c r="C5" s="8" t="s">
        <v>68</v>
      </c>
      <c r="D5" s="73" t="s">
        <v>62</v>
      </c>
      <c r="E5" s="12">
        <v>44547</v>
      </c>
      <c r="F5" s="73" t="s">
        <v>77</v>
      </c>
      <c r="G5" s="12">
        <v>44551</v>
      </c>
      <c r="H5" s="9" t="s">
        <v>64</v>
      </c>
      <c r="I5" s="1">
        <v>61</v>
      </c>
      <c r="J5" s="1">
        <v>41</v>
      </c>
      <c r="K5" s="1">
        <v>75</v>
      </c>
      <c r="L5" s="1">
        <v>31</v>
      </c>
      <c r="M5" s="77">
        <v>46.893749999999997</v>
      </c>
      <c r="N5" s="95">
        <v>46.893749999999997</v>
      </c>
      <c r="O5" s="61">
        <v>13000</v>
      </c>
      <c r="P5" s="62">
        <f>Table224578910112345[[#This Row],[PEMBULATAN]]*O5</f>
        <v>609618.75</v>
      </c>
      <c r="Q5" s="136"/>
    </row>
    <row r="6" spans="1:17" ht="26.25" customHeight="1" x14ac:dyDescent="0.2">
      <c r="A6" s="13"/>
      <c r="B6" s="13"/>
      <c r="C6" s="70" t="s">
        <v>69</v>
      </c>
      <c r="D6" s="75" t="s">
        <v>62</v>
      </c>
      <c r="E6" s="12">
        <v>44547</v>
      </c>
      <c r="F6" s="73" t="s">
        <v>77</v>
      </c>
      <c r="G6" s="12">
        <v>44551</v>
      </c>
      <c r="H6" s="74" t="s">
        <v>64</v>
      </c>
      <c r="I6" s="15">
        <v>9</v>
      </c>
      <c r="J6" s="15">
        <v>65</v>
      </c>
      <c r="K6" s="15">
        <v>150</v>
      </c>
      <c r="L6" s="15">
        <v>7</v>
      </c>
      <c r="M6" s="78">
        <v>21.9375</v>
      </c>
      <c r="N6" s="95">
        <v>21.9375</v>
      </c>
      <c r="O6" s="61">
        <v>13000</v>
      </c>
      <c r="P6" s="62">
        <f>Table224578910112345[[#This Row],[PEMBULATAN]]*O6</f>
        <v>285187.5</v>
      </c>
      <c r="Q6" s="136"/>
    </row>
    <row r="7" spans="1:17" ht="26.25" customHeight="1" x14ac:dyDescent="0.2">
      <c r="A7" s="13"/>
      <c r="B7" s="13"/>
      <c r="C7" s="70" t="s">
        <v>70</v>
      </c>
      <c r="D7" s="75" t="s">
        <v>62</v>
      </c>
      <c r="E7" s="12">
        <v>44547</v>
      </c>
      <c r="F7" s="73" t="s">
        <v>77</v>
      </c>
      <c r="G7" s="12">
        <v>44551</v>
      </c>
      <c r="H7" s="74" t="s">
        <v>64</v>
      </c>
      <c r="I7" s="15">
        <v>9</v>
      </c>
      <c r="J7" s="15">
        <v>65</v>
      </c>
      <c r="K7" s="15">
        <v>150</v>
      </c>
      <c r="L7" s="15">
        <v>7</v>
      </c>
      <c r="M7" s="78">
        <v>21.9375</v>
      </c>
      <c r="N7" s="95">
        <v>21.9375</v>
      </c>
      <c r="O7" s="61">
        <v>13000</v>
      </c>
      <c r="P7" s="62">
        <f>Table224578910112345[[#This Row],[PEMBULATAN]]*O7</f>
        <v>285187.5</v>
      </c>
      <c r="Q7" s="136"/>
    </row>
    <row r="8" spans="1:17" ht="26.25" customHeight="1" x14ac:dyDescent="0.2">
      <c r="A8" s="13"/>
      <c r="B8" s="13"/>
      <c r="C8" s="70" t="s">
        <v>71</v>
      </c>
      <c r="D8" s="75" t="s">
        <v>62</v>
      </c>
      <c r="E8" s="12">
        <v>44547</v>
      </c>
      <c r="F8" s="73" t="s">
        <v>77</v>
      </c>
      <c r="G8" s="12">
        <v>44551</v>
      </c>
      <c r="H8" s="74" t="s">
        <v>64</v>
      </c>
      <c r="I8" s="15">
        <v>9</v>
      </c>
      <c r="J8" s="15">
        <v>65</v>
      </c>
      <c r="K8" s="15">
        <v>150</v>
      </c>
      <c r="L8" s="15">
        <v>7</v>
      </c>
      <c r="M8" s="78">
        <v>21.9375</v>
      </c>
      <c r="N8" s="95">
        <v>21.9375</v>
      </c>
      <c r="O8" s="61">
        <v>13000</v>
      </c>
      <c r="P8" s="62">
        <f>Table224578910112345[[#This Row],[PEMBULATAN]]*O8</f>
        <v>285187.5</v>
      </c>
      <c r="Q8" s="136"/>
    </row>
    <row r="9" spans="1:17" ht="26.25" customHeight="1" x14ac:dyDescent="0.2">
      <c r="A9" s="13"/>
      <c r="B9" s="13"/>
      <c r="C9" s="70" t="s">
        <v>72</v>
      </c>
      <c r="D9" s="75" t="s">
        <v>62</v>
      </c>
      <c r="E9" s="12">
        <v>44547</v>
      </c>
      <c r="F9" s="73" t="s">
        <v>77</v>
      </c>
      <c r="G9" s="12">
        <v>44551</v>
      </c>
      <c r="H9" s="74" t="s">
        <v>64</v>
      </c>
      <c r="I9" s="15">
        <v>9</v>
      </c>
      <c r="J9" s="15">
        <v>65</v>
      </c>
      <c r="K9" s="15">
        <v>150</v>
      </c>
      <c r="L9" s="15">
        <v>7</v>
      </c>
      <c r="M9" s="78">
        <v>21.9375</v>
      </c>
      <c r="N9" s="95">
        <v>21.9375</v>
      </c>
      <c r="O9" s="61">
        <v>13000</v>
      </c>
      <c r="P9" s="62">
        <f>Table224578910112345[[#This Row],[PEMBULATAN]]*O9</f>
        <v>285187.5</v>
      </c>
      <c r="Q9" s="136"/>
    </row>
    <row r="10" spans="1:17" ht="26.25" customHeight="1" x14ac:dyDescent="0.2">
      <c r="A10" s="13"/>
      <c r="B10" s="13"/>
      <c r="C10" s="70" t="s">
        <v>73</v>
      </c>
      <c r="D10" s="75" t="s">
        <v>62</v>
      </c>
      <c r="E10" s="12">
        <v>44547</v>
      </c>
      <c r="F10" s="73" t="s">
        <v>77</v>
      </c>
      <c r="G10" s="12">
        <v>44551</v>
      </c>
      <c r="H10" s="74" t="s">
        <v>64</v>
      </c>
      <c r="I10" s="15">
        <v>61</v>
      </c>
      <c r="J10" s="15">
        <v>41</v>
      </c>
      <c r="K10" s="15">
        <v>75</v>
      </c>
      <c r="L10" s="15">
        <v>31</v>
      </c>
      <c r="M10" s="78">
        <v>46.893749999999997</v>
      </c>
      <c r="N10" s="95">
        <v>46.893749999999997</v>
      </c>
      <c r="O10" s="61">
        <v>13000</v>
      </c>
      <c r="P10" s="62">
        <f>Table224578910112345[[#This Row],[PEMBULATAN]]*O10</f>
        <v>609618.75</v>
      </c>
      <c r="Q10" s="136"/>
    </row>
    <row r="11" spans="1:17" ht="26.25" customHeight="1" x14ac:dyDescent="0.2">
      <c r="A11" s="13"/>
      <c r="B11" s="13"/>
      <c r="C11" s="70" t="s">
        <v>74</v>
      </c>
      <c r="D11" s="75" t="s">
        <v>62</v>
      </c>
      <c r="E11" s="12">
        <v>44547</v>
      </c>
      <c r="F11" s="73" t="s">
        <v>77</v>
      </c>
      <c r="G11" s="12">
        <v>44551</v>
      </c>
      <c r="H11" s="74" t="s">
        <v>64</v>
      </c>
      <c r="I11" s="15">
        <v>61</v>
      </c>
      <c r="J11" s="15">
        <v>41</v>
      </c>
      <c r="K11" s="15">
        <v>75</v>
      </c>
      <c r="L11" s="15">
        <v>31</v>
      </c>
      <c r="M11" s="78">
        <v>46.893749999999997</v>
      </c>
      <c r="N11" s="95">
        <v>46.893749999999997</v>
      </c>
      <c r="O11" s="61">
        <v>13000</v>
      </c>
      <c r="P11" s="62">
        <f>Table224578910112345[[#This Row],[PEMBULATAN]]*O11</f>
        <v>609618.75</v>
      </c>
      <c r="Q11" s="136"/>
    </row>
    <row r="12" spans="1:17" ht="26.25" customHeight="1" x14ac:dyDescent="0.2">
      <c r="A12" s="13"/>
      <c r="B12" s="13"/>
      <c r="C12" s="70" t="s">
        <v>75</v>
      </c>
      <c r="D12" s="75" t="s">
        <v>62</v>
      </c>
      <c r="E12" s="12">
        <v>44547</v>
      </c>
      <c r="F12" s="73" t="s">
        <v>77</v>
      </c>
      <c r="G12" s="12">
        <v>44551</v>
      </c>
      <c r="H12" s="74" t="s">
        <v>64</v>
      </c>
      <c r="I12" s="15">
        <v>40</v>
      </c>
      <c r="J12" s="15">
        <v>63</v>
      </c>
      <c r="K12" s="15">
        <v>67</v>
      </c>
      <c r="L12" s="15">
        <v>10</v>
      </c>
      <c r="M12" s="78">
        <v>42.21</v>
      </c>
      <c r="N12" s="95">
        <v>42.21</v>
      </c>
      <c r="O12" s="61">
        <v>13000</v>
      </c>
      <c r="P12" s="62">
        <f>Table224578910112345[[#This Row],[PEMBULATAN]]*O12</f>
        <v>548730</v>
      </c>
      <c r="Q12" s="136"/>
    </row>
    <row r="13" spans="1:17" ht="26.25" customHeight="1" x14ac:dyDescent="0.2">
      <c r="A13" s="13"/>
      <c r="B13" s="13"/>
      <c r="C13" s="70" t="s">
        <v>76</v>
      </c>
      <c r="D13" s="75" t="s">
        <v>62</v>
      </c>
      <c r="E13" s="12">
        <v>44547</v>
      </c>
      <c r="F13" s="73" t="s">
        <v>77</v>
      </c>
      <c r="G13" s="12">
        <v>44551</v>
      </c>
      <c r="H13" s="74" t="s">
        <v>64</v>
      </c>
      <c r="I13" s="15">
        <v>65</v>
      </c>
      <c r="J13" s="15">
        <v>21</v>
      </c>
      <c r="K13" s="15">
        <v>56</v>
      </c>
      <c r="L13" s="15">
        <v>14</v>
      </c>
      <c r="M13" s="78">
        <v>19.11</v>
      </c>
      <c r="N13" s="95">
        <v>19.11</v>
      </c>
      <c r="O13" s="61">
        <v>13000</v>
      </c>
      <c r="P13" s="62">
        <f>Table224578910112345[[#This Row],[PEMBULATAN]]*O13</f>
        <v>248430</v>
      </c>
      <c r="Q13" s="143"/>
    </row>
    <row r="14" spans="1:17" ht="22.5" customHeight="1" x14ac:dyDescent="0.2">
      <c r="A14" s="138" t="s">
        <v>30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40"/>
      <c r="M14" s="76">
        <f>SUBTOTAL(109,Table224578910112345[KG VOLUME])</f>
        <v>383.53874999999999</v>
      </c>
      <c r="N14" s="65">
        <f>SUM(N3:N13)</f>
        <v>383.53874999999999</v>
      </c>
      <c r="O14" s="141">
        <f>SUM(P3:P13)</f>
        <v>4986003.75</v>
      </c>
      <c r="P14" s="142"/>
    </row>
    <row r="15" spans="1:17" ht="18" customHeight="1" x14ac:dyDescent="0.2">
      <c r="A15" s="83"/>
      <c r="B15" s="55" t="s">
        <v>42</v>
      </c>
      <c r="C15" s="54"/>
      <c r="D15" s="56" t="s">
        <v>43</v>
      </c>
      <c r="E15" s="83"/>
      <c r="F15" s="83"/>
      <c r="G15" s="83"/>
      <c r="H15" s="83"/>
      <c r="I15" s="83"/>
      <c r="J15" s="83"/>
      <c r="K15" s="83"/>
      <c r="L15" s="83"/>
      <c r="M15" s="84"/>
      <c r="N15" s="85" t="s">
        <v>51</v>
      </c>
      <c r="O15" s="86"/>
      <c r="P15" s="86">
        <f>O14*10%</f>
        <v>498600.375</v>
      </c>
    </row>
    <row r="16" spans="1:17" ht="18" customHeight="1" thickBot="1" x14ac:dyDescent="0.25">
      <c r="A16" s="83"/>
      <c r="B16" s="55"/>
      <c r="C16" s="54"/>
      <c r="D16" s="56"/>
      <c r="E16" s="83"/>
      <c r="F16" s="83"/>
      <c r="G16" s="83"/>
      <c r="H16" s="83"/>
      <c r="I16" s="83"/>
      <c r="J16" s="83"/>
      <c r="K16" s="83"/>
      <c r="L16" s="83"/>
      <c r="M16" s="84"/>
      <c r="N16" s="87" t="s">
        <v>52</v>
      </c>
      <c r="O16" s="88"/>
      <c r="P16" s="88">
        <f>O14-P15</f>
        <v>4487403.375</v>
      </c>
    </row>
    <row r="17" spans="1:16" ht="18" customHeight="1" x14ac:dyDescent="0.2">
      <c r="A17" s="10"/>
      <c r="H17" s="60"/>
      <c r="N17" s="59" t="s">
        <v>31</v>
      </c>
      <c r="P17" s="66">
        <f>P16*1%</f>
        <v>44874.033750000002</v>
      </c>
    </row>
    <row r="18" spans="1:16" ht="18" customHeight="1" thickBot="1" x14ac:dyDescent="0.25">
      <c r="A18" s="10"/>
      <c r="H18" s="60"/>
      <c r="N18" s="59" t="s">
        <v>53</v>
      </c>
      <c r="P18" s="68">
        <f>P16*2%</f>
        <v>89748.067500000005</v>
      </c>
    </row>
    <row r="19" spans="1:16" ht="18" customHeight="1" x14ac:dyDescent="0.2">
      <c r="A19" s="10"/>
      <c r="H19" s="60"/>
      <c r="N19" s="63" t="s">
        <v>32</v>
      </c>
      <c r="O19" s="64"/>
      <c r="P19" s="67">
        <f>P16+P17-P18</f>
        <v>4442529.3412500005</v>
      </c>
    </row>
    <row r="21" spans="1:16" x14ac:dyDescent="0.2">
      <c r="A21" s="10"/>
      <c r="H21" s="60"/>
      <c r="P21" s="68"/>
    </row>
    <row r="22" spans="1:16" x14ac:dyDescent="0.2">
      <c r="A22" s="10"/>
      <c r="H22" s="60"/>
      <c r="O22" s="57"/>
      <c r="P22" s="68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</sheetData>
  <mergeCells count="3">
    <mergeCell ref="A14:L14"/>
    <mergeCell ref="O14:P14"/>
    <mergeCell ref="Q3:Q13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13">
    <cfRule type="duplicateValues" dxfId="33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4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23" sqref="A3:XFD23"/>
    </sheetView>
  </sheetViews>
  <sheetFormatPr defaultRowHeight="15" x14ac:dyDescent="0.2"/>
  <cols>
    <col min="1" max="1" width="6.7109375" style="4" customWidth="1"/>
    <col min="2" max="2" width="18.85546875" style="2" customWidth="1"/>
    <col min="3" max="3" width="14.5703125" style="2" customWidth="1"/>
    <col min="4" max="4" width="8.85546875" style="3" customWidth="1"/>
    <col min="5" max="5" width="7.7109375" style="11" customWidth="1"/>
    <col min="6" max="6" width="12.140625" style="3" customWidth="1"/>
    <col min="7" max="7" width="9.5703125" style="3" customWidth="1"/>
    <col min="8" max="8" width="15.85546875" style="6" customWidth="1"/>
    <col min="9" max="9" width="3.5703125" style="3" customWidth="1"/>
    <col min="10" max="11" width="3.42578125" style="3" customWidth="1"/>
    <col min="12" max="12" width="4.42578125" style="3" customWidth="1"/>
    <col min="13" max="13" width="9.42578125" style="3" customWidth="1"/>
    <col min="14" max="14" width="12" style="14" customWidth="1"/>
    <col min="15" max="15" width="10.5703125" style="14" customWidth="1"/>
    <col min="16" max="16" width="11.710937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5.5" customHeight="1" x14ac:dyDescent="0.2">
      <c r="A3" s="80">
        <v>402951</v>
      </c>
      <c r="B3" s="71" t="s">
        <v>78</v>
      </c>
      <c r="C3" s="8" t="s">
        <v>79</v>
      </c>
      <c r="D3" s="73" t="s">
        <v>62</v>
      </c>
      <c r="E3" s="12">
        <v>44551</v>
      </c>
      <c r="F3" s="73" t="s">
        <v>77</v>
      </c>
      <c r="G3" s="12">
        <v>44576</v>
      </c>
      <c r="H3" s="9" t="s">
        <v>64</v>
      </c>
      <c r="I3" s="1">
        <v>35</v>
      </c>
      <c r="J3" s="1">
        <v>35</v>
      </c>
      <c r="K3" s="1">
        <v>56</v>
      </c>
      <c r="L3" s="1">
        <v>6</v>
      </c>
      <c r="M3" s="77">
        <v>17.149999999999999</v>
      </c>
      <c r="N3" s="95">
        <v>17.149999999999999</v>
      </c>
      <c r="O3" s="61">
        <v>13000</v>
      </c>
      <c r="P3" s="62">
        <f>Table2245789101123456[[#This Row],[PEMBULATAN]]*O3</f>
        <v>222949.99999999997</v>
      </c>
      <c r="Q3" s="144">
        <v>21</v>
      </c>
    </row>
    <row r="4" spans="1:17" ht="25.5" customHeight="1" x14ac:dyDescent="0.2">
      <c r="A4" s="13"/>
      <c r="B4" s="72"/>
      <c r="C4" s="8" t="s">
        <v>80</v>
      </c>
      <c r="D4" s="73" t="s">
        <v>62</v>
      </c>
      <c r="E4" s="12">
        <v>44551</v>
      </c>
      <c r="F4" s="73" t="s">
        <v>77</v>
      </c>
      <c r="G4" s="12">
        <v>44576</v>
      </c>
      <c r="H4" s="9" t="s">
        <v>64</v>
      </c>
      <c r="I4" s="1">
        <v>35</v>
      </c>
      <c r="J4" s="1">
        <v>35</v>
      </c>
      <c r="K4" s="1">
        <v>56</v>
      </c>
      <c r="L4" s="1">
        <v>6</v>
      </c>
      <c r="M4" s="77">
        <v>17.149999999999999</v>
      </c>
      <c r="N4" s="95">
        <v>17.149999999999999</v>
      </c>
      <c r="O4" s="61">
        <v>13000</v>
      </c>
      <c r="P4" s="62">
        <f>Table2245789101123456[[#This Row],[PEMBULATAN]]*O4</f>
        <v>222949.99999999997</v>
      </c>
      <c r="Q4" s="145"/>
    </row>
    <row r="5" spans="1:17" ht="25.5" customHeight="1" x14ac:dyDescent="0.2">
      <c r="A5" s="13"/>
      <c r="B5" s="13"/>
      <c r="C5" s="8" t="s">
        <v>81</v>
      </c>
      <c r="D5" s="73" t="s">
        <v>62</v>
      </c>
      <c r="E5" s="12">
        <v>44551</v>
      </c>
      <c r="F5" s="73" t="s">
        <v>77</v>
      </c>
      <c r="G5" s="12">
        <v>44576</v>
      </c>
      <c r="H5" s="9" t="s">
        <v>64</v>
      </c>
      <c r="I5" s="1">
        <v>27</v>
      </c>
      <c r="J5" s="1">
        <v>45</v>
      </c>
      <c r="K5" s="1">
        <v>16</v>
      </c>
      <c r="L5" s="1">
        <v>8</v>
      </c>
      <c r="M5" s="77">
        <v>4.8600000000000003</v>
      </c>
      <c r="N5" s="95">
        <v>8</v>
      </c>
      <c r="O5" s="61">
        <v>13000</v>
      </c>
      <c r="P5" s="62">
        <f>Table2245789101123456[[#This Row],[PEMBULATAN]]*O5</f>
        <v>104000</v>
      </c>
      <c r="Q5" s="145"/>
    </row>
    <row r="6" spans="1:17" ht="25.5" customHeight="1" x14ac:dyDescent="0.2">
      <c r="A6" s="13"/>
      <c r="B6" s="13"/>
      <c r="C6" s="70" t="s">
        <v>82</v>
      </c>
      <c r="D6" s="75" t="s">
        <v>62</v>
      </c>
      <c r="E6" s="12">
        <v>44551</v>
      </c>
      <c r="F6" s="73" t="s">
        <v>77</v>
      </c>
      <c r="G6" s="12">
        <v>44576</v>
      </c>
      <c r="H6" s="74" t="s">
        <v>64</v>
      </c>
      <c r="I6" s="15">
        <v>52</v>
      </c>
      <c r="J6" s="15">
        <v>45</v>
      </c>
      <c r="K6" s="15">
        <v>13</v>
      </c>
      <c r="L6" s="15">
        <v>11</v>
      </c>
      <c r="M6" s="78">
        <v>7.6050000000000004</v>
      </c>
      <c r="N6" s="95">
        <v>11</v>
      </c>
      <c r="O6" s="61">
        <v>13000</v>
      </c>
      <c r="P6" s="62">
        <f>Table2245789101123456[[#This Row],[PEMBULATAN]]*O6</f>
        <v>143000</v>
      </c>
      <c r="Q6" s="145"/>
    </row>
    <row r="7" spans="1:17" ht="25.5" customHeight="1" x14ac:dyDescent="0.2">
      <c r="A7" s="13"/>
      <c r="B7" s="13"/>
      <c r="C7" s="70" t="s">
        <v>83</v>
      </c>
      <c r="D7" s="75" t="s">
        <v>62</v>
      </c>
      <c r="E7" s="12">
        <v>44551</v>
      </c>
      <c r="F7" s="73" t="s">
        <v>77</v>
      </c>
      <c r="G7" s="12">
        <v>44576</v>
      </c>
      <c r="H7" s="74" t="s">
        <v>64</v>
      </c>
      <c r="I7" s="15">
        <v>52</v>
      </c>
      <c r="J7" s="15">
        <v>45</v>
      </c>
      <c r="K7" s="15">
        <v>13</v>
      </c>
      <c r="L7" s="15">
        <v>11</v>
      </c>
      <c r="M7" s="78">
        <v>7.6050000000000004</v>
      </c>
      <c r="N7" s="95">
        <v>11</v>
      </c>
      <c r="O7" s="61">
        <v>13000</v>
      </c>
      <c r="P7" s="62">
        <f>Table2245789101123456[[#This Row],[PEMBULATAN]]*O7</f>
        <v>143000</v>
      </c>
      <c r="Q7" s="145"/>
    </row>
    <row r="8" spans="1:17" ht="25.5" customHeight="1" x14ac:dyDescent="0.2">
      <c r="A8" s="13"/>
      <c r="B8" s="13"/>
      <c r="C8" s="70" t="s">
        <v>84</v>
      </c>
      <c r="D8" s="75" t="s">
        <v>62</v>
      </c>
      <c r="E8" s="12">
        <v>44551</v>
      </c>
      <c r="F8" s="73" t="s">
        <v>77</v>
      </c>
      <c r="G8" s="12">
        <v>44576</v>
      </c>
      <c r="H8" s="74" t="s">
        <v>64</v>
      </c>
      <c r="I8" s="15">
        <v>52</v>
      </c>
      <c r="J8" s="15">
        <v>45</v>
      </c>
      <c r="K8" s="15">
        <v>13</v>
      </c>
      <c r="L8" s="15">
        <v>11</v>
      </c>
      <c r="M8" s="78">
        <v>7.6050000000000004</v>
      </c>
      <c r="N8" s="95">
        <v>11</v>
      </c>
      <c r="O8" s="61">
        <v>13000</v>
      </c>
      <c r="P8" s="62">
        <f>Table2245789101123456[[#This Row],[PEMBULATAN]]*O8</f>
        <v>143000</v>
      </c>
      <c r="Q8" s="145"/>
    </row>
    <row r="9" spans="1:17" ht="25.5" customHeight="1" x14ac:dyDescent="0.2">
      <c r="A9" s="13"/>
      <c r="B9" s="13"/>
      <c r="C9" s="70" t="s">
        <v>85</v>
      </c>
      <c r="D9" s="75" t="s">
        <v>62</v>
      </c>
      <c r="E9" s="12">
        <v>44551</v>
      </c>
      <c r="F9" s="73" t="s">
        <v>77</v>
      </c>
      <c r="G9" s="12">
        <v>44576</v>
      </c>
      <c r="H9" s="74" t="s">
        <v>64</v>
      </c>
      <c r="I9" s="15">
        <v>52</v>
      </c>
      <c r="J9" s="15">
        <v>45</v>
      </c>
      <c r="K9" s="15">
        <v>13</v>
      </c>
      <c r="L9" s="15">
        <v>11</v>
      </c>
      <c r="M9" s="78">
        <v>7.6050000000000004</v>
      </c>
      <c r="N9" s="95">
        <v>11</v>
      </c>
      <c r="O9" s="61">
        <v>13000</v>
      </c>
      <c r="P9" s="62">
        <f>Table2245789101123456[[#This Row],[PEMBULATAN]]*O9</f>
        <v>143000</v>
      </c>
      <c r="Q9" s="145"/>
    </row>
    <row r="10" spans="1:17" ht="25.5" customHeight="1" x14ac:dyDescent="0.2">
      <c r="A10" s="13"/>
      <c r="B10" s="13"/>
      <c r="C10" s="70" t="s">
        <v>86</v>
      </c>
      <c r="D10" s="75" t="s">
        <v>62</v>
      </c>
      <c r="E10" s="12">
        <v>44551</v>
      </c>
      <c r="F10" s="73" t="s">
        <v>77</v>
      </c>
      <c r="G10" s="12">
        <v>44576</v>
      </c>
      <c r="H10" s="74" t="s">
        <v>64</v>
      </c>
      <c r="I10" s="15">
        <v>149</v>
      </c>
      <c r="J10" s="15">
        <v>65</v>
      </c>
      <c r="K10" s="15">
        <v>9</v>
      </c>
      <c r="L10" s="15">
        <v>26</v>
      </c>
      <c r="M10" s="78">
        <v>21.791250000000002</v>
      </c>
      <c r="N10" s="95">
        <v>26</v>
      </c>
      <c r="O10" s="61">
        <v>13000</v>
      </c>
      <c r="P10" s="62">
        <f>Table2245789101123456[[#This Row],[PEMBULATAN]]*O10</f>
        <v>338000</v>
      </c>
      <c r="Q10" s="145"/>
    </row>
    <row r="11" spans="1:17" ht="25.5" customHeight="1" x14ac:dyDescent="0.2">
      <c r="A11" s="13"/>
      <c r="B11" s="13"/>
      <c r="C11" s="70" t="s">
        <v>87</v>
      </c>
      <c r="D11" s="75" t="s">
        <v>62</v>
      </c>
      <c r="E11" s="12">
        <v>44551</v>
      </c>
      <c r="F11" s="73" t="s">
        <v>77</v>
      </c>
      <c r="G11" s="12">
        <v>44576</v>
      </c>
      <c r="H11" s="74" t="s">
        <v>64</v>
      </c>
      <c r="I11" s="15">
        <v>149</v>
      </c>
      <c r="J11" s="15">
        <v>65</v>
      </c>
      <c r="K11" s="15">
        <v>9</v>
      </c>
      <c r="L11" s="15">
        <v>26</v>
      </c>
      <c r="M11" s="78">
        <v>21.791250000000002</v>
      </c>
      <c r="N11" s="95">
        <v>26</v>
      </c>
      <c r="O11" s="61">
        <v>13000</v>
      </c>
      <c r="P11" s="62">
        <f>Table2245789101123456[[#This Row],[PEMBULATAN]]*O11</f>
        <v>338000</v>
      </c>
      <c r="Q11" s="145"/>
    </row>
    <row r="12" spans="1:17" ht="25.5" customHeight="1" x14ac:dyDescent="0.2">
      <c r="A12" s="13"/>
      <c r="B12" s="13"/>
      <c r="C12" s="70" t="s">
        <v>88</v>
      </c>
      <c r="D12" s="75" t="s">
        <v>62</v>
      </c>
      <c r="E12" s="12">
        <v>44551</v>
      </c>
      <c r="F12" s="73" t="s">
        <v>77</v>
      </c>
      <c r="G12" s="12">
        <v>44576</v>
      </c>
      <c r="H12" s="74" t="s">
        <v>64</v>
      </c>
      <c r="I12" s="15">
        <v>149</v>
      </c>
      <c r="J12" s="15">
        <v>65</v>
      </c>
      <c r="K12" s="15">
        <v>9</v>
      </c>
      <c r="L12" s="15">
        <v>26</v>
      </c>
      <c r="M12" s="78">
        <v>21.791250000000002</v>
      </c>
      <c r="N12" s="95">
        <v>26</v>
      </c>
      <c r="O12" s="61">
        <v>13000</v>
      </c>
      <c r="P12" s="62">
        <f>Table2245789101123456[[#This Row],[PEMBULATAN]]*O12</f>
        <v>338000</v>
      </c>
      <c r="Q12" s="145"/>
    </row>
    <row r="13" spans="1:17" ht="25.5" customHeight="1" x14ac:dyDescent="0.2">
      <c r="A13" s="13"/>
      <c r="B13" s="13"/>
      <c r="C13" s="70" t="s">
        <v>89</v>
      </c>
      <c r="D13" s="75" t="s">
        <v>62</v>
      </c>
      <c r="E13" s="12">
        <v>44551</v>
      </c>
      <c r="F13" s="73" t="s">
        <v>77</v>
      </c>
      <c r="G13" s="12">
        <v>44576</v>
      </c>
      <c r="H13" s="74" t="s">
        <v>64</v>
      </c>
      <c r="I13" s="15">
        <v>149</v>
      </c>
      <c r="J13" s="15">
        <v>65</v>
      </c>
      <c r="K13" s="15">
        <v>9</v>
      </c>
      <c r="L13" s="15">
        <v>26</v>
      </c>
      <c r="M13" s="78">
        <v>21.791250000000002</v>
      </c>
      <c r="N13" s="95">
        <v>26</v>
      </c>
      <c r="O13" s="61">
        <v>13000</v>
      </c>
      <c r="P13" s="62">
        <f>Table2245789101123456[[#This Row],[PEMBULATAN]]*O13</f>
        <v>338000</v>
      </c>
      <c r="Q13" s="145"/>
    </row>
    <row r="14" spans="1:17" ht="25.5" customHeight="1" x14ac:dyDescent="0.2">
      <c r="A14" s="13"/>
      <c r="B14" s="13"/>
      <c r="C14" s="70" t="s">
        <v>90</v>
      </c>
      <c r="D14" s="75" t="s">
        <v>62</v>
      </c>
      <c r="E14" s="12">
        <v>44551</v>
      </c>
      <c r="F14" s="73" t="s">
        <v>77</v>
      </c>
      <c r="G14" s="12">
        <v>44576</v>
      </c>
      <c r="H14" s="74" t="s">
        <v>64</v>
      </c>
      <c r="I14" s="15">
        <v>149</v>
      </c>
      <c r="J14" s="15">
        <v>65</v>
      </c>
      <c r="K14" s="15">
        <v>9</v>
      </c>
      <c r="L14" s="15">
        <v>26</v>
      </c>
      <c r="M14" s="78">
        <v>21.791250000000002</v>
      </c>
      <c r="N14" s="95">
        <v>26</v>
      </c>
      <c r="O14" s="61">
        <v>13000</v>
      </c>
      <c r="P14" s="62">
        <f>Table2245789101123456[[#This Row],[PEMBULATAN]]*O14</f>
        <v>338000</v>
      </c>
      <c r="Q14" s="145"/>
    </row>
    <row r="15" spans="1:17" ht="25.5" customHeight="1" x14ac:dyDescent="0.2">
      <c r="A15" s="13"/>
      <c r="B15" s="13"/>
      <c r="C15" s="70" t="s">
        <v>91</v>
      </c>
      <c r="D15" s="75" t="s">
        <v>62</v>
      </c>
      <c r="E15" s="12">
        <v>44551</v>
      </c>
      <c r="F15" s="73" t="s">
        <v>77</v>
      </c>
      <c r="G15" s="12">
        <v>44576</v>
      </c>
      <c r="H15" s="74" t="s">
        <v>64</v>
      </c>
      <c r="I15" s="15">
        <v>149</v>
      </c>
      <c r="J15" s="15">
        <v>65</v>
      </c>
      <c r="K15" s="15">
        <v>9</v>
      </c>
      <c r="L15" s="15">
        <v>26</v>
      </c>
      <c r="M15" s="78">
        <v>21.791250000000002</v>
      </c>
      <c r="N15" s="95">
        <v>26</v>
      </c>
      <c r="O15" s="61">
        <v>13000</v>
      </c>
      <c r="P15" s="62">
        <f>Table2245789101123456[[#This Row],[PEMBULATAN]]*O15</f>
        <v>338000</v>
      </c>
      <c r="Q15" s="145"/>
    </row>
    <row r="16" spans="1:17" ht="25.5" customHeight="1" x14ac:dyDescent="0.2">
      <c r="A16" s="13"/>
      <c r="B16" s="13"/>
      <c r="C16" s="70" t="s">
        <v>92</v>
      </c>
      <c r="D16" s="75" t="s">
        <v>62</v>
      </c>
      <c r="E16" s="12">
        <v>44551</v>
      </c>
      <c r="F16" s="73" t="s">
        <v>77</v>
      </c>
      <c r="G16" s="12">
        <v>44576</v>
      </c>
      <c r="H16" s="74" t="s">
        <v>64</v>
      </c>
      <c r="I16" s="15">
        <v>149</v>
      </c>
      <c r="J16" s="15">
        <v>65</v>
      </c>
      <c r="K16" s="15">
        <v>9</v>
      </c>
      <c r="L16" s="15">
        <v>26</v>
      </c>
      <c r="M16" s="78">
        <v>21.791250000000002</v>
      </c>
      <c r="N16" s="95">
        <v>26</v>
      </c>
      <c r="O16" s="61">
        <v>13000</v>
      </c>
      <c r="P16" s="62">
        <f>Table2245789101123456[[#This Row],[PEMBULATAN]]*O16</f>
        <v>338000</v>
      </c>
      <c r="Q16" s="145"/>
    </row>
    <row r="17" spans="1:17" ht="25.5" customHeight="1" x14ac:dyDescent="0.2">
      <c r="A17" s="13"/>
      <c r="B17" s="13"/>
      <c r="C17" s="70" t="s">
        <v>93</v>
      </c>
      <c r="D17" s="75" t="s">
        <v>62</v>
      </c>
      <c r="E17" s="12">
        <v>44551</v>
      </c>
      <c r="F17" s="73" t="s">
        <v>77</v>
      </c>
      <c r="G17" s="12">
        <v>44576</v>
      </c>
      <c r="H17" s="74" t="s">
        <v>64</v>
      </c>
      <c r="I17" s="15">
        <v>149</v>
      </c>
      <c r="J17" s="15">
        <v>65</v>
      </c>
      <c r="K17" s="15">
        <v>9</v>
      </c>
      <c r="L17" s="15">
        <v>26</v>
      </c>
      <c r="M17" s="78">
        <v>21.791250000000002</v>
      </c>
      <c r="N17" s="95">
        <v>26</v>
      </c>
      <c r="O17" s="61">
        <v>13000</v>
      </c>
      <c r="P17" s="62">
        <f>Table2245789101123456[[#This Row],[PEMBULATAN]]*O17</f>
        <v>338000</v>
      </c>
      <c r="Q17" s="145"/>
    </row>
    <row r="18" spans="1:17" ht="25.5" customHeight="1" x14ac:dyDescent="0.2">
      <c r="A18" s="13"/>
      <c r="B18" s="13"/>
      <c r="C18" s="70" t="s">
        <v>94</v>
      </c>
      <c r="D18" s="75" t="s">
        <v>62</v>
      </c>
      <c r="E18" s="12">
        <v>44551</v>
      </c>
      <c r="F18" s="73" t="s">
        <v>77</v>
      </c>
      <c r="G18" s="12">
        <v>44576</v>
      </c>
      <c r="H18" s="74" t="s">
        <v>64</v>
      </c>
      <c r="I18" s="15">
        <v>70</v>
      </c>
      <c r="J18" s="15">
        <v>49</v>
      </c>
      <c r="K18" s="15">
        <v>50</v>
      </c>
      <c r="L18" s="15">
        <v>11</v>
      </c>
      <c r="M18" s="78">
        <v>42.875</v>
      </c>
      <c r="N18" s="95">
        <v>42.875</v>
      </c>
      <c r="O18" s="61">
        <v>13000</v>
      </c>
      <c r="P18" s="62">
        <f>Table2245789101123456[[#This Row],[PEMBULATAN]]*O18</f>
        <v>557375</v>
      </c>
      <c r="Q18" s="145"/>
    </row>
    <row r="19" spans="1:17" ht="25.5" customHeight="1" x14ac:dyDescent="0.2">
      <c r="A19" s="13"/>
      <c r="B19" s="13"/>
      <c r="C19" s="70" t="s">
        <v>95</v>
      </c>
      <c r="D19" s="75" t="s">
        <v>62</v>
      </c>
      <c r="E19" s="12">
        <v>44551</v>
      </c>
      <c r="F19" s="73" t="s">
        <v>77</v>
      </c>
      <c r="G19" s="12">
        <v>44576</v>
      </c>
      <c r="H19" s="74" t="s">
        <v>64</v>
      </c>
      <c r="I19" s="15">
        <v>65</v>
      </c>
      <c r="J19" s="15">
        <v>100</v>
      </c>
      <c r="K19" s="15">
        <v>56</v>
      </c>
      <c r="L19" s="15">
        <v>18</v>
      </c>
      <c r="M19" s="78">
        <v>91</v>
      </c>
      <c r="N19" s="95">
        <v>91</v>
      </c>
      <c r="O19" s="61">
        <v>13000</v>
      </c>
      <c r="P19" s="62">
        <f>Table2245789101123456[[#This Row],[PEMBULATAN]]*O19</f>
        <v>1183000</v>
      </c>
      <c r="Q19" s="145"/>
    </row>
    <row r="20" spans="1:17" ht="25.5" customHeight="1" x14ac:dyDescent="0.2">
      <c r="A20" s="13"/>
      <c r="B20" s="13"/>
      <c r="C20" s="70" t="s">
        <v>96</v>
      </c>
      <c r="D20" s="75" t="s">
        <v>62</v>
      </c>
      <c r="E20" s="12">
        <v>44551</v>
      </c>
      <c r="F20" s="73" t="s">
        <v>77</v>
      </c>
      <c r="G20" s="12">
        <v>44576</v>
      </c>
      <c r="H20" s="74" t="s">
        <v>64</v>
      </c>
      <c r="I20" s="15">
        <v>65</v>
      </c>
      <c r="J20" s="15">
        <v>100</v>
      </c>
      <c r="K20" s="15">
        <v>56</v>
      </c>
      <c r="L20" s="15">
        <v>18</v>
      </c>
      <c r="M20" s="78">
        <v>91</v>
      </c>
      <c r="N20" s="95">
        <v>91</v>
      </c>
      <c r="O20" s="61">
        <v>13000</v>
      </c>
      <c r="P20" s="62">
        <f>Table2245789101123456[[#This Row],[PEMBULATAN]]*O20</f>
        <v>1183000</v>
      </c>
      <c r="Q20" s="145"/>
    </row>
    <row r="21" spans="1:17" ht="25.5" customHeight="1" x14ac:dyDescent="0.2">
      <c r="A21" s="13"/>
      <c r="B21" s="13"/>
      <c r="C21" s="70" t="s">
        <v>97</v>
      </c>
      <c r="D21" s="75" t="s">
        <v>62</v>
      </c>
      <c r="E21" s="12">
        <v>44551</v>
      </c>
      <c r="F21" s="73" t="s">
        <v>77</v>
      </c>
      <c r="G21" s="12">
        <v>44576</v>
      </c>
      <c r="H21" s="74" t="s">
        <v>64</v>
      </c>
      <c r="I21" s="15">
        <v>65</v>
      </c>
      <c r="J21" s="15">
        <v>100</v>
      </c>
      <c r="K21" s="15">
        <v>56</v>
      </c>
      <c r="L21" s="15">
        <v>18</v>
      </c>
      <c r="M21" s="78">
        <v>91</v>
      </c>
      <c r="N21" s="95">
        <v>91</v>
      </c>
      <c r="O21" s="61">
        <v>13000</v>
      </c>
      <c r="P21" s="62">
        <f>Table2245789101123456[[#This Row],[PEMBULATAN]]*O21</f>
        <v>1183000</v>
      </c>
      <c r="Q21" s="145"/>
    </row>
    <row r="22" spans="1:17" ht="25.5" customHeight="1" x14ac:dyDescent="0.2">
      <c r="A22" s="13"/>
      <c r="B22" s="13"/>
      <c r="C22" s="70" t="s">
        <v>98</v>
      </c>
      <c r="D22" s="75" t="s">
        <v>62</v>
      </c>
      <c r="E22" s="12">
        <v>44551</v>
      </c>
      <c r="F22" s="73" t="s">
        <v>77</v>
      </c>
      <c r="G22" s="12">
        <v>44576</v>
      </c>
      <c r="H22" s="74" t="s">
        <v>64</v>
      </c>
      <c r="I22" s="15">
        <v>68</v>
      </c>
      <c r="J22" s="15">
        <v>54</v>
      </c>
      <c r="K22" s="15">
        <v>66</v>
      </c>
      <c r="L22" s="15">
        <v>11</v>
      </c>
      <c r="M22" s="78">
        <v>60.588000000000001</v>
      </c>
      <c r="N22" s="95">
        <v>60.588000000000001</v>
      </c>
      <c r="O22" s="61">
        <v>13000</v>
      </c>
      <c r="P22" s="62">
        <f>Table2245789101123456[[#This Row],[PEMBULATAN]]*O22</f>
        <v>787644</v>
      </c>
      <c r="Q22" s="145"/>
    </row>
    <row r="23" spans="1:17" ht="25.5" customHeight="1" x14ac:dyDescent="0.2">
      <c r="A23" s="13"/>
      <c r="B23" s="13"/>
      <c r="C23" s="70" t="s">
        <v>99</v>
      </c>
      <c r="D23" s="75" t="s">
        <v>62</v>
      </c>
      <c r="E23" s="12">
        <v>44551</v>
      </c>
      <c r="F23" s="73" t="s">
        <v>77</v>
      </c>
      <c r="G23" s="12">
        <v>44576</v>
      </c>
      <c r="H23" s="74" t="s">
        <v>64</v>
      </c>
      <c r="I23" s="15">
        <v>64</v>
      </c>
      <c r="J23" s="15">
        <v>21</v>
      </c>
      <c r="K23" s="15">
        <v>57</v>
      </c>
      <c r="L23" s="15">
        <v>14</v>
      </c>
      <c r="M23" s="78">
        <v>19.152000000000001</v>
      </c>
      <c r="N23" s="95">
        <v>19.152000000000001</v>
      </c>
      <c r="O23" s="61">
        <v>13000</v>
      </c>
      <c r="P23" s="62">
        <f>Table2245789101123456[[#This Row],[PEMBULATAN]]*O23</f>
        <v>248976</v>
      </c>
      <c r="Q23" s="146"/>
    </row>
    <row r="24" spans="1:17" ht="22.5" customHeight="1" x14ac:dyDescent="0.2">
      <c r="A24" s="138" t="s">
        <v>30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40"/>
      <c r="M24" s="76">
        <f>SUBTOTAL(109,Table2245789101123456[KG VOLUME])</f>
        <v>639.52499999999998</v>
      </c>
      <c r="N24" s="65">
        <f>SUM(N3:N23)</f>
        <v>689.91499999999996</v>
      </c>
      <c r="O24" s="141">
        <f>SUM(P3:P23)</f>
        <v>8968895</v>
      </c>
      <c r="P24" s="142"/>
    </row>
    <row r="25" spans="1:17" ht="18" customHeight="1" x14ac:dyDescent="0.2">
      <c r="A25" s="83"/>
      <c r="B25" s="55" t="s">
        <v>42</v>
      </c>
      <c r="C25" s="54"/>
      <c r="D25" s="56" t="s">
        <v>43</v>
      </c>
      <c r="E25" s="83"/>
      <c r="F25" s="83"/>
      <c r="G25" s="83"/>
      <c r="H25" s="83"/>
      <c r="I25" s="83"/>
      <c r="J25" s="83"/>
      <c r="K25" s="83"/>
      <c r="L25" s="83"/>
      <c r="M25" s="84"/>
      <c r="N25" s="85" t="s">
        <v>51</v>
      </c>
      <c r="O25" s="86"/>
      <c r="P25" s="86">
        <f>O24*10%</f>
        <v>896889.5</v>
      </c>
    </row>
    <row r="26" spans="1:17" ht="18" customHeight="1" thickBot="1" x14ac:dyDescent="0.25">
      <c r="A26" s="83"/>
      <c r="B26" s="55"/>
      <c r="C26" s="54"/>
      <c r="D26" s="56"/>
      <c r="E26" s="83"/>
      <c r="F26" s="83"/>
      <c r="G26" s="83"/>
      <c r="H26" s="83"/>
      <c r="I26" s="83"/>
      <c r="J26" s="83"/>
      <c r="K26" s="83"/>
      <c r="L26" s="83"/>
      <c r="M26" s="84"/>
      <c r="N26" s="87" t="s">
        <v>52</v>
      </c>
      <c r="O26" s="88"/>
      <c r="P26" s="88">
        <f>O24-P25</f>
        <v>8072005.5</v>
      </c>
    </row>
    <row r="27" spans="1:17" ht="18" customHeight="1" x14ac:dyDescent="0.2">
      <c r="A27" s="10"/>
      <c r="H27" s="60"/>
      <c r="N27" s="59" t="s">
        <v>31</v>
      </c>
      <c r="P27" s="66">
        <f>P26*1%</f>
        <v>80720.055000000008</v>
      </c>
    </row>
    <row r="28" spans="1:17" ht="18" customHeight="1" thickBot="1" x14ac:dyDescent="0.25">
      <c r="A28" s="10"/>
      <c r="H28" s="60"/>
      <c r="N28" s="59" t="s">
        <v>53</v>
      </c>
      <c r="P28" s="68">
        <f>P26*2%</f>
        <v>161440.11000000002</v>
      </c>
    </row>
    <row r="29" spans="1:17" ht="18" customHeight="1" x14ac:dyDescent="0.2">
      <c r="A29" s="10"/>
      <c r="H29" s="60"/>
      <c r="N29" s="63" t="s">
        <v>32</v>
      </c>
      <c r="O29" s="64"/>
      <c r="P29" s="67">
        <f>P26+P27-P28</f>
        <v>7991285.4449999994</v>
      </c>
    </row>
    <row r="31" spans="1:17" x14ac:dyDescent="0.2">
      <c r="A31" s="10"/>
      <c r="H31" s="60"/>
      <c r="P31" s="68"/>
    </row>
    <row r="32" spans="1:17" x14ac:dyDescent="0.2">
      <c r="A32" s="10"/>
      <c r="H32" s="60"/>
      <c r="O32" s="57"/>
      <c r="P32" s="68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</sheetData>
  <mergeCells count="3">
    <mergeCell ref="A24:L24"/>
    <mergeCell ref="O24:P24"/>
    <mergeCell ref="Q3:Q23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23">
    <cfRule type="duplicateValues" dxfId="15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Sicepat_Tarakan_SBY_Des 2021</vt:lpstr>
      <vt:lpstr>ALL</vt:lpstr>
      <vt:lpstr>405852</vt:lpstr>
      <vt:lpstr>405191</vt:lpstr>
      <vt:lpstr>402951</vt:lpstr>
      <vt:lpstr>'402951'!Print_Titles</vt:lpstr>
      <vt:lpstr>'405191'!Print_Titles</vt:lpstr>
      <vt:lpstr>'405852'!Print_Titles</vt:lpstr>
      <vt:lpstr>ALL!Print_Titles</vt:lpstr>
      <vt:lpstr>'Sicepat_Tarakan_SBY_Des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2022-02-15T03:48:05Z</cp:lastPrinted>
  <dcterms:created xsi:type="dcterms:W3CDTF">2021-07-02T11:08:00Z</dcterms:created>
  <dcterms:modified xsi:type="dcterms:W3CDTF">2022-02-15T04:22:33Z</dcterms:modified>
</cp:coreProperties>
</file>