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CI-DEDE\Users\Public\PT. PERISAI CAKRAWALA INDONESIA\INVOICE\Performa\2021\Sicepat\"/>
    </mc:Choice>
  </mc:AlternateContent>
  <bookViews>
    <workbookView xWindow="0" yWindow="0" windowWidth="20490" windowHeight="7320" tabRatio="842"/>
  </bookViews>
  <sheets>
    <sheet name="Sicepat_Jayapura Nov 2021" sheetId="2" r:id="rId1"/>
    <sheet name="ALL" sheetId="89" r:id="rId2"/>
    <sheet name="403880" sheetId="26" r:id="rId3"/>
    <sheet name="403890" sheetId="57" r:id="rId4"/>
    <sheet name="406068" sheetId="58" r:id="rId5"/>
    <sheet name="403714" sheetId="59" r:id="rId6"/>
    <sheet name="403730" sheetId="60" r:id="rId7"/>
    <sheet name="403742" sheetId="61" r:id="rId8"/>
  </sheets>
  <definedNames>
    <definedName name="_xlnm.Print_Titles" localSheetId="5">'403714'!$2:$2</definedName>
    <definedName name="_xlnm.Print_Titles" localSheetId="6">'403730'!$2:$2</definedName>
    <definedName name="_xlnm.Print_Titles" localSheetId="7">'403742'!$2:$2</definedName>
    <definedName name="_xlnm.Print_Titles" localSheetId="2">'403880'!$2:$2</definedName>
    <definedName name="_xlnm.Print_Titles" localSheetId="3">'403890'!$2:$2</definedName>
    <definedName name="_xlnm.Print_Titles" localSheetId="4">'406068'!$2:$2</definedName>
    <definedName name="_xlnm.Print_Titles" localSheetId="1">ALL!$2:$2</definedName>
    <definedName name="_xlnm.Print_Titles" localSheetId="0">'Sicepat_Jayapura Nov 2021'!$2:$17</definedName>
  </definedNames>
  <calcPr calcId="162913"/>
</workbook>
</file>

<file path=xl/calcChain.xml><?xml version="1.0" encoding="utf-8"?>
<calcChain xmlns="http://schemas.openxmlformats.org/spreadsheetml/2006/main">
  <c r="O5" i="60" l="1"/>
  <c r="N5" i="60"/>
  <c r="O5" i="59"/>
  <c r="N5" i="59"/>
  <c r="O6" i="58"/>
  <c r="N6" i="58"/>
  <c r="O6" i="26"/>
  <c r="N6" i="26"/>
  <c r="O4" i="61" l="1"/>
  <c r="N4" i="61"/>
  <c r="M4" i="61"/>
  <c r="M5" i="60"/>
  <c r="P5" i="57"/>
  <c r="O4" i="57"/>
  <c r="N4" i="57"/>
  <c r="M4" i="57"/>
  <c r="M6" i="26"/>
  <c r="Q15" i="89"/>
  <c r="O15" i="89"/>
  <c r="N15" i="89"/>
  <c r="M15" i="89"/>
  <c r="P5" i="89"/>
  <c r="P4" i="89"/>
  <c r="P3" i="89"/>
  <c r="A22" i="2" l="1"/>
  <c r="B22" i="2"/>
  <c r="P14" i="89"/>
  <c r="P13" i="89"/>
  <c r="P12" i="89"/>
  <c r="P11" i="89"/>
  <c r="P10" i="89"/>
  <c r="P9" i="89"/>
  <c r="P8" i="89"/>
  <c r="P7" i="89"/>
  <c r="P6" i="89"/>
  <c r="P5" i="61"/>
  <c r="P6" i="60"/>
  <c r="P6" i="59"/>
  <c r="P7" i="58"/>
  <c r="P5" i="26"/>
  <c r="P4" i="26"/>
  <c r="P3" i="26"/>
  <c r="P16" i="89" l="1"/>
  <c r="P17" i="89" s="1"/>
  <c r="B23" i="2"/>
  <c r="B21" i="2"/>
  <c r="B20" i="2"/>
  <c r="B19" i="2"/>
  <c r="B18" i="2"/>
  <c r="P19" i="89" l="1"/>
  <c r="P18" i="89"/>
  <c r="P20" i="89" s="1"/>
  <c r="G20" i="2"/>
  <c r="C23" i="2"/>
  <c r="C22" i="2"/>
  <c r="C21" i="2"/>
  <c r="C20" i="2"/>
  <c r="C19" i="2"/>
  <c r="C18" i="2"/>
  <c r="P3" i="61"/>
  <c r="P6" i="61" s="1"/>
  <c r="P4" i="60"/>
  <c r="P3" i="60"/>
  <c r="M5" i="59"/>
  <c r="P4" i="59"/>
  <c r="P3" i="59"/>
  <c r="M6" i="58"/>
  <c r="P5" i="58"/>
  <c r="P4" i="58"/>
  <c r="P3" i="58"/>
  <c r="P3" i="57"/>
  <c r="P7" i="60" l="1"/>
  <c r="P7" i="59"/>
  <c r="P8" i="59" s="1"/>
  <c r="P8" i="58"/>
  <c r="P10" i="58" s="1"/>
  <c r="P6" i="57"/>
  <c r="P7" i="57" s="1"/>
  <c r="P8" i="61"/>
  <c r="P7" i="61"/>
  <c r="P9" i="60"/>
  <c r="P8" i="60"/>
  <c r="P9" i="61" l="1"/>
  <c r="P10" i="60"/>
  <c r="P9" i="59"/>
  <c r="P10" i="59" s="1"/>
  <c r="P9" i="58"/>
  <c r="P11" i="58" s="1"/>
  <c r="P8" i="57"/>
  <c r="P9" i="57" s="1"/>
  <c r="I29" i="2"/>
  <c r="I28" i="2"/>
  <c r="I30" i="2" s="1"/>
  <c r="P7" i="26" l="1"/>
  <c r="P8" i="26" s="1"/>
  <c r="P9" i="26" l="1"/>
  <c r="P10" i="26"/>
  <c r="P11" i="26"/>
  <c r="A19" i="2"/>
  <c r="A20" i="2" s="1"/>
  <c r="A21" i="2" s="1"/>
  <c r="A23" i="2" s="1"/>
  <c r="J23" i="2"/>
  <c r="J21" i="2"/>
  <c r="J22" i="2"/>
  <c r="J20" i="2"/>
  <c r="J24" i="2" s="1"/>
  <c r="J26" i="2" s="1"/>
  <c r="J19" i="2"/>
  <c r="I41" i="2" l="1"/>
  <c r="J18" i="2"/>
  <c r="J27" i="2" l="1"/>
  <c r="J29" i="2" l="1"/>
  <c r="J28" i="2"/>
  <c r="J30" i="2" l="1"/>
</calcChain>
</file>

<file path=xl/sharedStrings.xml><?xml version="1.0" encoding="utf-8"?>
<sst xmlns="http://schemas.openxmlformats.org/spreadsheetml/2006/main" count="338" uniqueCount="85">
  <si>
    <t>NOMOR</t>
  </si>
  <si>
    <t>TUJUAN</t>
  </si>
  <si>
    <t>KETERANGAN</t>
  </si>
  <si>
    <t>KAPAL</t>
  </si>
  <si>
    <t>Pick Up</t>
  </si>
  <si>
    <t>ETD Kapal</t>
  </si>
  <si>
    <t>PEMBULATAN</t>
  </si>
  <si>
    <t>Surat Muatan Darat</t>
  </si>
  <si>
    <t>PT. PERISAI CAKRAWALA INDONESIA</t>
  </si>
  <si>
    <t>Ruko Ifolia Blok HY47 No. 26</t>
  </si>
  <si>
    <t>Harapan Indah - Bekasi 17214</t>
  </si>
  <si>
    <t>Jawa Barat - Indonesia</t>
  </si>
  <si>
    <t>Telp/Fax : +6221 - 8944 5283</t>
  </si>
  <si>
    <t>Email : sales@pciexpress.id</t>
  </si>
  <si>
    <t>PERFORMA INVOICE</t>
  </si>
  <si>
    <t>To</t>
  </si>
  <si>
    <t>: PT. Sicepat Express Indonesia</t>
  </si>
  <si>
    <t>:</t>
  </si>
  <si>
    <t>Invoice Date</t>
  </si>
  <si>
    <t>Attn</t>
  </si>
  <si>
    <t>:  Finance Dept</t>
  </si>
  <si>
    <t>NO</t>
  </si>
  <si>
    <t>DATE</t>
  </si>
  <si>
    <t>AWB</t>
  </si>
  <si>
    <t>DESCRIPTION</t>
  </si>
  <si>
    <t>DESNATION</t>
  </si>
  <si>
    <t>COLLY</t>
  </si>
  <si>
    <t>KG</t>
  </si>
  <si>
    <t>UNIT PRICE</t>
  </si>
  <si>
    <t>AMOUNT</t>
  </si>
  <si>
    <t>SUB TOTAL</t>
  </si>
  <si>
    <t>PPN 1%</t>
  </si>
  <si>
    <t>Total</t>
  </si>
  <si>
    <t>Payment Instructions</t>
  </si>
  <si>
    <t>Pay Cheque or Transfer to :</t>
  </si>
  <si>
    <t>BANK CENTRAL ASIA (BCA)</t>
  </si>
  <si>
    <t>521-1322-455</t>
  </si>
  <si>
    <t>Bekasi,</t>
  </si>
  <si>
    <t>Dede Komalasari</t>
  </si>
  <si>
    <t>P</t>
  </si>
  <si>
    <t>L</t>
  </si>
  <si>
    <t>T</t>
  </si>
  <si>
    <t>Mengetahui,</t>
  </si>
  <si>
    <t>Menyatakan,</t>
  </si>
  <si>
    <t>AWB PCI</t>
  </si>
  <si>
    <t>ACT KG</t>
  </si>
  <si>
    <t>KG VOLUME</t>
  </si>
  <si>
    <t>RATE (Rp/KG)</t>
  </si>
  <si>
    <t>AMOUNT (Rp)</t>
  </si>
  <si>
    <t>Invoice Performa</t>
  </si>
  <si>
    <t>Periode</t>
  </si>
  <si>
    <t>Discount 10%</t>
  </si>
  <si>
    <t>Total Setelah Discount</t>
  </si>
  <si>
    <t>PPh 23  2%</t>
  </si>
  <si>
    <t>PPh 23 2%</t>
  </si>
  <si>
    <t>TOTAL</t>
  </si>
  <si>
    <t>JAYAPURA</t>
  </si>
  <si>
    <t xml:space="preserve"> NOVEMBER 2021</t>
  </si>
  <si>
    <t>DMD/2111/17/TIPL6974</t>
  </si>
  <si>
    <t>GSK211117XDS809</t>
  </si>
  <si>
    <t>GSK211117JIX904</t>
  </si>
  <si>
    <t>GSK211117XUN582</t>
  </si>
  <si>
    <t>DMP DJJ (JAYAPURA)</t>
  </si>
  <si>
    <t>KM GUNUNG DEMPO</t>
  </si>
  <si>
    <t xml:space="preserve">12/9/2021 IRFAN </t>
  </si>
  <si>
    <t>DMD/2111/19/YFRH6041</t>
  </si>
  <si>
    <t>GSK211119WSI805</t>
  </si>
  <si>
    <t>12/9/2021 IRFAN</t>
  </si>
  <si>
    <t>DMD/2111/21/CVFS0548</t>
  </si>
  <si>
    <t>GSK211121EUC470</t>
  </si>
  <si>
    <t>GSK211121DSJ840</t>
  </si>
  <si>
    <t>GSK211121FIP945</t>
  </si>
  <si>
    <t>DMD/2111/26/HLGK3295</t>
  </si>
  <si>
    <t>GSK211126VHS078</t>
  </si>
  <si>
    <t>GSK211126PGU790</t>
  </si>
  <si>
    <t>KM CIREMAI</t>
  </si>
  <si>
    <t>12/15/2021 IRFAN</t>
  </si>
  <si>
    <t>DMD/2111/28/ADRY4906</t>
  </si>
  <si>
    <t>GSK211128GZA531</t>
  </si>
  <si>
    <t>GSK211128XSB183</t>
  </si>
  <si>
    <t>DMD/2111/30/YNRI6512</t>
  </si>
  <si>
    <t>GSK211130ACJ219</t>
  </si>
  <si>
    <t>PENGIRIMAN BARANG TUJUAN JAYA PURA</t>
  </si>
  <si>
    <r>
      <t xml:space="preserve">Say </t>
    </r>
    <r>
      <rPr>
        <b/>
        <i/>
        <sz val="12"/>
        <color theme="2" tint="-0.749992370372631"/>
        <rFont val="Calibri"/>
        <family val="2"/>
        <scheme val="minor"/>
      </rPr>
      <t>: Delapan Juta Empat Ratus Enam Puluh Enam Ribu Enam Ratus Tiga Rupiah.</t>
    </r>
  </si>
  <si>
    <t xml:space="preserve"> 29 Desember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</si>
</sst>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_);_(* \(#,##0\);_(* &quot;-&quot;_);_(@_)"/>
    <numFmt numFmtId="165" formatCode="_(* #,##0.00_);_(* \(#,##0.00\);_(* &quot;-&quot;??_);_(@_)"/>
    <numFmt numFmtId="166" formatCode="dd/mm/yy;@"/>
    <numFmt numFmtId="167" formatCode="_(* #,##0_);_(* \(#,##0\);_(* &quot;-&quot;??_);_(@_)"/>
    <numFmt numFmtId="168" formatCode="[$-F800]dddd\,\ mmmm\ dd\,\ yyyy"/>
    <numFmt numFmtId="169" formatCode="_(&quot;Rp&quot;* #,##0_);_(&quot;Rp&quot;* \(#,##0\);_(&quot;Rp&quot;* &quot;-&quot;_);_(@_)"/>
  </numFmts>
  <fonts count="1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2" tint="-0.74999237037263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18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6" fontId="1" fillId="0" borderId="0" xfId="0" applyNumberFormat="1" applyFont="1" applyAlignment="1">
      <alignment horizontal="left" vertical="center"/>
    </xf>
    <xf numFmtId="166" fontId="1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6" fontId="2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166" fontId="1" fillId="0" borderId="0" xfId="0" applyNumberFormat="1" applyFont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167" fontId="9" fillId="0" borderId="0" xfId="3" applyNumberFormat="1" applyFont="1"/>
    <xf numFmtId="0" fontId="10" fillId="0" borderId="0" xfId="0" applyFont="1"/>
    <xf numFmtId="0" fontId="9" fillId="0" borderId="5" xfId="0" applyFont="1" applyBorder="1"/>
    <xf numFmtId="167" fontId="9" fillId="0" borderId="5" xfId="3" applyNumberFormat="1" applyFont="1" applyBorder="1"/>
    <xf numFmtId="167" fontId="9" fillId="0" borderId="0" xfId="3" applyNumberFormat="1" applyFont="1" applyAlignment="1">
      <alignment horizontal="center"/>
    </xf>
    <xf numFmtId="0" fontId="12" fillId="0" borderId="0" xfId="0" applyFont="1"/>
    <xf numFmtId="168" fontId="9" fillId="0" borderId="0" xfId="0" quotePrefix="1" applyNumberFormat="1" applyFont="1"/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15" fontId="9" fillId="4" borderId="1" xfId="0" quotePrefix="1" applyNumberFormat="1" applyFont="1" applyFill="1" applyBorder="1" applyAlignment="1">
      <alignment horizontal="center" vertical="center"/>
    </xf>
    <xf numFmtId="167" fontId="9" fillId="4" borderId="1" xfId="3" applyNumberFormat="1" applyFont="1" applyFill="1" applyBorder="1" applyAlignment="1">
      <alignment horizontal="center" vertical="center" wrapText="1"/>
    </xf>
    <xf numFmtId="0" fontId="9" fillId="4" borderId="4" xfId="3" applyNumberFormat="1" applyFont="1" applyFill="1" applyBorder="1" applyAlignment="1">
      <alignment horizontal="center" vertical="center" wrapText="1"/>
    </xf>
    <xf numFmtId="167" fontId="9" fillId="0" borderId="17" xfId="3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7" fontId="9" fillId="0" borderId="0" xfId="3" applyNumberFormat="1" applyFont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left" vertical="center"/>
    </xf>
    <xf numFmtId="164" fontId="9" fillId="0" borderId="0" xfId="0" applyNumberFormat="1" applyFont="1"/>
    <xf numFmtId="169" fontId="9" fillId="0" borderId="5" xfId="0" applyNumberFormat="1" applyFont="1" applyBorder="1" applyAlignment="1">
      <alignment horizontal="center" vertical="center"/>
    </xf>
    <xf numFmtId="167" fontId="8" fillId="0" borderId="0" xfId="3" applyNumberFormat="1" applyFont="1"/>
    <xf numFmtId="169" fontId="8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8" fillId="0" borderId="0" xfId="0" applyFont="1" applyBorder="1"/>
    <xf numFmtId="0" fontId="9" fillId="0" borderId="0" xfId="0" applyFont="1" applyBorder="1"/>
    <xf numFmtId="0" fontId="15" fillId="0" borderId="0" xfId="0" applyFont="1" applyAlignment="1">
      <alignment horizontal="left"/>
    </xf>
    <xf numFmtId="0" fontId="9" fillId="0" borderId="0" xfId="0" applyFont="1" applyBorder="1" applyAlignment="1">
      <alignment horizontal="left"/>
    </xf>
    <xf numFmtId="0" fontId="15" fillId="0" borderId="0" xfId="0" quotePrefix="1" applyFont="1" applyAlignment="1">
      <alignment horizontal="left"/>
    </xf>
    <xf numFmtId="0" fontId="8" fillId="0" borderId="0" xfId="0" quotePrefix="1" applyFont="1" applyBorder="1" applyAlignment="1">
      <alignment horizontal="left"/>
    </xf>
    <xf numFmtId="0" fontId="8" fillId="0" borderId="0" xfId="0" quotePrefix="1" applyFont="1" applyAlignment="1">
      <alignment horizontal="left"/>
    </xf>
    <xf numFmtId="0" fontId="9" fillId="0" borderId="0" xfId="0" applyFont="1" applyAlignment="1">
      <alignment horizontal="right"/>
    </xf>
    <xf numFmtId="166" fontId="7" fillId="0" borderId="0" xfId="0" applyNumberFormat="1" applyFont="1"/>
    <xf numFmtId="166" fontId="16" fillId="0" borderId="0" xfId="0" applyNumberFormat="1" applyFont="1"/>
    <xf numFmtId="0" fontId="16" fillId="0" borderId="0" xfId="0" applyFont="1"/>
    <xf numFmtId="164" fontId="5" fillId="0" borderId="0" xfId="0" applyNumberFormat="1" applyFont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166" fontId="1" fillId="0" borderId="0" xfId="0" applyNumberFormat="1" applyFont="1" applyAlignment="1">
      <alignment vertical="center"/>
    </xf>
    <xf numFmtId="164" fontId="3" fillId="0" borderId="1" xfId="2" applyFont="1" applyBorder="1" applyAlignment="1">
      <alignment horizontal="center" vertical="center"/>
    </xf>
    <xf numFmtId="167" fontId="3" fillId="0" borderId="1" xfId="1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167" fontId="5" fillId="0" borderId="1" xfId="1" applyNumberFormat="1" applyFont="1" applyBorder="1" applyAlignment="1">
      <alignment vertical="center"/>
    </xf>
    <xf numFmtId="167" fontId="5" fillId="0" borderId="0" xfId="0" applyNumberFormat="1" applyFont="1" applyAlignment="1">
      <alignment horizontal="center" vertical="center"/>
    </xf>
    <xf numFmtId="167" fontId="5" fillId="0" borderId="23" xfId="0" applyNumberFormat="1" applyFont="1" applyBorder="1" applyAlignment="1">
      <alignment horizontal="center" vertical="center"/>
    </xf>
    <xf numFmtId="167" fontId="5" fillId="0" borderId="0" xfId="1" applyNumberFormat="1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67" fontId="9" fillId="0" borderId="0" xfId="1" applyNumberFormat="1" applyFont="1"/>
    <xf numFmtId="0" fontId="1" fillId="0" borderId="2" xfId="0" applyFont="1" applyBorder="1" applyAlignment="1">
      <alignment vertical="center" wrapText="1"/>
    </xf>
    <xf numFmtId="0" fontId="9" fillId="4" borderId="1" xfId="0" quotePrefix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5" fillId="0" borderId="0" xfId="1" applyNumberFormat="1" applyFont="1" applyBorder="1" applyAlignment="1">
      <alignment horizontal="left" vertical="center"/>
    </xf>
    <xf numFmtId="167" fontId="5" fillId="0" borderId="0" xfId="1" applyNumberFormat="1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left" vertical="center"/>
    </xf>
    <xf numFmtId="167" fontId="5" fillId="0" borderId="5" xfId="1" applyNumberFormat="1" applyFont="1" applyBorder="1" applyAlignment="1">
      <alignment horizontal="center" vertical="center"/>
    </xf>
    <xf numFmtId="167" fontId="17" fillId="0" borderId="0" xfId="3" applyNumberFormat="1" applyFont="1" applyBorder="1" applyAlignment="1">
      <alignment horizontal="left" vertical="center"/>
    </xf>
    <xf numFmtId="167" fontId="9" fillId="0" borderId="0" xfId="3" applyNumberFormat="1" applyFont="1" applyBorder="1" applyAlignment="1">
      <alignment horizontal="center" vertical="center"/>
    </xf>
    <xf numFmtId="167" fontId="8" fillId="0" borderId="5" xfId="3" applyNumberFormat="1" applyFont="1" applyBorder="1" applyAlignment="1">
      <alignment horizontal="left" vertical="center"/>
    </xf>
    <xf numFmtId="169" fontId="8" fillId="0" borderId="0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center" vertical="center"/>
    </xf>
    <xf numFmtId="166" fontId="2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4" xfId="2" applyFont="1" applyBorder="1" applyAlignment="1">
      <alignment horizontal="center" vertical="center"/>
    </xf>
    <xf numFmtId="167" fontId="3" fillId="0" borderId="4" xfId="1" applyNumberFormat="1" applyFont="1" applyBorder="1" applyAlignment="1">
      <alignment horizontal="center" vertical="center"/>
    </xf>
    <xf numFmtId="0" fontId="1" fillId="0" borderId="25" xfId="0" applyFont="1" applyBorder="1" applyAlignment="1">
      <alignment vertical="center" wrapText="1"/>
    </xf>
    <xf numFmtId="0" fontId="1" fillId="0" borderId="25" xfId="0" applyFont="1" applyBorder="1" applyAlignment="1">
      <alignment horizontal="left" vertical="center" wrapText="1"/>
    </xf>
    <xf numFmtId="0" fontId="2" fillId="0" borderId="24" xfId="0" applyFont="1" applyBorder="1" applyAlignment="1">
      <alignment vertical="center"/>
    </xf>
    <xf numFmtId="0" fontId="2" fillId="0" borderId="24" xfId="0" applyFont="1" applyBorder="1" applyAlignment="1">
      <alignment horizontal="center" vertical="center" wrapText="1"/>
    </xf>
    <xf numFmtId="166" fontId="2" fillId="0" borderId="24" xfId="0" applyNumberFormat="1" applyFont="1" applyBorder="1" applyAlignment="1">
      <alignment horizontal="center" vertical="center"/>
    </xf>
    <xf numFmtId="166" fontId="2" fillId="0" borderId="24" xfId="0" applyNumberFormat="1" applyFont="1" applyBorder="1" applyAlignment="1">
      <alignment vertical="center" wrapText="1"/>
    </xf>
    <xf numFmtId="0" fontId="2" fillId="0" borderId="24" xfId="0" applyFont="1" applyBorder="1" applyAlignment="1">
      <alignment horizontal="center" vertical="center"/>
    </xf>
    <xf numFmtId="1" fontId="2" fillId="0" borderId="24" xfId="0" applyNumberFormat="1" applyFont="1" applyBorder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164" fontId="3" fillId="0" borderId="24" xfId="2" applyFont="1" applyBorder="1" applyAlignment="1">
      <alignment horizontal="center" vertical="center"/>
    </xf>
    <xf numFmtId="167" fontId="3" fillId="0" borderId="24" xfId="1" applyNumberFormat="1" applyFont="1" applyBorder="1" applyAlignment="1">
      <alignment horizontal="center" vertical="center"/>
    </xf>
    <xf numFmtId="0" fontId="1" fillId="0" borderId="26" xfId="0" applyFont="1" applyBorder="1" applyAlignment="1">
      <alignment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26" xfId="0" applyFont="1" applyBorder="1" applyAlignment="1">
      <alignment vertical="center"/>
    </xf>
    <xf numFmtId="0" fontId="2" fillId="0" borderId="26" xfId="0" applyFont="1" applyBorder="1" applyAlignment="1">
      <alignment horizontal="center" vertical="center" wrapText="1"/>
    </xf>
    <xf numFmtId="166" fontId="2" fillId="0" borderId="26" xfId="0" applyNumberFormat="1" applyFont="1" applyBorder="1" applyAlignment="1">
      <alignment horizontal="center" vertical="center"/>
    </xf>
    <xf numFmtId="166" fontId="2" fillId="0" borderId="26" xfId="0" applyNumberFormat="1" applyFont="1" applyBorder="1" applyAlignment="1">
      <alignment vertical="center" wrapText="1"/>
    </xf>
    <xf numFmtId="0" fontId="2" fillId="0" borderId="26" xfId="0" applyFont="1" applyBorder="1" applyAlignment="1">
      <alignment horizontal="center" vertical="center"/>
    </xf>
    <xf numFmtId="2" fontId="2" fillId="0" borderId="26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64" fontId="3" fillId="0" borderId="26" xfId="2" applyFont="1" applyBorder="1" applyAlignment="1">
      <alignment horizontal="center" vertical="center"/>
    </xf>
    <xf numFmtId="167" fontId="3" fillId="0" borderId="26" xfId="1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vertical="center" wrapText="1"/>
    </xf>
    <xf numFmtId="0" fontId="1" fillId="0" borderId="27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166" fontId="2" fillId="0" borderId="10" xfId="0" applyNumberFormat="1" applyFont="1" applyBorder="1" applyAlignment="1">
      <alignment horizontal="center" vertical="center"/>
    </xf>
    <xf numFmtId="166" fontId="2" fillId="0" borderId="10" xfId="0" applyNumberFormat="1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164" fontId="3" fillId="0" borderId="10" xfId="2" applyFont="1" applyBorder="1" applyAlignment="1">
      <alignment horizontal="center" vertical="center"/>
    </xf>
    <xf numFmtId="167" fontId="3" fillId="0" borderId="10" xfId="1" applyNumberFormat="1" applyFont="1" applyBorder="1" applyAlignment="1">
      <alignment horizontal="center" vertical="center"/>
    </xf>
    <xf numFmtId="2" fontId="2" fillId="0" borderId="24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center" vertical="center"/>
    </xf>
    <xf numFmtId="2" fontId="5" fillId="0" borderId="26" xfId="0" applyNumberFormat="1" applyFont="1" applyBorder="1" applyAlignment="1">
      <alignment vertical="center"/>
    </xf>
    <xf numFmtId="167" fontId="5" fillId="0" borderId="26" xfId="1" applyNumberFormat="1" applyFont="1" applyBorder="1" applyAlignment="1">
      <alignment vertical="center"/>
    </xf>
    <xf numFmtId="1" fontId="9" fillId="4" borderId="1" xfId="3" applyNumberFormat="1" applyFont="1" applyFill="1" applyBorder="1" applyAlignment="1">
      <alignment horizontal="center" vertical="center" wrapText="1"/>
    </xf>
    <xf numFmtId="1" fontId="9" fillId="4" borderId="4" xfId="3" applyNumberFormat="1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167" fontId="9" fillId="0" borderId="15" xfId="3" applyNumberFormat="1" applyFont="1" applyBorder="1" applyAlignment="1">
      <alignment horizontal="center" vertical="center"/>
    </xf>
    <xf numFmtId="167" fontId="9" fillId="0" borderId="16" xfId="3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167" fontId="9" fillId="0" borderId="0" xfId="3" applyNumberFormat="1" applyFont="1" applyAlignment="1">
      <alignment horizontal="left"/>
    </xf>
    <xf numFmtId="168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167" fontId="5" fillId="0" borderId="28" xfId="1" applyNumberFormat="1" applyFont="1" applyBorder="1" applyAlignment="1">
      <alignment horizontal="center" vertical="center"/>
    </xf>
    <xf numFmtId="167" fontId="5" fillId="0" borderId="29" xfId="1" applyNumberFormat="1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167" fontId="5" fillId="0" borderId="15" xfId="1" applyNumberFormat="1" applyFont="1" applyBorder="1" applyAlignment="1">
      <alignment horizontal="center" vertical="center"/>
    </xf>
    <xf numFmtId="167" fontId="5" fillId="0" borderId="16" xfId="1" applyNumberFormat="1" applyFont="1" applyBorder="1" applyAlignment="1">
      <alignment horizontal="center" vertical="center"/>
    </xf>
  </cellXfs>
  <cellStyles count="4">
    <cellStyle name="Comma" xfId="1" builtinId="3"/>
    <cellStyle name="Comma [0]" xfId="2" builtinId="6"/>
    <cellStyle name="Comma 2" xfId="3"/>
    <cellStyle name="Normal" xfId="0" builtinId="0"/>
  </cellStyles>
  <dxfs count="12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180975</xdr:colOff>
      <xdr:row>1</xdr:row>
      <xdr:rowOff>108138</xdr:rowOff>
    </xdr:from>
    <xdr:ext cx="2460768" cy="1225362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1125" y="308163"/>
          <a:ext cx="2460768" cy="122536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34" name="Table22457891011235" displayName="Table22457891011235" ref="C2:N5" totalsRowShown="0" headerRowDxfId="115" dataDxfId="113" headerRowBorderDxfId="114">
  <tableColumns count="12">
    <tableColumn id="1" name="NOMOR" dataDxfId="112" dataCellStyle="Normal"/>
    <tableColumn id="3" name="TUJUAN" dataDxfId="111" dataCellStyle="Normal"/>
    <tableColumn id="16" name="Pick Up" dataDxfId="110"/>
    <tableColumn id="14" name="KAPAL" dataDxfId="109"/>
    <tableColumn id="15" name="ETD Kapal" dataDxfId="108"/>
    <tableColumn id="10" name="KETERANGAN" dataDxfId="107" dataCellStyle="Normal"/>
    <tableColumn id="5" name="P" dataDxfId="106" dataCellStyle="Normal"/>
    <tableColumn id="6" name="L" dataDxfId="105" dataCellStyle="Normal"/>
    <tableColumn id="7" name="T" dataDxfId="104" dataCellStyle="Normal"/>
    <tableColumn id="4" name="ACT KG" dataDxfId="103" dataCellStyle="Normal"/>
    <tableColumn id="8" name="KG VOLUME" dataDxfId="102" dataCellStyle="Normal"/>
    <tableColumn id="19" name="PEMBULATAN" dataDxfId="10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" name="Table224578910112" displayName="Table224578910112" ref="C2:N5" totalsRowShown="0" headerRowDxfId="98" dataDxfId="96" headerRowBorderDxfId="97">
  <tableColumns count="12">
    <tableColumn id="1" name="NOMOR" dataDxfId="95" dataCellStyle="Normal"/>
    <tableColumn id="3" name="TUJUAN" dataDxfId="94" dataCellStyle="Normal"/>
    <tableColumn id="16" name="Pick Up" dataDxfId="93"/>
    <tableColumn id="14" name="KAPAL" dataDxfId="92"/>
    <tableColumn id="15" name="ETD Kapal" dataDxfId="91"/>
    <tableColumn id="10" name="KETERANGAN" dataDxfId="90" dataCellStyle="Normal"/>
    <tableColumn id="5" name="P" dataDxfId="89" dataCellStyle="Normal"/>
    <tableColumn id="6" name="L" dataDxfId="88" dataCellStyle="Normal"/>
    <tableColumn id="7" name="T" dataDxfId="87" dataCellStyle="Normal"/>
    <tableColumn id="4" name="ACT KG" dataDxfId="86" dataCellStyle="Normal"/>
    <tableColumn id="8" name="KG VOLUME" dataDxfId="85" dataCellStyle="Normal"/>
    <tableColumn id="19" name="PEMBULATAN" dataDxfId="84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2" name="Table2245789101123" displayName="Table2245789101123" ref="C2:N3" totalsRowShown="0" headerRowDxfId="82" dataDxfId="80" headerRowBorderDxfId="81">
  <tableColumns count="12">
    <tableColumn id="1" name="NOMOR" dataDxfId="79" dataCellStyle="Normal"/>
    <tableColumn id="3" name="TUJUAN" dataDxfId="78" dataCellStyle="Normal"/>
    <tableColumn id="16" name="Pick Up" dataDxfId="77"/>
    <tableColumn id="14" name="KAPAL" dataDxfId="76"/>
    <tableColumn id="15" name="ETD Kapal" dataDxfId="75"/>
    <tableColumn id="10" name="KETERANGAN" dataDxfId="74" dataCellStyle="Normal"/>
    <tableColumn id="5" name="P" dataDxfId="73" dataCellStyle="Normal"/>
    <tableColumn id="6" name="L" dataDxfId="72" dataCellStyle="Normal"/>
    <tableColumn id="7" name="T" dataDxfId="71" dataCellStyle="Normal"/>
    <tableColumn id="4" name="ACT KG" dataDxfId="70" dataCellStyle="Normal"/>
    <tableColumn id="8" name="KG VOLUME" dataDxfId="69" dataCellStyle="Normal"/>
    <tableColumn id="19" name="PEMBULATAN" dataDxfId="68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3" name="Table22457891011234" displayName="Table22457891011234" ref="C2:N5" totalsRowShown="0" headerRowDxfId="64" dataDxfId="62" headerRowBorderDxfId="63">
  <tableColumns count="12">
    <tableColumn id="1" name="NOMOR" dataDxfId="61" dataCellStyle="Normal"/>
    <tableColumn id="3" name="TUJUAN" dataDxfId="60" dataCellStyle="Normal"/>
    <tableColumn id="16" name="Pick Up" dataDxfId="59"/>
    <tableColumn id="14" name="KAPAL" dataDxfId="58"/>
    <tableColumn id="15" name="ETD Kapal" dataDxfId="57"/>
    <tableColumn id="10" name="KETERANGAN" dataDxfId="56" dataCellStyle="Normal"/>
    <tableColumn id="5" name="P" dataDxfId="55" dataCellStyle="Normal"/>
    <tableColumn id="6" name="L" dataDxfId="54" dataCellStyle="Normal"/>
    <tableColumn id="7" name="T" dataDxfId="53" dataCellStyle="Normal"/>
    <tableColumn id="4" name="ACT KG" dataDxfId="52" dataCellStyle="Normal"/>
    <tableColumn id="8" name="KG VOLUME" dataDxfId="51" dataCellStyle="Normal"/>
    <tableColumn id="19" name="PEMBULATAN" dataDxfId="50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4" name="Table224578910112345" displayName="Table224578910112345" ref="C2:N4" totalsRowShown="0" headerRowDxfId="47" dataDxfId="45" headerRowBorderDxfId="46">
  <tableColumns count="12">
    <tableColumn id="1" name="NOMOR" dataDxfId="44" dataCellStyle="Normal"/>
    <tableColumn id="3" name="TUJUAN" dataDxfId="43" dataCellStyle="Normal"/>
    <tableColumn id="16" name="Pick Up" dataDxfId="42"/>
    <tableColumn id="14" name="KAPAL" dataDxfId="41"/>
    <tableColumn id="15" name="ETD Kapal" dataDxfId="40"/>
    <tableColumn id="10" name="KETERANGAN" dataDxfId="39" dataCellStyle="Normal"/>
    <tableColumn id="5" name="P" dataDxfId="38" dataCellStyle="Normal"/>
    <tableColumn id="6" name="L" dataDxfId="37" dataCellStyle="Normal"/>
    <tableColumn id="7" name="T" dataDxfId="36" dataCellStyle="Normal"/>
    <tableColumn id="4" name="ACT KG" dataDxfId="35" dataCellStyle="Normal"/>
    <tableColumn id="8" name="KG VOLUME" dataDxfId="34" dataCellStyle="Normal"/>
    <tableColumn id="19" name="PEMBULATAN" dataDxfId="33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5" name="Table2245789101123456" displayName="Table2245789101123456" ref="C2:N4" totalsRowShown="0" headerRowDxfId="30" dataDxfId="28" headerRowBorderDxfId="29">
  <tableColumns count="12">
    <tableColumn id="1" name="NOMOR" dataDxfId="27" dataCellStyle="Normal"/>
    <tableColumn id="3" name="TUJUAN" dataDxfId="26" dataCellStyle="Normal"/>
    <tableColumn id="16" name="Pick Up" dataDxfId="25"/>
    <tableColumn id="14" name="KAPAL" dataDxfId="24"/>
    <tableColumn id="15" name="ETD Kapal" dataDxfId="23"/>
    <tableColumn id="10" name="KETERANGAN" dataDxfId="22" dataCellStyle="Normal"/>
    <tableColumn id="5" name="P" dataDxfId="21" dataCellStyle="Normal"/>
    <tableColumn id="6" name="L" dataDxfId="20" dataCellStyle="Normal"/>
    <tableColumn id="7" name="T" dataDxfId="19" dataCellStyle="Normal"/>
    <tableColumn id="4" name="ACT KG" dataDxfId="18" dataCellStyle="Normal"/>
    <tableColumn id="8" name="KG VOLUME" dataDxfId="17" dataCellStyle="Normal"/>
    <tableColumn id="19" name="PEMBULATAN" dataDxfId="16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id="6" name="Table22457891011234567" displayName="Table22457891011234567" ref="C2:N3" totalsRowShown="0" headerRowDxfId="14" dataDxfId="12" headerRowBorderDxfId="13">
  <tableColumns count="12">
    <tableColumn id="1" name="NOMOR" dataDxfId="11" dataCellStyle="Normal"/>
    <tableColumn id="3" name="TUJUAN" dataDxfId="10" dataCellStyle="Normal"/>
    <tableColumn id="16" name="Pick Up" dataDxfId="9"/>
    <tableColumn id="14" name="KAPAL" dataDxfId="8"/>
    <tableColumn id="15" name="ETD Kapal" dataDxfId="7"/>
    <tableColumn id="10" name="KETERANGAN" dataDxfId="6" dataCellStyle="Normal"/>
    <tableColumn id="5" name="P" dataDxfId="5" dataCellStyle="Normal"/>
    <tableColumn id="6" name="L" dataDxfId="4" dataCellStyle="Normal"/>
    <tableColumn id="7" name="T" dataDxfId="3" dataCellStyle="Normal"/>
    <tableColumn id="4" name="ACT KG" dataDxfId="2" dataCellStyle="Normal"/>
    <tableColumn id="8" name="KG VOLUME" dataDxfId="1" dataCellStyle="Normal"/>
    <tableColumn id="19" name="PEMBULATAN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L48"/>
  <sheetViews>
    <sheetView tabSelected="1" topLeftCell="A25" workbookViewId="0">
      <selection activeCell="J37" sqref="J37"/>
    </sheetView>
  </sheetViews>
  <sheetFormatPr defaultRowHeight="15.75" x14ac:dyDescent="0.25"/>
  <cols>
    <col min="1" max="1" width="6.42578125" style="18" customWidth="1"/>
    <col min="2" max="2" width="11.5703125" style="18" customWidth="1"/>
    <col min="3" max="3" width="10" style="18" customWidth="1"/>
    <col min="4" max="4" width="26.42578125" style="18" customWidth="1"/>
    <col min="5" max="5" width="13.85546875" style="18" customWidth="1"/>
    <col min="6" max="6" width="6.85546875" style="18" bestFit="1" customWidth="1"/>
    <col min="7" max="7" width="6.42578125" style="18" customWidth="1"/>
    <col min="8" max="8" width="14.140625" style="19" bestFit="1" customWidth="1"/>
    <col min="9" max="9" width="1.5703125" style="19" customWidth="1"/>
    <col min="10" max="10" width="19.5703125" style="18" customWidth="1"/>
    <col min="11" max="11" width="9.140625" style="18"/>
    <col min="12" max="12" width="15.7109375" style="18" bestFit="1" customWidth="1"/>
    <col min="13" max="16384" width="9.140625" style="18"/>
  </cols>
  <sheetData>
    <row r="2" spans="1:10" x14ac:dyDescent="0.25">
      <c r="A2" s="17" t="s">
        <v>8</v>
      </c>
    </row>
    <row r="3" spans="1:10" x14ac:dyDescent="0.25">
      <c r="A3" s="20" t="s">
        <v>9</v>
      </c>
    </row>
    <row r="4" spans="1:10" x14ac:dyDescent="0.25">
      <c r="A4" s="20" t="s">
        <v>10</v>
      </c>
    </row>
    <row r="5" spans="1:10" x14ac:dyDescent="0.25">
      <c r="A5" s="20" t="s">
        <v>11</v>
      </c>
    </row>
    <row r="6" spans="1:10" x14ac:dyDescent="0.25">
      <c r="A6" s="20" t="s">
        <v>12</v>
      </c>
    </row>
    <row r="7" spans="1:10" x14ac:dyDescent="0.25">
      <c r="A7" s="20" t="s">
        <v>13</v>
      </c>
    </row>
    <row r="9" spans="1:10" ht="16.5" thickBot="1" x14ac:dyDescent="0.3">
      <c r="A9" s="21"/>
      <c r="B9" s="21"/>
      <c r="C9" s="21"/>
      <c r="D9" s="21"/>
      <c r="E9" s="21"/>
      <c r="F9" s="21"/>
      <c r="G9" s="21"/>
      <c r="H9" s="22"/>
      <c r="I9" s="22"/>
      <c r="J9" s="21"/>
    </row>
    <row r="10" spans="1:10" ht="23.25" customHeight="1" thickBot="1" x14ac:dyDescent="0.3">
      <c r="A10" s="152" t="s">
        <v>14</v>
      </c>
      <c r="B10" s="153"/>
      <c r="C10" s="153"/>
      <c r="D10" s="153"/>
      <c r="E10" s="153"/>
      <c r="F10" s="153"/>
      <c r="G10" s="153"/>
      <c r="H10" s="153"/>
      <c r="I10" s="153"/>
      <c r="J10" s="154"/>
    </row>
    <row r="12" spans="1:10" x14ac:dyDescent="0.25">
      <c r="A12" s="18" t="s">
        <v>15</v>
      </c>
      <c r="B12" s="18" t="s">
        <v>16</v>
      </c>
      <c r="G12" s="164" t="s">
        <v>49</v>
      </c>
      <c r="H12" s="164"/>
      <c r="I12" s="23" t="s">
        <v>17</v>
      </c>
      <c r="J12" s="24"/>
    </row>
    <row r="13" spans="1:10" x14ac:dyDescent="0.25">
      <c r="G13" s="164" t="s">
        <v>18</v>
      </c>
      <c r="H13" s="164"/>
      <c r="I13" s="23" t="s">
        <v>17</v>
      </c>
      <c r="J13" s="25" t="s">
        <v>84</v>
      </c>
    </row>
    <row r="14" spans="1:10" x14ac:dyDescent="0.25">
      <c r="G14" s="164" t="s">
        <v>50</v>
      </c>
      <c r="H14" s="164"/>
      <c r="I14" s="23" t="s">
        <v>17</v>
      </c>
      <c r="J14" s="18" t="s">
        <v>56</v>
      </c>
    </row>
    <row r="15" spans="1:10" x14ac:dyDescent="0.25">
      <c r="A15" s="18" t="s">
        <v>19</v>
      </c>
      <c r="B15" s="24" t="s">
        <v>20</v>
      </c>
      <c r="C15" s="24"/>
      <c r="I15" s="23"/>
      <c r="J15" s="18" t="s">
        <v>57</v>
      </c>
    </row>
    <row r="16" spans="1:10" ht="16.5" thickBot="1" x14ac:dyDescent="0.3"/>
    <row r="17" spans="1:12" ht="26.25" customHeight="1" x14ac:dyDescent="0.25">
      <c r="A17" s="26" t="s">
        <v>21</v>
      </c>
      <c r="B17" s="27" t="s">
        <v>22</v>
      </c>
      <c r="C17" s="27" t="s">
        <v>23</v>
      </c>
      <c r="D17" s="27" t="s">
        <v>24</v>
      </c>
      <c r="E17" s="27" t="s">
        <v>25</v>
      </c>
      <c r="F17" s="28" t="s">
        <v>26</v>
      </c>
      <c r="G17" s="28" t="s">
        <v>27</v>
      </c>
      <c r="H17" s="155" t="s">
        <v>28</v>
      </c>
      <c r="I17" s="156"/>
      <c r="J17" s="29" t="s">
        <v>29</v>
      </c>
    </row>
    <row r="18" spans="1:12" ht="48" customHeight="1" x14ac:dyDescent="0.25">
      <c r="A18" s="30">
        <v>1</v>
      </c>
      <c r="B18" s="31">
        <f>'403880'!E3</f>
        <v>44517</v>
      </c>
      <c r="C18" s="82">
        <f>'403880'!A3</f>
        <v>403880</v>
      </c>
      <c r="D18" s="32" t="s">
        <v>82</v>
      </c>
      <c r="E18" s="32" t="s">
        <v>62</v>
      </c>
      <c r="F18" s="33">
        <v>3</v>
      </c>
      <c r="G18" s="150">
        <v>100</v>
      </c>
      <c r="H18" s="157">
        <v>14000</v>
      </c>
      <c r="I18" s="158"/>
      <c r="J18" s="34">
        <f>G18*H18</f>
        <v>1400000</v>
      </c>
      <c r="L18"/>
    </row>
    <row r="19" spans="1:12" ht="48" customHeight="1" x14ac:dyDescent="0.25">
      <c r="A19" s="30">
        <f>A18+1</f>
        <v>2</v>
      </c>
      <c r="B19" s="31">
        <f>'403890'!E3</f>
        <v>44519</v>
      </c>
      <c r="C19" s="82">
        <f>'403890'!A3</f>
        <v>403890</v>
      </c>
      <c r="D19" s="32" t="s">
        <v>82</v>
      </c>
      <c r="E19" s="32" t="s">
        <v>62</v>
      </c>
      <c r="F19" s="33">
        <v>1</v>
      </c>
      <c r="G19" s="151">
        <v>100</v>
      </c>
      <c r="H19" s="157">
        <v>14000</v>
      </c>
      <c r="I19" s="158"/>
      <c r="J19" s="34">
        <f t="shared" ref="J19:J20" si="0">G19*H19</f>
        <v>1400000</v>
      </c>
      <c r="L19"/>
    </row>
    <row r="20" spans="1:12" ht="48" customHeight="1" x14ac:dyDescent="0.25">
      <c r="A20" s="30">
        <f t="shared" ref="A20:A23" si="1">A19+1</f>
        <v>3</v>
      </c>
      <c r="B20" s="31">
        <f>'406068'!E3</f>
        <v>44521</v>
      </c>
      <c r="C20" s="82">
        <f>'406068'!A3</f>
        <v>406068</v>
      </c>
      <c r="D20" s="32" t="s">
        <v>82</v>
      </c>
      <c r="E20" s="32" t="s">
        <v>62</v>
      </c>
      <c r="F20" s="33">
        <v>3</v>
      </c>
      <c r="G20" s="151">
        <f>'406068'!N6</f>
        <v>178.74</v>
      </c>
      <c r="H20" s="157">
        <v>14000</v>
      </c>
      <c r="I20" s="158"/>
      <c r="J20" s="34">
        <f t="shared" si="0"/>
        <v>2502360</v>
      </c>
      <c r="L20"/>
    </row>
    <row r="21" spans="1:12" ht="48" customHeight="1" x14ac:dyDescent="0.25">
      <c r="A21" s="30">
        <f t="shared" si="1"/>
        <v>4</v>
      </c>
      <c r="B21" s="31">
        <f>'403714'!E3</f>
        <v>44526</v>
      </c>
      <c r="C21" s="82">
        <f>'403714'!A3</f>
        <v>403714</v>
      </c>
      <c r="D21" s="32" t="s">
        <v>82</v>
      </c>
      <c r="E21" s="32" t="s">
        <v>62</v>
      </c>
      <c r="F21" s="33">
        <v>2</v>
      </c>
      <c r="G21" s="151">
        <v>100</v>
      </c>
      <c r="H21" s="157">
        <v>14000</v>
      </c>
      <c r="I21" s="158"/>
      <c r="J21" s="34">
        <f>G21*H21</f>
        <v>1400000</v>
      </c>
      <c r="L21"/>
    </row>
    <row r="22" spans="1:12" ht="48" customHeight="1" x14ac:dyDescent="0.25">
      <c r="A22" s="30">
        <f t="shared" si="1"/>
        <v>5</v>
      </c>
      <c r="B22" s="31">
        <f>'403730'!E3</f>
        <v>44528</v>
      </c>
      <c r="C22" s="82">
        <f>'403730'!A3</f>
        <v>403730</v>
      </c>
      <c r="D22" s="32" t="s">
        <v>82</v>
      </c>
      <c r="E22" s="32" t="s">
        <v>62</v>
      </c>
      <c r="F22" s="33">
        <v>2</v>
      </c>
      <c r="G22" s="151">
        <v>100</v>
      </c>
      <c r="H22" s="157">
        <v>14000</v>
      </c>
      <c r="I22" s="158"/>
      <c r="J22" s="34">
        <f>G22*H22</f>
        <v>1400000</v>
      </c>
      <c r="L22"/>
    </row>
    <row r="23" spans="1:12" ht="48" customHeight="1" x14ac:dyDescent="0.25">
      <c r="A23" s="30">
        <f t="shared" si="1"/>
        <v>6</v>
      </c>
      <c r="B23" s="31">
        <f>'403742'!E3</f>
        <v>44530</v>
      </c>
      <c r="C23" s="82">
        <f>'403742'!A3</f>
        <v>403742</v>
      </c>
      <c r="D23" s="32" t="s">
        <v>82</v>
      </c>
      <c r="E23" s="32" t="s">
        <v>62</v>
      </c>
      <c r="F23" s="33">
        <v>1</v>
      </c>
      <c r="G23" s="151">
        <v>100</v>
      </c>
      <c r="H23" s="157">
        <v>14000</v>
      </c>
      <c r="I23" s="158"/>
      <c r="J23" s="34">
        <f>G23*H23</f>
        <v>1400000</v>
      </c>
      <c r="L23"/>
    </row>
    <row r="24" spans="1:12" ht="32.25" customHeight="1" thickBot="1" x14ac:dyDescent="0.3">
      <c r="A24" s="159" t="s">
        <v>30</v>
      </c>
      <c r="B24" s="160"/>
      <c r="C24" s="160"/>
      <c r="D24" s="160"/>
      <c r="E24" s="160"/>
      <c r="F24" s="160"/>
      <c r="G24" s="160"/>
      <c r="H24" s="160"/>
      <c r="I24" s="161"/>
      <c r="J24" s="35">
        <f>SUM(J18:J23)</f>
        <v>9502360</v>
      </c>
      <c r="L24" s="80"/>
    </row>
    <row r="25" spans="1:12" x14ac:dyDescent="0.25">
      <c r="A25" s="162"/>
      <c r="B25" s="162"/>
      <c r="C25" s="36"/>
      <c r="D25" s="36"/>
      <c r="E25" s="36"/>
      <c r="F25" s="36"/>
      <c r="G25" s="36"/>
      <c r="H25" s="37"/>
      <c r="I25" s="37"/>
      <c r="J25" s="38"/>
    </row>
    <row r="26" spans="1:12" x14ac:dyDescent="0.25">
      <c r="A26" s="83"/>
      <c r="B26" s="83"/>
      <c r="C26" s="83"/>
      <c r="D26" s="83"/>
      <c r="E26" s="83"/>
      <c r="F26" s="83"/>
      <c r="G26" s="39" t="s">
        <v>51</v>
      </c>
      <c r="H26" s="39"/>
      <c r="I26" s="37"/>
      <c r="J26" s="38">
        <f>J24*10%</f>
        <v>950236</v>
      </c>
      <c r="L26" s="40"/>
    </row>
    <row r="27" spans="1:12" x14ac:dyDescent="0.25">
      <c r="A27" s="83"/>
      <c r="B27" s="83"/>
      <c r="C27" s="83"/>
      <c r="D27" s="83"/>
      <c r="E27" s="83"/>
      <c r="F27" s="83"/>
      <c r="G27" s="90" t="s">
        <v>52</v>
      </c>
      <c r="H27" s="90"/>
      <c r="I27" s="91"/>
      <c r="J27" s="93">
        <f>J24-J26</f>
        <v>8552124</v>
      </c>
      <c r="L27" s="40"/>
    </row>
    <row r="28" spans="1:12" x14ac:dyDescent="0.25">
      <c r="A28" s="83"/>
      <c r="B28" s="83"/>
      <c r="C28" s="83"/>
      <c r="D28" s="83"/>
      <c r="E28" s="83"/>
      <c r="F28" s="83"/>
      <c r="G28" s="39" t="s">
        <v>31</v>
      </c>
      <c r="H28" s="39"/>
      <c r="I28" s="40" t="e">
        <f>#REF!*1%</f>
        <v>#REF!</v>
      </c>
      <c r="J28" s="38">
        <f>J27*1%</f>
        <v>85521.24</v>
      </c>
    </row>
    <row r="29" spans="1:12" ht="16.5" thickBot="1" x14ac:dyDescent="0.3">
      <c r="A29" s="83"/>
      <c r="B29" s="83"/>
      <c r="C29" s="83"/>
      <c r="D29" s="83"/>
      <c r="E29" s="83"/>
      <c r="F29" s="83"/>
      <c r="G29" s="92" t="s">
        <v>54</v>
      </c>
      <c r="H29" s="92"/>
      <c r="I29" s="41">
        <f>I25*10%</f>
        <v>0</v>
      </c>
      <c r="J29" s="41">
        <f>J27*2%</f>
        <v>171042.48</v>
      </c>
    </row>
    <row r="30" spans="1:12" x14ac:dyDescent="0.25">
      <c r="E30" s="17"/>
      <c r="F30" s="17"/>
      <c r="G30" s="42" t="s">
        <v>55</v>
      </c>
      <c r="H30" s="42"/>
      <c r="I30" s="43" t="e">
        <f>I24+I28</f>
        <v>#REF!</v>
      </c>
      <c r="J30" s="43">
        <f>J27+J28-J29</f>
        <v>8466602.7599999998</v>
      </c>
    </row>
    <row r="31" spans="1:12" x14ac:dyDescent="0.25">
      <c r="E31" s="17"/>
      <c r="F31" s="17"/>
      <c r="G31" s="42"/>
      <c r="H31" s="42"/>
      <c r="I31" s="43"/>
      <c r="J31" s="43"/>
    </row>
    <row r="32" spans="1:12" x14ac:dyDescent="0.25">
      <c r="A32" s="17" t="s">
        <v>83</v>
      </c>
      <c r="D32" s="17"/>
      <c r="E32" s="17"/>
      <c r="F32" s="17"/>
      <c r="G32" s="17"/>
      <c r="H32" s="42"/>
      <c r="I32" s="42"/>
      <c r="J32" s="43"/>
    </row>
    <row r="33" spans="1:10" x14ac:dyDescent="0.25">
      <c r="A33" s="44"/>
      <c r="D33" s="17"/>
      <c r="E33" s="17"/>
      <c r="F33" s="17"/>
      <c r="G33" s="17"/>
      <c r="H33" s="42"/>
      <c r="I33" s="42"/>
      <c r="J33" s="43"/>
    </row>
    <row r="34" spans="1:10" x14ac:dyDescent="0.25">
      <c r="D34" s="17"/>
      <c r="E34" s="17"/>
      <c r="F34" s="17"/>
      <c r="G34" s="17"/>
      <c r="H34" s="42"/>
      <c r="I34" s="42"/>
      <c r="J34" s="43"/>
    </row>
    <row r="35" spans="1:10" x14ac:dyDescent="0.25">
      <c r="A35" s="45" t="s">
        <v>33</v>
      </c>
    </row>
    <row r="36" spans="1:10" x14ac:dyDescent="0.25">
      <c r="A36" s="46" t="s">
        <v>34</v>
      </c>
      <c r="B36" s="47"/>
      <c r="C36" s="47"/>
      <c r="D36" s="48"/>
      <c r="E36" s="48"/>
      <c r="F36" s="48"/>
      <c r="G36" s="48"/>
    </row>
    <row r="37" spans="1:10" x14ac:dyDescent="0.25">
      <c r="A37" s="46" t="s">
        <v>35</v>
      </c>
      <c r="B37" s="47"/>
      <c r="C37" s="47"/>
      <c r="D37" s="48"/>
      <c r="E37" s="48"/>
      <c r="F37" s="48"/>
      <c r="G37" s="48"/>
    </row>
    <row r="38" spans="1:10" x14ac:dyDescent="0.25">
      <c r="A38" s="49" t="s">
        <v>36</v>
      </c>
      <c r="B38" s="50"/>
      <c r="C38" s="50"/>
      <c r="D38" s="48"/>
      <c r="E38" s="48"/>
      <c r="F38" s="48"/>
      <c r="G38" s="48"/>
    </row>
    <row r="39" spans="1:10" x14ac:dyDescent="0.25">
      <c r="A39" s="51" t="s">
        <v>8</v>
      </c>
      <c r="B39" s="52"/>
      <c r="C39" s="52"/>
      <c r="D39" s="48"/>
      <c r="E39" s="48"/>
      <c r="F39" s="48"/>
      <c r="G39" s="48"/>
    </row>
    <row r="40" spans="1:10" x14ac:dyDescent="0.25">
      <c r="A40" s="53"/>
      <c r="B40" s="53"/>
      <c r="C40" s="53"/>
    </row>
    <row r="41" spans="1:10" x14ac:dyDescent="0.25">
      <c r="H41" s="54" t="s">
        <v>37</v>
      </c>
      <c r="I41" s="165" t="str">
        <f>+J13</f>
        <v xml:space="preserve"> 29 Desember 2022</v>
      </c>
      <c r="J41" s="166"/>
    </row>
    <row r="45" spans="1:10" ht="18" customHeight="1" x14ac:dyDescent="0.25"/>
    <row r="46" spans="1:10" ht="17.25" customHeight="1" x14ac:dyDescent="0.25"/>
    <row r="48" spans="1:10" x14ac:dyDescent="0.25">
      <c r="H48" s="163" t="s">
        <v>38</v>
      </c>
      <c r="I48" s="163"/>
      <c r="J48" s="163"/>
    </row>
  </sheetData>
  <mergeCells count="15">
    <mergeCell ref="H48:J48"/>
    <mergeCell ref="G14:H14"/>
    <mergeCell ref="G13:H13"/>
    <mergeCell ref="G12:H12"/>
    <mergeCell ref="I41:J41"/>
    <mergeCell ref="A10:J10"/>
    <mergeCell ref="H17:I17"/>
    <mergeCell ref="H18:I18"/>
    <mergeCell ref="A24:I24"/>
    <mergeCell ref="A25:B25"/>
    <mergeCell ref="H19:I19"/>
    <mergeCell ref="H20:I20"/>
    <mergeCell ref="H22:I22"/>
    <mergeCell ref="H21:I21"/>
    <mergeCell ref="H23:I23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85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35"/>
  <sheetViews>
    <sheetView zoomScale="110" zoomScaleNormal="110" workbookViewId="0">
      <pane xSplit="3" ySplit="2" topLeftCell="D12" activePane="bottomRight" state="frozen"/>
      <selection pane="topRight" activeCell="B1" sqref="B1"/>
      <selection pane="bottomLeft" activeCell="A3" sqref="A3"/>
      <selection pane="bottomRight" activeCell="N23" sqref="N23"/>
    </sheetView>
  </sheetViews>
  <sheetFormatPr defaultRowHeight="15" x14ac:dyDescent="0.2"/>
  <cols>
    <col min="1" max="1" width="6.85546875" style="4" customWidth="1"/>
    <col min="2" max="2" width="19.5703125" style="2" customWidth="1"/>
    <col min="3" max="3" width="14.5703125" style="2" customWidth="1"/>
    <col min="4" max="4" width="9" style="3" customWidth="1"/>
    <col min="5" max="5" width="8" style="12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7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4" t="s">
        <v>44</v>
      </c>
      <c r="B2" s="7" t="s">
        <v>7</v>
      </c>
      <c r="C2" s="7" t="s">
        <v>0</v>
      </c>
      <c r="D2" s="7" t="s">
        <v>1</v>
      </c>
      <c r="E2" s="59" t="s">
        <v>4</v>
      </c>
      <c r="F2" s="7" t="s">
        <v>3</v>
      </c>
      <c r="G2" s="7" t="s">
        <v>5</v>
      </c>
      <c r="H2" s="59" t="s">
        <v>2</v>
      </c>
      <c r="I2" s="7" t="s">
        <v>39</v>
      </c>
      <c r="J2" s="7" t="s">
        <v>40</v>
      </c>
      <c r="K2" s="7" t="s">
        <v>41</v>
      </c>
      <c r="L2" s="60" t="s">
        <v>45</v>
      </c>
      <c r="M2" s="60" t="s">
        <v>46</v>
      </c>
      <c r="N2" s="60" t="s">
        <v>6</v>
      </c>
      <c r="O2" s="60" t="s">
        <v>47</v>
      </c>
      <c r="P2" s="60" t="s">
        <v>48</v>
      </c>
      <c r="Q2" s="60" t="s">
        <v>26</v>
      </c>
    </row>
    <row r="3" spans="1:17" ht="26.25" customHeight="1" x14ac:dyDescent="0.2">
      <c r="A3" s="81">
        <v>403880</v>
      </c>
      <c r="B3" s="72" t="s">
        <v>58</v>
      </c>
      <c r="C3" s="9" t="s">
        <v>59</v>
      </c>
      <c r="D3" s="74" t="s">
        <v>62</v>
      </c>
      <c r="E3" s="13">
        <v>44517</v>
      </c>
      <c r="F3" s="74" t="s">
        <v>63</v>
      </c>
      <c r="G3" s="13">
        <v>44535</v>
      </c>
      <c r="H3" s="10" t="s">
        <v>64</v>
      </c>
      <c r="I3" s="1">
        <v>75</v>
      </c>
      <c r="J3" s="1">
        <v>67</v>
      </c>
      <c r="K3" s="1">
        <v>24</v>
      </c>
      <c r="L3" s="1">
        <v>7</v>
      </c>
      <c r="M3" s="95">
        <v>30.15</v>
      </c>
      <c r="N3" s="96">
        <v>30.15</v>
      </c>
      <c r="O3" s="63">
        <v>14000</v>
      </c>
      <c r="P3" s="64">
        <f t="shared" ref="P3:P4" si="0">N3*O3</f>
        <v>422100</v>
      </c>
      <c r="Q3" s="167">
        <v>3</v>
      </c>
    </row>
    <row r="4" spans="1:17" ht="26.25" customHeight="1" x14ac:dyDescent="0.2">
      <c r="A4" s="14"/>
      <c r="B4" s="73"/>
      <c r="C4" s="71" t="s">
        <v>60</v>
      </c>
      <c r="D4" s="76" t="s">
        <v>62</v>
      </c>
      <c r="E4" s="13">
        <v>44517</v>
      </c>
      <c r="F4" s="74" t="s">
        <v>63</v>
      </c>
      <c r="G4" s="13">
        <v>44535</v>
      </c>
      <c r="H4" s="75" t="s">
        <v>64</v>
      </c>
      <c r="I4" s="16">
        <v>76</v>
      </c>
      <c r="J4" s="16">
        <v>33</v>
      </c>
      <c r="K4" s="16">
        <v>26</v>
      </c>
      <c r="L4" s="16">
        <v>4</v>
      </c>
      <c r="M4" s="79">
        <v>16.302</v>
      </c>
      <c r="N4" s="96">
        <v>17</v>
      </c>
      <c r="O4" s="63">
        <v>14000</v>
      </c>
      <c r="P4" s="64">
        <f t="shared" si="0"/>
        <v>238000</v>
      </c>
      <c r="Q4" s="168"/>
    </row>
    <row r="5" spans="1:17" ht="26.25" customHeight="1" thickBot="1" x14ac:dyDescent="0.25">
      <c r="A5" s="108"/>
      <c r="B5" s="109"/>
      <c r="C5" s="110" t="s">
        <v>61</v>
      </c>
      <c r="D5" s="111" t="s">
        <v>62</v>
      </c>
      <c r="E5" s="112">
        <v>44517</v>
      </c>
      <c r="F5" s="111" t="s">
        <v>63</v>
      </c>
      <c r="G5" s="112">
        <v>44535</v>
      </c>
      <c r="H5" s="113" t="s">
        <v>64</v>
      </c>
      <c r="I5" s="114">
        <v>78</v>
      </c>
      <c r="J5" s="114">
        <v>51</v>
      </c>
      <c r="K5" s="114">
        <v>36</v>
      </c>
      <c r="L5" s="114">
        <v>4</v>
      </c>
      <c r="M5" s="115">
        <v>35.802</v>
      </c>
      <c r="N5" s="116">
        <v>36</v>
      </c>
      <c r="O5" s="63">
        <v>14000</v>
      </c>
      <c r="P5" s="64">
        <f>N5*O5</f>
        <v>504000</v>
      </c>
      <c r="Q5" s="169"/>
    </row>
    <row r="6" spans="1:17" ht="26.25" customHeight="1" thickBot="1" x14ac:dyDescent="0.25">
      <c r="A6" s="119">
        <v>403890</v>
      </c>
      <c r="B6" s="120" t="s">
        <v>65</v>
      </c>
      <c r="C6" s="121" t="s">
        <v>66</v>
      </c>
      <c r="D6" s="122" t="s">
        <v>62</v>
      </c>
      <c r="E6" s="123">
        <v>44519</v>
      </c>
      <c r="F6" s="122" t="s">
        <v>63</v>
      </c>
      <c r="G6" s="123">
        <v>44535</v>
      </c>
      <c r="H6" s="124" t="s">
        <v>67</v>
      </c>
      <c r="I6" s="125">
        <v>63</v>
      </c>
      <c r="J6" s="125">
        <v>66</v>
      </c>
      <c r="K6" s="125">
        <v>25</v>
      </c>
      <c r="L6" s="125">
        <v>27</v>
      </c>
      <c r="M6" s="126">
        <v>25.987500000000001</v>
      </c>
      <c r="N6" s="127">
        <v>27</v>
      </c>
      <c r="O6" s="128">
        <v>14000</v>
      </c>
      <c r="P6" s="129">
        <f>N6*O6</f>
        <v>378000</v>
      </c>
      <c r="Q6" s="130">
        <v>1</v>
      </c>
    </row>
    <row r="7" spans="1:17" ht="26.25" customHeight="1" x14ac:dyDescent="0.2">
      <c r="A7" s="131">
        <v>406068</v>
      </c>
      <c r="B7" s="132" t="s">
        <v>68</v>
      </c>
      <c r="C7" s="133" t="s">
        <v>69</v>
      </c>
      <c r="D7" s="134" t="s">
        <v>62</v>
      </c>
      <c r="E7" s="135">
        <v>44521</v>
      </c>
      <c r="F7" s="134" t="s">
        <v>63</v>
      </c>
      <c r="G7" s="135">
        <v>44535</v>
      </c>
      <c r="H7" s="136" t="s">
        <v>67</v>
      </c>
      <c r="I7" s="137">
        <v>97</v>
      </c>
      <c r="J7" s="137">
        <v>40</v>
      </c>
      <c r="K7" s="137">
        <v>72</v>
      </c>
      <c r="L7" s="137">
        <v>4</v>
      </c>
      <c r="M7" s="138">
        <v>69.84</v>
      </c>
      <c r="N7" s="139">
        <v>69.84</v>
      </c>
      <c r="O7" s="140">
        <v>14000</v>
      </c>
      <c r="P7" s="141">
        <f>N7*O7</f>
        <v>977760</v>
      </c>
      <c r="Q7" s="175">
        <v>3</v>
      </c>
    </row>
    <row r="8" spans="1:17" ht="26.25" customHeight="1" x14ac:dyDescent="0.2">
      <c r="A8" s="14"/>
      <c r="B8" s="73"/>
      <c r="C8" s="9" t="s">
        <v>70</v>
      </c>
      <c r="D8" s="74" t="s">
        <v>62</v>
      </c>
      <c r="E8" s="13">
        <v>44521</v>
      </c>
      <c r="F8" s="74" t="s">
        <v>63</v>
      </c>
      <c r="G8" s="13">
        <v>44535</v>
      </c>
      <c r="H8" s="10" t="s">
        <v>67</v>
      </c>
      <c r="I8" s="1">
        <v>75</v>
      </c>
      <c r="J8" s="1">
        <v>70</v>
      </c>
      <c r="K8" s="1">
        <v>60</v>
      </c>
      <c r="L8" s="1">
        <v>4</v>
      </c>
      <c r="M8" s="78">
        <v>78.75</v>
      </c>
      <c r="N8" s="96">
        <v>78.75</v>
      </c>
      <c r="O8" s="63">
        <v>14000</v>
      </c>
      <c r="P8" s="64">
        <f>N8*O8</f>
        <v>1102500</v>
      </c>
      <c r="Q8" s="168"/>
    </row>
    <row r="9" spans="1:17" ht="26.25" customHeight="1" thickBot="1" x14ac:dyDescent="0.25">
      <c r="A9" s="108"/>
      <c r="B9" s="108"/>
      <c r="C9" s="110" t="s">
        <v>71</v>
      </c>
      <c r="D9" s="111" t="s">
        <v>62</v>
      </c>
      <c r="E9" s="112">
        <v>44521</v>
      </c>
      <c r="F9" s="111" t="s">
        <v>63</v>
      </c>
      <c r="G9" s="112">
        <v>44535</v>
      </c>
      <c r="H9" s="113" t="s">
        <v>67</v>
      </c>
      <c r="I9" s="114">
        <v>90</v>
      </c>
      <c r="J9" s="114">
        <v>67</v>
      </c>
      <c r="K9" s="114">
        <v>20</v>
      </c>
      <c r="L9" s="114">
        <v>4</v>
      </c>
      <c r="M9" s="142">
        <v>30.15</v>
      </c>
      <c r="N9" s="116">
        <v>30.15</v>
      </c>
      <c r="O9" s="117">
        <v>14000</v>
      </c>
      <c r="P9" s="118">
        <f t="shared" ref="P9:P14" si="1">N9*O9</f>
        <v>422100</v>
      </c>
      <c r="Q9" s="169"/>
    </row>
    <row r="10" spans="1:17" ht="26.25" customHeight="1" x14ac:dyDescent="0.2">
      <c r="A10" s="131">
        <v>403714</v>
      </c>
      <c r="B10" s="132" t="s">
        <v>72</v>
      </c>
      <c r="C10" s="133" t="s">
        <v>73</v>
      </c>
      <c r="D10" s="134" t="s">
        <v>62</v>
      </c>
      <c r="E10" s="135">
        <v>44526</v>
      </c>
      <c r="F10" s="134" t="s">
        <v>75</v>
      </c>
      <c r="G10" s="135">
        <v>44545</v>
      </c>
      <c r="H10" s="136" t="s">
        <v>76</v>
      </c>
      <c r="I10" s="137">
        <v>62</v>
      </c>
      <c r="J10" s="137">
        <v>33</v>
      </c>
      <c r="K10" s="137">
        <v>13</v>
      </c>
      <c r="L10" s="137">
        <v>11</v>
      </c>
      <c r="M10" s="138">
        <v>6.6494999999999997</v>
      </c>
      <c r="N10" s="143">
        <v>11</v>
      </c>
      <c r="O10" s="140">
        <v>14000</v>
      </c>
      <c r="P10" s="107">
        <f t="shared" si="1"/>
        <v>154000</v>
      </c>
      <c r="Q10" s="175">
        <v>2</v>
      </c>
    </row>
    <row r="11" spans="1:17" ht="26.25" customHeight="1" thickBot="1" x14ac:dyDescent="0.25">
      <c r="A11" s="108"/>
      <c r="B11" s="109"/>
      <c r="C11" s="110" t="s">
        <v>74</v>
      </c>
      <c r="D11" s="111" t="s">
        <v>62</v>
      </c>
      <c r="E11" s="112">
        <v>44526</v>
      </c>
      <c r="F11" s="111" t="s">
        <v>75</v>
      </c>
      <c r="G11" s="112">
        <v>44545</v>
      </c>
      <c r="H11" s="113" t="s">
        <v>76</v>
      </c>
      <c r="I11" s="114">
        <v>62</v>
      </c>
      <c r="J11" s="114">
        <v>33</v>
      </c>
      <c r="K11" s="114">
        <v>13</v>
      </c>
      <c r="L11" s="114">
        <v>11</v>
      </c>
      <c r="M11" s="142">
        <v>6.6494999999999997</v>
      </c>
      <c r="N11" s="144">
        <v>11</v>
      </c>
      <c r="O11" s="117">
        <v>14000</v>
      </c>
      <c r="P11" s="118">
        <f t="shared" si="1"/>
        <v>154000</v>
      </c>
      <c r="Q11" s="169"/>
    </row>
    <row r="12" spans="1:17" ht="26.25" customHeight="1" x14ac:dyDescent="0.2">
      <c r="A12" s="14">
        <v>403730</v>
      </c>
      <c r="B12" s="73" t="s">
        <v>77</v>
      </c>
      <c r="C12" s="99" t="s">
        <v>78</v>
      </c>
      <c r="D12" s="100" t="s">
        <v>62</v>
      </c>
      <c r="E12" s="101">
        <v>44528</v>
      </c>
      <c r="F12" s="100" t="s">
        <v>75</v>
      </c>
      <c r="G12" s="101">
        <v>44545</v>
      </c>
      <c r="H12" s="102" t="s">
        <v>76</v>
      </c>
      <c r="I12" s="103">
        <v>70</v>
      </c>
      <c r="J12" s="103">
        <v>47</v>
      </c>
      <c r="K12" s="103">
        <v>20</v>
      </c>
      <c r="L12" s="103">
        <v>9</v>
      </c>
      <c r="M12" s="104">
        <v>16.45</v>
      </c>
      <c r="N12" s="105">
        <v>17</v>
      </c>
      <c r="O12" s="106">
        <v>14000</v>
      </c>
      <c r="P12" s="107">
        <f t="shared" si="1"/>
        <v>238000</v>
      </c>
      <c r="Q12" s="168">
        <v>2</v>
      </c>
    </row>
    <row r="13" spans="1:17" ht="26.25" customHeight="1" x14ac:dyDescent="0.2">
      <c r="A13" s="14"/>
      <c r="B13" s="73"/>
      <c r="C13" s="9" t="s">
        <v>79</v>
      </c>
      <c r="D13" s="74" t="s">
        <v>62</v>
      </c>
      <c r="E13" s="13">
        <v>44528</v>
      </c>
      <c r="F13" s="74" t="s">
        <v>75</v>
      </c>
      <c r="G13" s="13">
        <v>44545</v>
      </c>
      <c r="H13" s="10" t="s">
        <v>76</v>
      </c>
      <c r="I13" s="1">
        <v>30</v>
      </c>
      <c r="J13" s="1">
        <v>24</v>
      </c>
      <c r="K13" s="1">
        <v>20</v>
      </c>
      <c r="L13" s="1">
        <v>4</v>
      </c>
      <c r="M13" s="78">
        <v>3.6</v>
      </c>
      <c r="N13" s="8">
        <v>4</v>
      </c>
      <c r="O13" s="63">
        <v>14000</v>
      </c>
      <c r="P13" s="64">
        <f t="shared" si="1"/>
        <v>56000</v>
      </c>
      <c r="Q13" s="176"/>
    </row>
    <row r="14" spans="1:17" ht="26.25" customHeight="1" thickBot="1" x14ac:dyDescent="0.25">
      <c r="A14" s="145">
        <v>403742</v>
      </c>
      <c r="B14" s="146" t="s">
        <v>80</v>
      </c>
      <c r="C14" s="110" t="s">
        <v>81</v>
      </c>
      <c r="D14" s="111" t="s">
        <v>62</v>
      </c>
      <c r="E14" s="112">
        <v>44530</v>
      </c>
      <c r="F14" s="111" t="s">
        <v>75</v>
      </c>
      <c r="G14" s="112">
        <v>44545</v>
      </c>
      <c r="H14" s="113" t="s">
        <v>76</v>
      </c>
      <c r="I14" s="114">
        <v>45</v>
      </c>
      <c r="J14" s="114">
        <v>45</v>
      </c>
      <c r="K14" s="114">
        <v>45</v>
      </c>
      <c r="L14" s="114">
        <v>15</v>
      </c>
      <c r="M14" s="142">
        <v>22.78125</v>
      </c>
      <c r="N14" s="116">
        <v>22.78125</v>
      </c>
      <c r="O14" s="117">
        <v>14000</v>
      </c>
      <c r="P14" s="64">
        <f t="shared" si="1"/>
        <v>318937.5</v>
      </c>
      <c r="Q14" s="147">
        <v>1</v>
      </c>
    </row>
    <row r="15" spans="1:17" ht="22.5" customHeight="1" thickBot="1" x14ac:dyDescent="0.25">
      <c r="A15" s="170" t="s">
        <v>30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2"/>
      <c r="M15" s="148">
        <f>SUM(M3:M14)</f>
        <v>343.11174999999997</v>
      </c>
      <c r="N15" s="149">
        <f>SUM(N3:N14)</f>
        <v>354.67124999999999</v>
      </c>
      <c r="O15" s="173">
        <f>SUM(P3:P14)</f>
        <v>4965397.5</v>
      </c>
      <c r="P15" s="174"/>
      <c r="Q15" s="130">
        <f>SUM(Q3:Q14)</f>
        <v>12</v>
      </c>
    </row>
    <row r="16" spans="1:17" ht="18" customHeight="1" x14ac:dyDescent="0.2">
      <c r="A16" s="84"/>
      <c r="B16" s="56" t="s">
        <v>42</v>
      </c>
      <c r="C16" s="55"/>
      <c r="D16" s="57" t="s">
        <v>43</v>
      </c>
      <c r="E16" s="84"/>
      <c r="F16" s="84"/>
      <c r="G16" s="84"/>
      <c r="H16" s="84"/>
      <c r="I16" s="84"/>
      <c r="J16" s="84"/>
      <c r="K16" s="84"/>
      <c r="L16" s="84"/>
      <c r="M16" s="85"/>
      <c r="N16" s="86" t="s">
        <v>51</v>
      </c>
      <c r="O16" s="87"/>
      <c r="P16" s="87">
        <f>O15*10%</f>
        <v>496539.75</v>
      </c>
    </row>
    <row r="17" spans="1:16" ht="18" customHeight="1" thickBot="1" x14ac:dyDescent="0.25">
      <c r="A17" s="84"/>
      <c r="B17" s="56"/>
      <c r="C17" s="55"/>
      <c r="D17" s="57"/>
      <c r="E17" s="84"/>
      <c r="F17" s="84"/>
      <c r="G17" s="84"/>
      <c r="H17" s="84"/>
      <c r="I17" s="84"/>
      <c r="J17" s="84"/>
      <c r="K17" s="84"/>
      <c r="L17" s="84"/>
      <c r="M17" s="85"/>
      <c r="N17" s="88" t="s">
        <v>52</v>
      </c>
      <c r="O17" s="89"/>
      <c r="P17" s="89">
        <f>O15-P16</f>
        <v>4468857.75</v>
      </c>
    </row>
    <row r="18" spans="1:16" ht="18" customHeight="1" x14ac:dyDescent="0.2">
      <c r="A18" s="11"/>
      <c r="H18" s="62"/>
      <c r="N18" s="61" t="s">
        <v>31</v>
      </c>
      <c r="P18" s="68">
        <f>P17*1%</f>
        <v>44688.577499999999</v>
      </c>
    </row>
    <row r="19" spans="1:16" ht="18" customHeight="1" thickBot="1" x14ac:dyDescent="0.25">
      <c r="A19" s="11"/>
      <c r="H19" s="62"/>
      <c r="N19" s="61" t="s">
        <v>53</v>
      </c>
      <c r="P19" s="70">
        <f>P17*2%</f>
        <v>89377.154999999999</v>
      </c>
    </row>
    <row r="20" spans="1:16" ht="18" customHeight="1" x14ac:dyDescent="0.2">
      <c r="A20" s="11"/>
      <c r="H20" s="62"/>
      <c r="N20" s="65" t="s">
        <v>32</v>
      </c>
      <c r="O20" s="66"/>
      <c r="P20" s="69">
        <f>P17+P18-P19</f>
        <v>4424169.1724999994</v>
      </c>
    </row>
    <row r="22" spans="1:16" x14ac:dyDescent="0.2">
      <c r="A22" s="11"/>
      <c r="H22" s="62"/>
      <c r="P22" s="70"/>
    </row>
    <row r="23" spans="1:16" x14ac:dyDescent="0.2">
      <c r="A23" s="11"/>
      <c r="H23" s="62"/>
      <c r="O23" s="58"/>
      <c r="P23" s="70"/>
    </row>
    <row r="24" spans="1:16" s="3" customFormat="1" x14ac:dyDescent="0.25">
      <c r="A24" s="11"/>
      <c r="B24" s="2"/>
      <c r="C24" s="2"/>
      <c r="E24" s="12"/>
      <c r="H24" s="62"/>
      <c r="N24" s="15"/>
      <c r="O24" s="15"/>
      <c r="P24" s="15"/>
    </row>
    <row r="25" spans="1:16" s="3" customFormat="1" x14ac:dyDescent="0.25">
      <c r="A25" s="11"/>
      <c r="B25" s="2"/>
      <c r="C25" s="2"/>
      <c r="E25" s="12"/>
      <c r="H25" s="62"/>
      <c r="N25" s="15"/>
      <c r="O25" s="15"/>
      <c r="P25" s="15"/>
    </row>
    <row r="26" spans="1:16" s="3" customFormat="1" x14ac:dyDescent="0.25">
      <c r="A26" s="11"/>
      <c r="B26" s="2"/>
      <c r="C26" s="2"/>
      <c r="E26" s="12"/>
      <c r="H26" s="62"/>
      <c r="N26" s="15"/>
      <c r="O26" s="15"/>
      <c r="P26" s="15"/>
    </row>
    <row r="27" spans="1:16" s="3" customFormat="1" x14ac:dyDescent="0.25">
      <c r="A27" s="11"/>
      <c r="B27" s="2"/>
      <c r="C27" s="2"/>
      <c r="E27" s="12"/>
      <c r="H27" s="62"/>
      <c r="N27" s="15"/>
      <c r="O27" s="15"/>
      <c r="P27" s="15"/>
    </row>
    <row r="28" spans="1:16" s="3" customFormat="1" x14ac:dyDescent="0.25">
      <c r="A28" s="11"/>
      <c r="B28" s="2"/>
      <c r="C28" s="2"/>
      <c r="E28" s="12"/>
      <c r="H28" s="62"/>
      <c r="N28" s="15"/>
      <c r="O28" s="15"/>
      <c r="P28" s="15"/>
    </row>
    <row r="29" spans="1:16" s="3" customFormat="1" x14ac:dyDescent="0.25">
      <c r="A29" s="11"/>
      <c r="B29" s="2"/>
      <c r="C29" s="2"/>
      <c r="E29" s="12"/>
      <c r="H29" s="62"/>
      <c r="N29" s="15"/>
      <c r="O29" s="15"/>
      <c r="P29" s="15"/>
    </row>
    <row r="30" spans="1:16" s="3" customFormat="1" x14ac:dyDescent="0.25">
      <c r="A30" s="11"/>
      <c r="B30" s="2"/>
      <c r="C30" s="2"/>
      <c r="E30" s="12"/>
      <c r="H30" s="62"/>
      <c r="N30" s="15"/>
      <c r="O30" s="15"/>
      <c r="P30" s="15"/>
    </row>
    <row r="31" spans="1:16" s="3" customFormat="1" x14ac:dyDescent="0.25">
      <c r="A31" s="11"/>
      <c r="B31" s="2"/>
      <c r="C31" s="2"/>
      <c r="E31" s="12"/>
      <c r="H31" s="62"/>
      <c r="N31" s="15"/>
      <c r="O31" s="15"/>
      <c r="P31" s="15"/>
    </row>
    <row r="32" spans="1:16" s="3" customFormat="1" x14ac:dyDescent="0.25">
      <c r="A32" s="11"/>
      <c r="B32" s="2"/>
      <c r="C32" s="2"/>
      <c r="E32" s="12"/>
      <c r="H32" s="62"/>
      <c r="N32" s="15"/>
      <c r="O32" s="15"/>
      <c r="P32" s="15"/>
    </row>
    <row r="33" spans="1:16" s="3" customFormat="1" x14ac:dyDescent="0.25">
      <c r="A33" s="11"/>
      <c r="B33" s="2"/>
      <c r="C33" s="2"/>
      <c r="E33" s="12"/>
      <c r="H33" s="62"/>
      <c r="N33" s="15"/>
      <c r="O33" s="15"/>
      <c r="P33" s="15"/>
    </row>
    <row r="34" spans="1:16" s="3" customFormat="1" x14ac:dyDescent="0.25">
      <c r="A34" s="11"/>
      <c r="B34" s="2"/>
      <c r="C34" s="2"/>
      <c r="E34" s="12"/>
      <c r="H34" s="62"/>
      <c r="N34" s="15"/>
      <c r="O34" s="15"/>
      <c r="P34" s="15"/>
    </row>
    <row r="35" spans="1:16" s="3" customFormat="1" x14ac:dyDescent="0.25">
      <c r="A35" s="11"/>
      <c r="B35" s="2"/>
      <c r="C35" s="2"/>
      <c r="E35" s="12"/>
      <c r="H35" s="62"/>
      <c r="N35" s="15"/>
      <c r="O35" s="15"/>
      <c r="P35" s="15"/>
    </row>
  </sheetData>
  <mergeCells count="6">
    <mergeCell ref="Q3:Q5"/>
    <mergeCell ref="A15:L15"/>
    <mergeCell ref="O15:P15"/>
    <mergeCell ref="Q7:Q9"/>
    <mergeCell ref="Q10:Q11"/>
    <mergeCell ref="Q12:Q13"/>
  </mergeCells>
  <conditionalFormatting sqref="B3:B4">
    <cfRule type="duplicateValues" dxfId="126" priority="11"/>
  </conditionalFormatting>
  <conditionalFormatting sqref="B5">
    <cfRule type="duplicateValues" dxfId="125" priority="10"/>
  </conditionalFormatting>
  <conditionalFormatting sqref="B6">
    <cfRule type="duplicateValues" dxfId="124" priority="9"/>
  </conditionalFormatting>
  <conditionalFormatting sqref="B7">
    <cfRule type="duplicateValues" dxfId="123" priority="7"/>
  </conditionalFormatting>
  <conditionalFormatting sqref="B8">
    <cfRule type="duplicateValues" dxfId="122" priority="6"/>
  </conditionalFormatting>
  <conditionalFormatting sqref="B9">
    <cfRule type="duplicateValues" dxfId="121" priority="8"/>
  </conditionalFormatting>
  <conditionalFormatting sqref="B10">
    <cfRule type="duplicateValues" dxfId="120" priority="5"/>
  </conditionalFormatting>
  <conditionalFormatting sqref="B11">
    <cfRule type="duplicateValues" dxfId="119" priority="4"/>
  </conditionalFormatting>
  <conditionalFormatting sqref="B12">
    <cfRule type="duplicateValues" dxfId="118" priority="3"/>
  </conditionalFormatting>
  <conditionalFormatting sqref="B13">
    <cfRule type="duplicateValues" dxfId="117" priority="2"/>
  </conditionalFormatting>
  <conditionalFormatting sqref="B14">
    <cfRule type="duplicateValues" dxfId="116" priority="1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6"/>
  <sheetViews>
    <sheetView zoomScale="110" zoomScaleNormal="110" workbookViewId="0">
      <pane xSplit="3" ySplit="2" topLeftCell="D3" activePane="bottomRight" state="frozen"/>
      <selection activeCell="L13" sqref="L13"/>
      <selection pane="topRight" activeCell="L13" sqref="L13"/>
      <selection pane="bottomLeft" activeCell="L13" sqref="L13"/>
      <selection pane="bottomRight" activeCell="M13" sqref="M13"/>
    </sheetView>
  </sheetViews>
  <sheetFormatPr defaultRowHeight="15" x14ac:dyDescent="0.2"/>
  <cols>
    <col min="1" max="1" width="6.85546875" style="4" customWidth="1"/>
    <col min="2" max="2" width="19.5703125" style="2" customWidth="1"/>
    <col min="3" max="3" width="14.5703125" style="2" customWidth="1"/>
    <col min="4" max="4" width="9" style="3" customWidth="1"/>
    <col min="5" max="5" width="8" style="12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7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4" t="s">
        <v>44</v>
      </c>
      <c r="B2" s="7" t="s">
        <v>7</v>
      </c>
      <c r="C2" s="7" t="s">
        <v>0</v>
      </c>
      <c r="D2" s="7" t="s">
        <v>1</v>
      </c>
      <c r="E2" s="59" t="s">
        <v>4</v>
      </c>
      <c r="F2" s="7" t="s">
        <v>3</v>
      </c>
      <c r="G2" s="7" t="s">
        <v>5</v>
      </c>
      <c r="H2" s="59" t="s">
        <v>2</v>
      </c>
      <c r="I2" s="7" t="s">
        <v>39</v>
      </c>
      <c r="J2" s="7" t="s">
        <v>40</v>
      </c>
      <c r="K2" s="7" t="s">
        <v>41</v>
      </c>
      <c r="L2" s="60" t="s">
        <v>45</v>
      </c>
      <c r="M2" s="60" t="s">
        <v>46</v>
      </c>
      <c r="N2" s="60" t="s">
        <v>6</v>
      </c>
      <c r="O2" s="60" t="s">
        <v>47</v>
      </c>
      <c r="P2" s="60" t="s">
        <v>48</v>
      </c>
      <c r="Q2" s="60" t="s">
        <v>26</v>
      </c>
    </row>
    <row r="3" spans="1:17" ht="26.25" customHeight="1" x14ac:dyDescent="0.2">
      <c r="A3" s="81">
        <v>403880</v>
      </c>
      <c r="B3" s="72" t="s">
        <v>58</v>
      </c>
      <c r="C3" s="9" t="s">
        <v>59</v>
      </c>
      <c r="D3" s="74" t="s">
        <v>62</v>
      </c>
      <c r="E3" s="13">
        <v>44517</v>
      </c>
      <c r="F3" s="74" t="s">
        <v>63</v>
      </c>
      <c r="G3" s="13">
        <v>44535</v>
      </c>
      <c r="H3" s="10" t="s">
        <v>64</v>
      </c>
      <c r="I3" s="1">
        <v>75</v>
      </c>
      <c r="J3" s="1">
        <v>67</v>
      </c>
      <c r="K3" s="1">
        <v>24</v>
      </c>
      <c r="L3" s="1">
        <v>7</v>
      </c>
      <c r="M3" s="95">
        <v>30.15</v>
      </c>
      <c r="N3" s="96">
        <v>30.15</v>
      </c>
      <c r="O3" s="63">
        <v>14000</v>
      </c>
      <c r="P3" s="64">
        <f>Table224578910112[[#This Row],[PEMBULATAN]]*O3</f>
        <v>422100</v>
      </c>
      <c r="Q3" s="167">
        <v>3</v>
      </c>
    </row>
    <row r="4" spans="1:17" ht="26.25" customHeight="1" x14ac:dyDescent="0.2">
      <c r="A4" s="14"/>
      <c r="B4" s="73"/>
      <c r="C4" s="71" t="s">
        <v>60</v>
      </c>
      <c r="D4" s="76" t="s">
        <v>62</v>
      </c>
      <c r="E4" s="13">
        <v>44517</v>
      </c>
      <c r="F4" s="74" t="s">
        <v>63</v>
      </c>
      <c r="G4" s="13">
        <v>44535</v>
      </c>
      <c r="H4" s="75" t="s">
        <v>64</v>
      </c>
      <c r="I4" s="16">
        <v>76</v>
      </c>
      <c r="J4" s="16">
        <v>33</v>
      </c>
      <c r="K4" s="16">
        <v>26</v>
      </c>
      <c r="L4" s="16">
        <v>4</v>
      </c>
      <c r="M4" s="79">
        <v>16.302</v>
      </c>
      <c r="N4" s="96">
        <v>17</v>
      </c>
      <c r="O4" s="63">
        <v>14000</v>
      </c>
      <c r="P4" s="64">
        <f>Table224578910112[[#This Row],[PEMBULATAN]]*O4</f>
        <v>238000</v>
      </c>
      <c r="Q4" s="168"/>
    </row>
    <row r="5" spans="1:17" ht="26.25" customHeight="1" x14ac:dyDescent="0.2">
      <c r="A5" s="14"/>
      <c r="B5" s="73"/>
      <c r="C5" s="9" t="s">
        <v>61</v>
      </c>
      <c r="D5" s="74" t="s">
        <v>62</v>
      </c>
      <c r="E5" s="13">
        <v>44517</v>
      </c>
      <c r="F5" s="74" t="s">
        <v>63</v>
      </c>
      <c r="G5" s="13">
        <v>44535</v>
      </c>
      <c r="H5" s="10" t="s">
        <v>64</v>
      </c>
      <c r="I5" s="1">
        <v>78</v>
      </c>
      <c r="J5" s="1">
        <v>51</v>
      </c>
      <c r="K5" s="1">
        <v>36</v>
      </c>
      <c r="L5" s="1">
        <v>4</v>
      </c>
      <c r="M5" s="95">
        <v>35.802</v>
      </c>
      <c r="N5" s="96">
        <v>36</v>
      </c>
      <c r="O5" s="63">
        <v>14000</v>
      </c>
      <c r="P5" s="64">
        <f>Table224578910112[[#This Row],[PEMBULATAN]]*O5</f>
        <v>504000</v>
      </c>
      <c r="Q5" s="176"/>
    </row>
    <row r="6" spans="1:17" ht="22.5" customHeight="1" x14ac:dyDescent="0.2">
      <c r="A6" s="177" t="s">
        <v>30</v>
      </c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9"/>
      <c r="M6" s="97">
        <f>SUBTOTAL(109,Table224578910112[KG VOLUME])</f>
        <v>82.253999999999991</v>
      </c>
      <c r="N6" s="67">
        <f>SUM(N3:N5)</f>
        <v>83.15</v>
      </c>
      <c r="O6" s="180">
        <f>SUM(P3:P5)</f>
        <v>1164100</v>
      </c>
      <c r="P6" s="181"/>
    </row>
    <row r="7" spans="1:17" ht="18" customHeight="1" x14ac:dyDescent="0.2">
      <c r="A7" s="84"/>
      <c r="B7" s="56" t="s">
        <v>42</v>
      </c>
      <c r="C7" s="55"/>
      <c r="D7" s="57" t="s">
        <v>43</v>
      </c>
      <c r="E7" s="84"/>
      <c r="F7" s="84"/>
      <c r="G7" s="84"/>
      <c r="H7" s="84"/>
      <c r="I7" s="84"/>
      <c r="J7" s="84"/>
      <c r="K7" s="84"/>
      <c r="L7" s="84"/>
      <c r="M7" s="85"/>
      <c r="N7" s="86" t="s">
        <v>51</v>
      </c>
      <c r="O7" s="87"/>
      <c r="P7" s="87">
        <f>O6*10%</f>
        <v>116410</v>
      </c>
    </row>
    <row r="8" spans="1:17" ht="18" customHeight="1" thickBot="1" x14ac:dyDescent="0.25">
      <c r="A8" s="84"/>
      <c r="B8" s="56"/>
      <c r="C8" s="55"/>
      <c r="D8" s="57"/>
      <c r="E8" s="84"/>
      <c r="F8" s="84"/>
      <c r="G8" s="84"/>
      <c r="H8" s="84"/>
      <c r="I8" s="84"/>
      <c r="J8" s="84"/>
      <c r="K8" s="84"/>
      <c r="L8" s="84"/>
      <c r="M8" s="85"/>
      <c r="N8" s="88" t="s">
        <v>52</v>
      </c>
      <c r="O8" s="89"/>
      <c r="P8" s="89">
        <f>O6-P7</f>
        <v>1047690</v>
      </c>
    </row>
    <row r="9" spans="1:17" ht="18" customHeight="1" x14ac:dyDescent="0.2">
      <c r="A9" s="11"/>
      <c r="H9" s="62"/>
      <c r="N9" s="61" t="s">
        <v>31</v>
      </c>
      <c r="P9" s="68">
        <f>P8*1%</f>
        <v>10476.9</v>
      </c>
    </row>
    <row r="10" spans="1:17" ht="18" customHeight="1" thickBot="1" x14ac:dyDescent="0.25">
      <c r="A10" s="11"/>
      <c r="H10" s="62"/>
      <c r="N10" s="61" t="s">
        <v>53</v>
      </c>
      <c r="P10" s="70">
        <f>P8*2%</f>
        <v>20953.8</v>
      </c>
    </row>
    <row r="11" spans="1:17" ht="18" customHeight="1" x14ac:dyDescent="0.2">
      <c r="A11" s="11"/>
      <c r="H11" s="62"/>
      <c r="N11" s="65" t="s">
        <v>32</v>
      </c>
      <c r="O11" s="66"/>
      <c r="P11" s="69">
        <f>P8+P9-P10</f>
        <v>1037213.0999999999</v>
      </c>
    </row>
    <row r="13" spans="1:17" x14ac:dyDescent="0.2">
      <c r="A13" s="11"/>
      <c r="H13" s="62"/>
      <c r="P13" s="70"/>
    </row>
    <row r="14" spans="1:17" x14ac:dyDescent="0.2">
      <c r="A14" s="11"/>
      <c r="H14" s="62"/>
      <c r="O14" s="58"/>
      <c r="P14" s="70"/>
    </row>
    <row r="15" spans="1:17" s="3" customFormat="1" x14ac:dyDescent="0.25">
      <c r="A15" s="11"/>
      <c r="B15" s="2"/>
      <c r="C15" s="2"/>
      <c r="E15" s="12"/>
      <c r="H15" s="62"/>
      <c r="N15" s="15"/>
      <c r="O15" s="15"/>
      <c r="P15" s="15"/>
    </row>
    <row r="16" spans="1:17" s="3" customFormat="1" x14ac:dyDescent="0.25">
      <c r="A16" s="11"/>
      <c r="B16" s="2"/>
      <c r="C16" s="2"/>
      <c r="E16" s="12"/>
      <c r="H16" s="62"/>
      <c r="N16" s="15"/>
      <c r="O16" s="15"/>
      <c r="P16" s="15"/>
    </row>
    <row r="17" spans="1:16" s="3" customFormat="1" x14ac:dyDescent="0.25">
      <c r="A17" s="11"/>
      <c r="B17" s="2"/>
      <c r="C17" s="2"/>
      <c r="E17" s="12"/>
      <c r="H17" s="62"/>
      <c r="N17" s="15"/>
      <c r="O17" s="15"/>
      <c r="P17" s="15"/>
    </row>
    <row r="18" spans="1:16" s="3" customFormat="1" x14ac:dyDescent="0.25">
      <c r="A18" s="11"/>
      <c r="B18" s="2"/>
      <c r="C18" s="2"/>
      <c r="E18" s="12"/>
      <c r="H18" s="62"/>
      <c r="N18" s="15"/>
      <c r="O18" s="15"/>
      <c r="P18" s="15"/>
    </row>
    <row r="19" spans="1:16" s="3" customFormat="1" x14ac:dyDescent="0.25">
      <c r="A19" s="11"/>
      <c r="B19" s="2"/>
      <c r="C19" s="2"/>
      <c r="E19" s="12"/>
      <c r="H19" s="62"/>
      <c r="N19" s="15"/>
      <c r="O19" s="15"/>
      <c r="P19" s="15"/>
    </row>
    <row r="20" spans="1:16" s="3" customFormat="1" x14ac:dyDescent="0.25">
      <c r="A20" s="11"/>
      <c r="B20" s="2"/>
      <c r="C20" s="2"/>
      <c r="E20" s="12"/>
      <c r="H20" s="62"/>
      <c r="N20" s="15"/>
      <c r="O20" s="15"/>
      <c r="P20" s="15"/>
    </row>
    <row r="21" spans="1:16" s="3" customFormat="1" x14ac:dyDescent="0.25">
      <c r="A21" s="11"/>
      <c r="B21" s="2"/>
      <c r="C21" s="2"/>
      <c r="E21" s="12"/>
      <c r="H21" s="62"/>
      <c r="N21" s="15"/>
      <c r="O21" s="15"/>
      <c r="P21" s="15"/>
    </row>
    <row r="22" spans="1:16" s="3" customFormat="1" x14ac:dyDescent="0.25">
      <c r="A22" s="11"/>
      <c r="B22" s="2"/>
      <c r="C22" s="2"/>
      <c r="E22" s="12"/>
      <c r="H22" s="62"/>
      <c r="N22" s="15"/>
      <c r="O22" s="15"/>
      <c r="P22" s="15"/>
    </row>
    <row r="23" spans="1:16" s="3" customFormat="1" x14ac:dyDescent="0.25">
      <c r="A23" s="11"/>
      <c r="B23" s="2"/>
      <c r="C23" s="2"/>
      <c r="E23" s="12"/>
      <c r="H23" s="62"/>
      <c r="N23" s="15"/>
      <c r="O23" s="15"/>
      <c r="P23" s="15"/>
    </row>
    <row r="24" spans="1:16" s="3" customFormat="1" x14ac:dyDescent="0.25">
      <c r="A24" s="11"/>
      <c r="B24" s="2"/>
      <c r="C24" s="2"/>
      <c r="E24" s="12"/>
      <c r="H24" s="62"/>
      <c r="N24" s="15"/>
      <c r="O24" s="15"/>
      <c r="P24" s="15"/>
    </row>
    <row r="25" spans="1:16" s="3" customFormat="1" x14ac:dyDescent="0.25">
      <c r="A25" s="11"/>
      <c r="B25" s="2"/>
      <c r="C25" s="2"/>
      <c r="E25" s="12"/>
      <c r="H25" s="62"/>
      <c r="N25" s="15"/>
      <c r="O25" s="15"/>
      <c r="P25" s="15"/>
    </row>
    <row r="26" spans="1:16" s="3" customFormat="1" x14ac:dyDescent="0.25">
      <c r="A26" s="11"/>
      <c r="B26" s="2"/>
      <c r="C26" s="2"/>
      <c r="E26" s="12"/>
      <c r="H26" s="62"/>
      <c r="N26" s="15"/>
      <c r="O26" s="15"/>
      <c r="P26" s="15"/>
    </row>
  </sheetData>
  <mergeCells count="3">
    <mergeCell ref="A6:L6"/>
    <mergeCell ref="O6:P6"/>
    <mergeCell ref="Q3:Q5"/>
  </mergeCells>
  <conditionalFormatting sqref="B3:B4">
    <cfRule type="duplicateValues" dxfId="100" priority="2"/>
  </conditionalFormatting>
  <conditionalFormatting sqref="B5">
    <cfRule type="duplicateValues" dxfId="99" priority="1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4"/>
  <sheetViews>
    <sheetView zoomScale="110" zoomScaleNormal="110" workbookViewId="0">
      <pane xSplit="3" ySplit="2" topLeftCell="D3" activePane="bottomRight" state="frozen"/>
      <selection activeCell="L13" sqref="L13"/>
      <selection pane="topRight" activeCell="L13" sqref="L13"/>
      <selection pane="bottomLeft" activeCell="L13" sqref="L13"/>
      <selection pane="bottomRight" activeCell="H14" sqref="H14"/>
    </sheetView>
  </sheetViews>
  <sheetFormatPr defaultRowHeight="15" x14ac:dyDescent="0.2"/>
  <cols>
    <col min="1" max="1" width="6.5703125" style="4" customWidth="1"/>
    <col min="2" max="2" width="19.5703125" style="2" customWidth="1"/>
    <col min="3" max="3" width="14.5703125" style="2" customWidth="1"/>
    <col min="4" max="4" width="9" style="3" customWidth="1"/>
    <col min="5" max="5" width="8" style="12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7.14062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4" t="s">
        <v>44</v>
      </c>
      <c r="B2" s="7" t="s">
        <v>7</v>
      </c>
      <c r="C2" s="7" t="s">
        <v>0</v>
      </c>
      <c r="D2" s="7" t="s">
        <v>1</v>
      </c>
      <c r="E2" s="59" t="s">
        <v>4</v>
      </c>
      <c r="F2" s="7" t="s">
        <v>3</v>
      </c>
      <c r="G2" s="7" t="s">
        <v>5</v>
      </c>
      <c r="H2" s="59" t="s">
        <v>2</v>
      </c>
      <c r="I2" s="7" t="s">
        <v>39</v>
      </c>
      <c r="J2" s="7" t="s">
        <v>40</v>
      </c>
      <c r="K2" s="7" t="s">
        <v>41</v>
      </c>
      <c r="L2" s="60" t="s">
        <v>45</v>
      </c>
      <c r="M2" s="60" t="s">
        <v>46</v>
      </c>
      <c r="N2" s="60" t="s">
        <v>6</v>
      </c>
      <c r="O2" s="60" t="s">
        <v>47</v>
      </c>
      <c r="P2" s="60" t="s">
        <v>48</v>
      </c>
      <c r="Q2" s="60" t="s">
        <v>26</v>
      </c>
    </row>
    <row r="3" spans="1:17" ht="26.25" customHeight="1" x14ac:dyDescent="0.2">
      <c r="A3" s="81">
        <v>403890</v>
      </c>
      <c r="B3" s="72" t="s">
        <v>65</v>
      </c>
      <c r="C3" s="9" t="s">
        <v>66</v>
      </c>
      <c r="D3" s="74" t="s">
        <v>62</v>
      </c>
      <c r="E3" s="13">
        <v>44519</v>
      </c>
      <c r="F3" s="74" t="s">
        <v>63</v>
      </c>
      <c r="G3" s="13">
        <v>44535</v>
      </c>
      <c r="H3" s="10" t="s">
        <v>67</v>
      </c>
      <c r="I3" s="1">
        <v>63</v>
      </c>
      <c r="J3" s="1">
        <v>66</v>
      </c>
      <c r="K3" s="1">
        <v>25</v>
      </c>
      <c r="L3" s="1">
        <v>27</v>
      </c>
      <c r="M3" s="78">
        <v>25.987500000000001</v>
      </c>
      <c r="N3" s="8">
        <v>27</v>
      </c>
      <c r="O3" s="63">
        <v>14000</v>
      </c>
      <c r="P3" s="64">
        <f>Table2245789101123[[#This Row],[PEMBULATAN]]*O3</f>
        <v>378000</v>
      </c>
      <c r="Q3" s="98">
        <v>1</v>
      </c>
    </row>
    <row r="4" spans="1:17" ht="22.5" customHeight="1" x14ac:dyDescent="0.2">
      <c r="A4" s="177" t="s">
        <v>30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9"/>
      <c r="M4" s="77">
        <f>SUBTOTAL(109,Table2245789101123[KG VOLUME])</f>
        <v>25.987500000000001</v>
      </c>
      <c r="N4" s="67">
        <f>SUM(N3:N3)</f>
        <v>27</v>
      </c>
      <c r="O4" s="180">
        <f>SUM(P3:P3)</f>
        <v>378000</v>
      </c>
      <c r="P4" s="181"/>
    </row>
    <row r="5" spans="1:17" ht="18" customHeight="1" x14ac:dyDescent="0.2">
      <c r="A5" s="84"/>
      <c r="B5" s="56" t="s">
        <v>42</v>
      </c>
      <c r="C5" s="55"/>
      <c r="D5" s="57" t="s">
        <v>43</v>
      </c>
      <c r="E5" s="84"/>
      <c r="F5" s="84"/>
      <c r="G5" s="84"/>
      <c r="H5" s="84"/>
      <c r="I5" s="84"/>
      <c r="J5" s="84"/>
      <c r="K5" s="84"/>
      <c r="L5" s="84"/>
      <c r="M5" s="85"/>
      <c r="N5" s="86" t="s">
        <v>51</v>
      </c>
      <c r="O5" s="87"/>
      <c r="P5" s="87">
        <f>O4*10%</f>
        <v>37800</v>
      </c>
    </row>
    <row r="6" spans="1:17" ht="18" customHeight="1" thickBot="1" x14ac:dyDescent="0.25">
      <c r="A6" s="84"/>
      <c r="B6" s="56"/>
      <c r="C6" s="55"/>
      <c r="D6" s="57"/>
      <c r="E6" s="84"/>
      <c r="F6" s="84"/>
      <c r="G6" s="84"/>
      <c r="H6" s="84"/>
      <c r="I6" s="84"/>
      <c r="J6" s="84"/>
      <c r="K6" s="84"/>
      <c r="L6" s="84"/>
      <c r="M6" s="85"/>
      <c r="N6" s="88" t="s">
        <v>52</v>
      </c>
      <c r="O6" s="89"/>
      <c r="P6" s="89">
        <f>O4-P5</f>
        <v>340200</v>
      </c>
    </row>
    <row r="7" spans="1:17" ht="18" customHeight="1" x14ac:dyDescent="0.2">
      <c r="A7" s="11"/>
      <c r="H7" s="62"/>
      <c r="N7" s="61" t="s">
        <v>31</v>
      </c>
      <c r="P7" s="68">
        <f>P6*1%</f>
        <v>3402</v>
      </c>
    </row>
    <row r="8" spans="1:17" ht="18" customHeight="1" thickBot="1" x14ac:dyDescent="0.25">
      <c r="A8" s="11"/>
      <c r="H8" s="62"/>
      <c r="N8" s="61" t="s">
        <v>53</v>
      </c>
      <c r="P8" s="70">
        <f>P6*2%</f>
        <v>6804</v>
      </c>
    </row>
    <row r="9" spans="1:17" ht="18" customHeight="1" x14ac:dyDescent="0.2">
      <c r="A9" s="11"/>
      <c r="H9" s="62"/>
      <c r="N9" s="65" t="s">
        <v>32</v>
      </c>
      <c r="O9" s="66"/>
      <c r="P9" s="69">
        <f>P6+P7-P8</f>
        <v>336798</v>
      </c>
    </row>
    <row r="11" spans="1:17" x14ac:dyDescent="0.2">
      <c r="A11" s="11"/>
      <c r="H11" s="62"/>
      <c r="P11" s="70"/>
    </row>
    <row r="12" spans="1:17" x14ac:dyDescent="0.2">
      <c r="A12" s="11"/>
      <c r="H12" s="62"/>
      <c r="O12" s="58"/>
      <c r="P12" s="70"/>
    </row>
    <row r="13" spans="1:17" s="3" customFormat="1" x14ac:dyDescent="0.25">
      <c r="A13" s="11"/>
      <c r="B13" s="2"/>
      <c r="C13" s="2"/>
      <c r="E13" s="12"/>
      <c r="H13" s="62"/>
      <c r="N13" s="15"/>
      <c r="O13" s="15"/>
      <c r="P13" s="15"/>
    </row>
    <row r="14" spans="1:17" s="3" customFormat="1" x14ac:dyDescent="0.25">
      <c r="A14" s="11"/>
      <c r="B14" s="2"/>
      <c r="C14" s="2"/>
      <c r="E14" s="12"/>
      <c r="H14" s="62"/>
      <c r="N14" s="15"/>
      <c r="O14" s="15"/>
      <c r="P14" s="15"/>
    </row>
    <row r="15" spans="1:17" s="3" customFormat="1" x14ac:dyDescent="0.25">
      <c r="A15" s="11"/>
      <c r="B15" s="2"/>
      <c r="C15" s="2"/>
      <c r="E15" s="12"/>
      <c r="H15" s="62"/>
      <c r="N15" s="15"/>
      <c r="O15" s="15"/>
      <c r="P15" s="15"/>
    </row>
    <row r="16" spans="1:17" s="3" customFormat="1" x14ac:dyDescent="0.25">
      <c r="A16" s="11"/>
      <c r="B16" s="2"/>
      <c r="C16" s="2"/>
      <c r="E16" s="12"/>
      <c r="H16" s="62"/>
      <c r="N16" s="15"/>
      <c r="O16" s="15"/>
      <c r="P16" s="15"/>
    </row>
    <row r="17" spans="1:16" s="3" customFormat="1" x14ac:dyDescent="0.25">
      <c r="A17" s="11"/>
      <c r="B17" s="2"/>
      <c r="C17" s="2"/>
      <c r="E17" s="12"/>
      <c r="H17" s="62"/>
      <c r="N17" s="15"/>
      <c r="O17" s="15"/>
      <c r="P17" s="15"/>
    </row>
    <row r="18" spans="1:16" s="3" customFormat="1" x14ac:dyDescent="0.25">
      <c r="A18" s="11"/>
      <c r="B18" s="2"/>
      <c r="C18" s="2"/>
      <c r="E18" s="12"/>
      <c r="H18" s="62"/>
      <c r="N18" s="15"/>
      <c r="O18" s="15"/>
      <c r="P18" s="15"/>
    </row>
    <row r="19" spans="1:16" s="3" customFormat="1" x14ac:dyDescent="0.25">
      <c r="A19" s="11"/>
      <c r="B19" s="2"/>
      <c r="C19" s="2"/>
      <c r="E19" s="12"/>
      <c r="H19" s="62"/>
      <c r="N19" s="15"/>
      <c r="O19" s="15"/>
      <c r="P19" s="15"/>
    </row>
    <row r="20" spans="1:16" s="3" customFormat="1" x14ac:dyDescent="0.25">
      <c r="A20" s="11"/>
      <c r="B20" s="2"/>
      <c r="C20" s="2"/>
      <c r="E20" s="12"/>
      <c r="H20" s="62"/>
      <c r="N20" s="15"/>
      <c r="O20" s="15"/>
      <c r="P20" s="15"/>
    </row>
    <row r="21" spans="1:16" s="3" customFormat="1" x14ac:dyDescent="0.25">
      <c r="A21" s="11"/>
      <c r="B21" s="2"/>
      <c r="C21" s="2"/>
      <c r="E21" s="12"/>
      <c r="H21" s="62"/>
      <c r="N21" s="15"/>
      <c r="O21" s="15"/>
      <c r="P21" s="15"/>
    </row>
    <row r="22" spans="1:16" s="3" customFormat="1" x14ac:dyDescent="0.25">
      <c r="A22" s="11"/>
      <c r="B22" s="2"/>
      <c r="C22" s="2"/>
      <c r="E22" s="12"/>
      <c r="H22" s="62"/>
      <c r="N22" s="15"/>
      <c r="O22" s="15"/>
      <c r="P22" s="15"/>
    </row>
    <row r="23" spans="1:16" s="3" customFormat="1" x14ac:dyDescent="0.25">
      <c r="A23" s="11"/>
      <c r="B23" s="2"/>
      <c r="C23" s="2"/>
      <c r="E23" s="12"/>
      <c r="H23" s="62"/>
      <c r="N23" s="15"/>
      <c r="O23" s="15"/>
      <c r="P23" s="15"/>
    </row>
    <row r="24" spans="1:16" s="3" customFormat="1" x14ac:dyDescent="0.25">
      <c r="A24" s="11"/>
      <c r="B24" s="2"/>
      <c r="C24" s="2"/>
      <c r="E24" s="12"/>
      <c r="H24" s="62"/>
      <c r="N24" s="15"/>
      <c r="O24" s="15"/>
      <c r="P24" s="15"/>
    </row>
  </sheetData>
  <mergeCells count="2">
    <mergeCell ref="A4:L4"/>
    <mergeCell ref="O4:P4"/>
  </mergeCells>
  <conditionalFormatting sqref="B3">
    <cfRule type="duplicateValues" dxfId="83" priority="2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6"/>
  <sheetViews>
    <sheetView zoomScale="110" zoomScaleNormal="110" workbookViewId="0">
      <pane xSplit="3" ySplit="2" topLeftCell="D3" activePane="bottomRight" state="frozen"/>
      <selection activeCell="L13" sqref="L13"/>
      <selection pane="topRight" activeCell="L13" sqref="L13"/>
      <selection pane="bottomLeft" activeCell="L13" sqref="L13"/>
      <selection pane="bottomRight" activeCell="N10" sqref="N10"/>
    </sheetView>
  </sheetViews>
  <sheetFormatPr defaultRowHeight="15" x14ac:dyDescent="0.2"/>
  <cols>
    <col min="1" max="1" width="6.7109375" style="4" customWidth="1"/>
    <col min="2" max="2" width="19.5703125" style="2" customWidth="1"/>
    <col min="3" max="3" width="14.5703125" style="2" customWidth="1"/>
    <col min="4" max="4" width="9" style="3" customWidth="1"/>
    <col min="5" max="5" width="8" style="12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7.570312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4" t="s">
        <v>44</v>
      </c>
      <c r="B2" s="7" t="s">
        <v>7</v>
      </c>
      <c r="C2" s="7" t="s">
        <v>0</v>
      </c>
      <c r="D2" s="7" t="s">
        <v>1</v>
      </c>
      <c r="E2" s="59" t="s">
        <v>4</v>
      </c>
      <c r="F2" s="7" t="s">
        <v>3</v>
      </c>
      <c r="G2" s="7" t="s">
        <v>5</v>
      </c>
      <c r="H2" s="59" t="s">
        <v>2</v>
      </c>
      <c r="I2" s="7" t="s">
        <v>39</v>
      </c>
      <c r="J2" s="7" t="s">
        <v>40</v>
      </c>
      <c r="K2" s="7" t="s">
        <v>41</v>
      </c>
      <c r="L2" s="60" t="s">
        <v>45</v>
      </c>
      <c r="M2" s="60" t="s">
        <v>46</v>
      </c>
      <c r="N2" s="60" t="s">
        <v>6</v>
      </c>
      <c r="O2" s="60" t="s">
        <v>47</v>
      </c>
      <c r="P2" s="60" t="s">
        <v>48</v>
      </c>
      <c r="Q2" s="60" t="s">
        <v>26</v>
      </c>
    </row>
    <row r="3" spans="1:17" ht="26.25" customHeight="1" x14ac:dyDescent="0.2">
      <c r="A3" s="81">
        <v>406068</v>
      </c>
      <c r="B3" s="72" t="s">
        <v>68</v>
      </c>
      <c r="C3" s="9" t="s">
        <v>69</v>
      </c>
      <c r="D3" s="74" t="s">
        <v>62</v>
      </c>
      <c r="E3" s="13">
        <v>44521</v>
      </c>
      <c r="F3" s="74" t="s">
        <v>63</v>
      </c>
      <c r="G3" s="13">
        <v>44535</v>
      </c>
      <c r="H3" s="10" t="s">
        <v>67</v>
      </c>
      <c r="I3" s="1">
        <v>97</v>
      </c>
      <c r="J3" s="1">
        <v>40</v>
      </c>
      <c r="K3" s="1">
        <v>72</v>
      </c>
      <c r="L3" s="1">
        <v>4</v>
      </c>
      <c r="M3" s="78">
        <v>69.84</v>
      </c>
      <c r="N3" s="96">
        <v>69.84</v>
      </c>
      <c r="O3" s="63">
        <v>14000</v>
      </c>
      <c r="P3" s="64">
        <f>Table22457891011234[[#This Row],[PEMBULATAN]]*O3</f>
        <v>977760</v>
      </c>
      <c r="Q3" s="167">
        <v>3</v>
      </c>
    </row>
    <row r="4" spans="1:17" ht="26.25" customHeight="1" x14ac:dyDescent="0.2">
      <c r="A4" s="14"/>
      <c r="B4" s="73"/>
      <c r="C4" s="9" t="s">
        <v>70</v>
      </c>
      <c r="D4" s="74" t="s">
        <v>62</v>
      </c>
      <c r="E4" s="13">
        <v>44521</v>
      </c>
      <c r="F4" s="74" t="s">
        <v>63</v>
      </c>
      <c r="G4" s="13">
        <v>44535</v>
      </c>
      <c r="H4" s="10" t="s">
        <v>67</v>
      </c>
      <c r="I4" s="1">
        <v>75</v>
      </c>
      <c r="J4" s="1">
        <v>70</v>
      </c>
      <c r="K4" s="1">
        <v>60</v>
      </c>
      <c r="L4" s="1">
        <v>4</v>
      </c>
      <c r="M4" s="78">
        <v>78.75</v>
      </c>
      <c r="N4" s="96">
        <v>78.75</v>
      </c>
      <c r="O4" s="63">
        <v>14000</v>
      </c>
      <c r="P4" s="64">
        <f>Table22457891011234[[#This Row],[PEMBULATAN]]*O4</f>
        <v>1102500</v>
      </c>
      <c r="Q4" s="168"/>
    </row>
    <row r="5" spans="1:17" ht="26.25" customHeight="1" x14ac:dyDescent="0.2">
      <c r="A5" s="14"/>
      <c r="B5" s="14"/>
      <c r="C5" s="9" t="s">
        <v>71</v>
      </c>
      <c r="D5" s="74" t="s">
        <v>62</v>
      </c>
      <c r="E5" s="13">
        <v>44521</v>
      </c>
      <c r="F5" s="74" t="s">
        <v>63</v>
      </c>
      <c r="G5" s="13">
        <v>44535</v>
      </c>
      <c r="H5" s="10" t="s">
        <v>67</v>
      </c>
      <c r="I5" s="1">
        <v>90</v>
      </c>
      <c r="J5" s="1">
        <v>67</v>
      </c>
      <c r="K5" s="1">
        <v>20</v>
      </c>
      <c r="L5" s="1">
        <v>4</v>
      </c>
      <c r="M5" s="78">
        <v>30.15</v>
      </c>
      <c r="N5" s="96">
        <v>30.15</v>
      </c>
      <c r="O5" s="63">
        <v>14000</v>
      </c>
      <c r="P5" s="64">
        <f>Table22457891011234[[#This Row],[PEMBULATAN]]*O5</f>
        <v>422100</v>
      </c>
      <c r="Q5" s="176"/>
    </row>
    <row r="6" spans="1:17" ht="22.5" customHeight="1" x14ac:dyDescent="0.2">
      <c r="A6" s="177" t="s">
        <v>30</v>
      </c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9"/>
      <c r="M6" s="77">
        <f>SUBTOTAL(109,Table22457891011234[KG VOLUME])</f>
        <v>178.74</v>
      </c>
      <c r="N6" s="67">
        <f>SUM(N3:N5)</f>
        <v>178.74</v>
      </c>
      <c r="O6" s="180">
        <f>SUM(P3:P5)</f>
        <v>2502360</v>
      </c>
      <c r="P6" s="181"/>
    </row>
    <row r="7" spans="1:17" ht="18" customHeight="1" x14ac:dyDescent="0.2">
      <c r="A7" s="84"/>
      <c r="B7" s="56" t="s">
        <v>42</v>
      </c>
      <c r="C7" s="55"/>
      <c r="D7" s="57" t="s">
        <v>43</v>
      </c>
      <c r="E7" s="84"/>
      <c r="F7" s="84"/>
      <c r="G7" s="84"/>
      <c r="H7" s="84"/>
      <c r="I7" s="84"/>
      <c r="J7" s="84"/>
      <c r="K7" s="84"/>
      <c r="L7" s="84"/>
      <c r="M7" s="85"/>
      <c r="N7" s="86" t="s">
        <v>51</v>
      </c>
      <c r="O7" s="87"/>
      <c r="P7" s="87">
        <f>O6*10%</f>
        <v>250236</v>
      </c>
    </row>
    <row r="8" spans="1:17" ht="18" customHeight="1" thickBot="1" x14ac:dyDescent="0.25">
      <c r="A8" s="84"/>
      <c r="B8" s="56"/>
      <c r="C8" s="55"/>
      <c r="D8" s="57"/>
      <c r="E8" s="84"/>
      <c r="F8" s="84"/>
      <c r="G8" s="84"/>
      <c r="H8" s="84"/>
      <c r="I8" s="84"/>
      <c r="J8" s="84"/>
      <c r="K8" s="84"/>
      <c r="L8" s="84"/>
      <c r="M8" s="85"/>
      <c r="N8" s="88" t="s">
        <v>52</v>
      </c>
      <c r="O8" s="89"/>
      <c r="P8" s="89">
        <f>O6-P7</f>
        <v>2252124</v>
      </c>
    </row>
    <row r="9" spans="1:17" ht="18" customHeight="1" x14ac:dyDescent="0.2">
      <c r="A9" s="11"/>
      <c r="H9" s="62"/>
      <c r="N9" s="61" t="s">
        <v>31</v>
      </c>
      <c r="P9" s="68">
        <f>P8*1%</f>
        <v>22521.24</v>
      </c>
    </row>
    <row r="10" spans="1:17" ht="18" customHeight="1" thickBot="1" x14ac:dyDescent="0.25">
      <c r="A10" s="11"/>
      <c r="H10" s="62"/>
      <c r="N10" s="61" t="s">
        <v>53</v>
      </c>
      <c r="P10" s="70">
        <f>P8*2%</f>
        <v>45042.48</v>
      </c>
    </row>
    <row r="11" spans="1:17" ht="18" customHeight="1" x14ac:dyDescent="0.2">
      <c r="A11" s="11"/>
      <c r="H11" s="62"/>
      <c r="N11" s="65" t="s">
        <v>32</v>
      </c>
      <c r="O11" s="66"/>
      <c r="P11" s="69">
        <f>P8+P9-P10</f>
        <v>2229602.7600000002</v>
      </c>
    </row>
    <row r="13" spans="1:17" x14ac:dyDescent="0.2">
      <c r="A13" s="11"/>
      <c r="H13" s="62"/>
      <c r="P13" s="70"/>
    </row>
    <row r="14" spans="1:17" x14ac:dyDescent="0.2">
      <c r="A14" s="11"/>
      <c r="H14" s="62"/>
      <c r="O14" s="58"/>
      <c r="P14" s="70"/>
    </row>
    <row r="15" spans="1:17" s="3" customFormat="1" x14ac:dyDescent="0.25">
      <c r="A15" s="11"/>
      <c r="B15" s="2"/>
      <c r="C15" s="2"/>
      <c r="E15" s="12"/>
      <c r="H15" s="62"/>
      <c r="N15" s="15"/>
      <c r="O15" s="15"/>
      <c r="P15" s="15"/>
    </row>
    <row r="16" spans="1:17" s="3" customFormat="1" x14ac:dyDescent="0.25">
      <c r="A16" s="11"/>
      <c r="B16" s="2"/>
      <c r="C16" s="2"/>
      <c r="E16" s="12"/>
      <c r="H16" s="62"/>
      <c r="N16" s="15"/>
      <c r="O16" s="15"/>
      <c r="P16" s="15"/>
    </row>
    <row r="17" spans="1:16" s="3" customFormat="1" x14ac:dyDescent="0.25">
      <c r="A17" s="11"/>
      <c r="B17" s="2"/>
      <c r="C17" s="2"/>
      <c r="E17" s="12"/>
      <c r="H17" s="62"/>
      <c r="N17" s="15"/>
      <c r="O17" s="15"/>
      <c r="P17" s="15"/>
    </row>
    <row r="18" spans="1:16" s="3" customFormat="1" x14ac:dyDescent="0.25">
      <c r="A18" s="11"/>
      <c r="B18" s="2"/>
      <c r="C18" s="2"/>
      <c r="E18" s="12"/>
      <c r="H18" s="62"/>
      <c r="N18" s="15"/>
      <c r="O18" s="15"/>
      <c r="P18" s="15"/>
    </row>
    <row r="19" spans="1:16" s="3" customFormat="1" x14ac:dyDescent="0.25">
      <c r="A19" s="11"/>
      <c r="B19" s="2"/>
      <c r="C19" s="2"/>
      <c r="E19" s="12"/>
      <c r="H19" s="62"/>
      <c r="N19" s="15"/>
      <c r="O19" s="15"/>
      <c r="P19" s="15"/>
    </row>
    <row r="20" spans="1:16" s="3" customFormat="1" x14ac:dyDescent="0.25">
      <c r="A20" s="11"/>
      <c r="B20" s="2"/>
      <c r="C20" s="2"/>
      <c r="E20" s="12"/>
      <c r="H20" s="62"/>
      <c r="N20" s="15"/>
      <c r="O20" s="15"/>
      <c r="P20" s="15"/>
    </row>
    <row r="21" spans="1:16" s="3" customFormat="1" x14ac:dyDescent="0.25">
      <c r="A21" s="11"/>
      <c r="B21" s="2"/>
      <c r="C21" s="2"/>
      <c r="E21" s="12"/>
      <c r="H21" s="62"/>
      <c r="N21" s="15"/>
      <c r="O21" s="15"/>
      <c r="P21" s="15"/>
    </row>
    <row r="22" spans="1:16" s="3" customFormat="1" x14ac:dyDescent="0.25">
      <c r="A22" s="11"/>
      <c r="B22" s="2"/>
      <c r="C22" s="2"/>
      <c r="E22" s="12"/>
      <c r="H22" s="62"/>
      <c r="N22" s="15"/>
      <c r="O22" s="15"/>
      <c r="P22" s="15"/>
    </row>
    <row r="23" spans="1:16" s="3" customFormat="1" x14ac:dyDescent="0.25">
      <c r="A23" s="11"/>
      <c r="B23" s="2"/>
      <c r="C23" s="2"/>
      <c r="E23" s="12"/>
      <c r="H23" s="62"/>
      <c r="N23" s="15"/>
      <c r="O23" s="15"/>
      <c r="P23" s="15"/>
    </row>
    <row r="24" spans="1:16" s="3" customFormat="1" x14ac:dyDescent="0.25">
      <c r="A24" s="11"/>
      <c r="B24" s="2"/>
      <c r="C24" s="2"/>
      <c r="E24" s="12"/>
      <c r="H24" s="62"/>
      <c r="N24" s="15"/>
      <c r="O24" s="15"/>
      <c r="P24" s="15"/>
    </row>
    <row r="25" spans="1:16" s="3" customFormat="1" x14ac:dyDescent="0.25">
      <c r="A25" s="11"/>
      <c r="B25" s="2"/>
      <c r="C25" s="2"/>
      <c r="E25" s="12"/>
      <c r="H25" s="62"/>
      <c r="N25" s="15"/>
      <c r="O25" s="15"/>
      <c r="P25" s="15"/>
    </row>
    <row r="26" spans="1:16" s="3" customFormat="1" x14ac:dyDescent="0.25">
      <c r="A26" s="11"/>
      <c r="B26" s="2"/>
      <c r="C26" s="2"/>
      <c r="E26" s="12"/>
      <c r="H26" s="62"/>
      <c r="N26" s="15"/>
      <c r="O26" s="15"/>
      <c r="P26" s="15"/>
    </row>
  </sheetData>
  <mergeCells count="3">
    <mergeCell ref="A6:L6"/>
    <mergeCell ref="O6:P6"/>
    <mergeCell ref="Q3:Q5"/>
  </mergeCells>
  <conditionalFormatting sqref="B3">
    <cfRule type="duplicateValues" dxfId="67" priority="2"/>
  </conditionalFormatting>
  <conditionalFormatting sqref="B4">
    <cfRule type="duplicateValues" dxfId="66" priority="1"/>
  </conditionalFormatting>
  <conditionalFormatting sqref="B5">
    <cfRule type="duplicateValues" dxfId="65" priority="4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5"/>
  <sheetViews>
    <sheetView zoomScale="110" zoomScaleNormal="110" workbookViewId="0">
      <pane xSplit="3" ySplit="2" topLeftCell="D3" activePane="bottomRight" state="frozen"/>
      <selection activeCell="L13" sqref="L13"/>
      <selection pane="topRight" activeCell="L13" sqref="L13"/>
      <selection pane="bottomLeft" activeCell="L13" sqref="L13"/>
      <selection pane="bottomRight" activeCell="L12" sqref="L12"/>
    </sheetView>
  </sheetViews>
  <sheetFormatPr defaultRowHeight="15" x14ac:dyDescent="0.2"/>
  <cols>
    <col min="1" max="1" width="6.85546875" style="4" customWidth="1"/>
    <col min="2" max="2" width="19.5703125" style="2" customWidth="1"/>
    <col min="3" max="3" width="14.5703125" style="2" customWidth="1"/>
    <col min="4" max="4" width="9" style="3" customWidth="1"/>
    <col min="5" max="5" width="8" style="12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7.2851562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4" t="s">
        <v>44</v>
      </c>
      <c r="B2" s="7" t="s">
        <v>7</v>
      </c>
      <c r="C2" s="7" t="s">
        <v>0</v>
      </c>
      <c r="D2" s="7" t="s">
        <v>1</v>
      </c>
      <c r="E2" s="59" t="s">
        <v>4</v>
      </c>
      <c r="F2" s="7" t="s">
        <v>3</v>
      </c>
      <c r="G2" s="7" t="s">
        <v>5</v>
      </c>
      <c r="H2" s="59" t="s">
        <v>2</v>
      </c>
      <c r="I2" s="7" t="s">
        <v>39</v>
      </c>
      <c r="J2" s="7" t="s">
        <v>40</v>
      </c>
      <c r="K2" s="7" t="s">
        <v>41</v>
      </c>
      <c r="L2" s="60" t="s">
        <v>45</v>
      </c>
      <c r="M2" s="60" t="s">
        <v>46</v>
      </c>
      <c r="N2" s="60" t="s">
        <v>6</v>
      </c>
      <c r="O2" s="60" t="s">
        <v>47</v>
      </c>
      <c r="P2" s="60" t="s">
        <v>48</v>
      </c>
      <c r="Q2" s="60" t="s">
        <v>26</v>
      </c>
    </row>
    <row r="3" spans="1:17" ht="26.25" customHeight="1" x14ac:dyDescent="0.2">
      <c r="A3" s="81">
        <v>403714</v>
      </c>
      <c r="B3" s="72" t="s">
        <v>72</v>
      </c>
      <c r="C3" s="9" t="s">
        <v>73</v>
      </c>
      <c r="D3" s="74" t="s">
        <v>62</v>
      </c>
      <c r="E3" s="13">
        <v>44526</v>
      </c>
      <c r="F3" s="74" t="s">
        <v>75</v>
      </c>
      <c r="G3" s="13">
        <v>44545</v>
      </c>
      <c r="H3" s="10" t="s">
        <v>76</v>
      </c>
      <c r="I3" s="1">
        <v>62</v>
      </c>
      <c r="J3" s="1">
        <v>33</v>
      </c>
      <c r="K3" s="1">
        <v>13</v>
      </c>
      <c r="L3" s="1">
        <v>11</v>
      </c>
      <c r="M3" s="78">
        <v>6.6494999999999997</v>
      </c>
      <c r="N3" s="8">
        <v>11</v>
      </c>
      <c r="O3" s="63">
        <v>14000</v>
      </c>
      <c r="P3" s="64">
        <f>Table224578910112345[[#This Row],[PEMBULATAN]]*O3</f>
        <v>154000</v>
      </c>
      <c r="Q3" s="167">
        <v>2</v>
      </c>
    </row>
    <row r="4" spans="1:17" ht="26.25" customHeight="1" x14ac:dyDescent="0.2">
      <c r="A4" s="14"/>
      <c r="B4" s="73"/>
      <c r="C4" s="9" t="s">
        <v>74</v>
      </c>
      <c r="D4" s="74" t="s">
        <v>62</v>
      </c>
      <c r="E4" s="13">
        <v>44526</v>
      </c>
      <c r="F4" s="74" t="s">
        <v>75</v>
      </c>
      <c r="G4" s="13">
        <v>44545</v>
      </c>
      <c r="H4" s="10" t="s">
        <v>76</v>
      </c>
      <c r="I4" s="1">
        <v>62</v>
      </c>
      <c r="J4" s="1">
        <v>33</v>
      </c>
      <c r="K4" s="1">
        <v>13</v>
      </c>
      <c r="L4" s="1">
        <v>11</v>
      </c>
      <c r="M4" s="78">
        <v>6.6494999999999997</v>
      </c>
      <c r="N4" s="8">
        <v>11</v>
      </c>
      <c r="O4" s="63">
        <v>14000</v>
      </c>
      <c r="P4" s="64">
        <f>Table224578910112345[[#This Row],[PEMBULATAN]]*O4</f>
        <v>154000</v>
      </c>
      <c r="Q4" s="176"/>
    </row>
    <row r="5" spans="1:17" ht="22.5" customHeight="1" x14ac:dyDescent="0.2">
      <c r="A5" s="177" t="s">
        <v>30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9"/>
      <c r="M5" s="77">
        <f>SUBTOTAL(109,Table224578910112345[KG VOLUME])</f>
        <v>13.298999999999999</v>
      </c>
      <c r="N5" s="67">
        <f>SUM(N3:N4)</f>
        <v>22</v>
      </c>
      <c r="O5" s="180">
        <f>SUM(P3:P4)</f>
        <v>308000</v>
      </c>
      <c r="P5" s="181"/>
    </row>
    <row r="6" spans="1:17" ht="18" customHeight="1" x14ac:dyDescent="0.2">
      <c r="A6" s="84"/>
      <c r="B6" s="56" t="s">
        <v>42</v>
      </c>
      <c r="C6" s="55"/>
      <c r="D6" s="57" t="s">
        <v>43</v>
      </c>
      <c r="E6" s="84"/>
      <c r="F6" s="84"/>
      <c r="G6" s="84"/>
      <c r="H6" s="84"/>
      <c r="I6" s="84"/>
      <c r="J6" s="84"/>
      <c r="K6" s="84"/>
      <c r="L6" s="84"/>
      <c r="M6" s="85"/>
      <c r="N6" s="86" t="s">
        <v>51</v>
      </c>
      <c r="O6" s="87"/>
      <c r="P6" s="87">
        <f>O5*10%</f>
        <v>30800</v>
      </c>
    </row>
    <row r="7" spans="1:17" ht="18" customHeight="1" thickBot="1" x14ac:dyDescent="0.25">
      <c r="A7" s="84"/>
      <c r="B7" s="56"/>
      <c r="C7" s="55"/>
      <c r="D7" s="57"/>
      <c r="E7" s="84"/>
      <c r="F7" s="84"/>
      <c r="G7" s="84"/>
      <c r="H7" s="84"/>
      <c r="I7" s="84"/>
      <c r="J7" s="84"/>
      <c r="K7" s="84"/>
      <c r="L7" s="84"/>
      <c r="M7" s="85"/>
      <c r="N7" s="88" t="s">
        <v>52</v>
      </c>
      <c r="O7" s="89"/>
      <c r="P7" s="89">
        <f>O5-P6</f>
        <v>277200</v>
      </c>
    </row>
    <row r="8" spans="1:17" ht="18" customHeight="1" x14ac:dyDescent="0.2">
      <c r="A8" s="11"/>
      <c r="H8" s="62"/>
      <c r="N8" s="61" t="s">
        <v>31</v>
      </c>
      <c r="P8" s="68">
        <f>P7*1%</f>
        <v>2772</v>
      </c>
    </row>
    <row r="9" spans="1:17" ht="18" customHeight="1" thickBot="1" x14ac:dyDescent="0.25">
      <c r="A9" s="11"/>
      <c r="H9" s="62"/>
      <c r="N9" s="61" t="s">
        <v>53</v>
      </c>
      <c r="P9" s="70">
        <f>P7*2%</f>
        <v>5544</v>
      </c>
    </row>
    <row r="10" spans="1:17" ht="18" customHeight="1" x14ac:dyDescent="0.2">
      <c r="A10" s="11"/>
      <c r="H10" s="62"/>
      <c r="N10" s="65" t="s">
        <v>32</v>
      </c>
      <c r="O10" s="66"/>
      <c r="P10" s="69">
        <f>P7+P8-P9</f>
        <v>274428</v>
      </c>
    </row>
    <row r="12" spans="1:17" x14ac:dyDescent="0.2">
      <c r="A12" s="11"/>
      <c r="H12" s="62"/>
      <c r="P12" s="70"/>
    </row>
    <row r="13" spans="1:17" x14ac:dyDescent="0.2">
      <c r="A13" s="11"/>
      <c r="H13" s="62"/>
      <c r="O13" s="58"/>
      <c r="P13" s="70"/>
    </row>
    <row r="14" spans="1:17" s="3" customFormat="1" x14ac:dyDescent="0.25">
      <c r="A14" s="11"/>
      <c r="B14" s="2"/>
      <c r="C14" s="2"/>
      <c r="E14" s="12"/>
      <c r="H14" s="62"/>
      <c r="N14" s="15"/>
      <c r="O14" s="15"/>
      <c r="P14" s="15"/>
    </row>
    <row r="15" spans="1:17" s="3" customFormat="1" x14ac:dyDescent="0.25">
      <c r="A15" s="11"/>
      <c r="B15" s="2"/>
      <c r="C15" s="2"/>
      <c r="E15" s="12"/>
      <c r="H15" s="62"/>
      <c r="N15" s="15"/>
      <c r="O15" s="15"/>
      <c r="P15" s="15"/>
    </row>
    <row r="16" spans="1:17" s="3" customFormat="1" x14ac:dyDescent="0.25">
      <c r="A16" s="11"/>
      <c r="B16" s="2"/>
      <c r="C16" s="2"/>
      <c r="E16" s="12"/>
      <c r="H16" s="62"/>
      <c r="N16" s="15"/>
      <c r="O16" s="15"/>
      <c r="P16" s="15"/>
    </row>
    <row r="17" spans="1:16" s="3" customFormat="1" x14ac:dyDescent="0.25">
      <c r="A17" s="11"/>
      <c r="B17" s="2"/>
      <c r="C17" s="2"/>
      <c r="E17" s="12"/>
      <c r="H17" s="62"/>
      <c r="N17" s="15"/>
      <c r="O17" s="15"/>
      <c r="P17" s="15"/>
    </row>
    <row r="18" spans="1:16" s="3" customFormat="1" x14ac:dyDescent="0.25">
      <c r="A18" s="11"/>
      <c r="B18" s="2"/>
      <c r="C18" s="2"/>
      <c r="E18" s="12"/>
      <c r="H18" s="62"/>
      <c r="N18" s="15"/>
      <c r="O18" s="15"/>
      <c r="P18" s="15"/>
    </row>
    <row r="19" spans="1:16" s="3" customFormat="1" x14ac:dyDescent="0.25">
      <c r="A19" s="11"/>
      <c r="B19" s="2"/>
      <c r="C19" s="2"/>
      <c r="E19" s="12"/>
      <c r="H19" s="62"/>
      <c r="N19" s="15"/>
      <c r="O19" s="15"/>
      <c r="P19" s="15"/>
    </row>
    <row r="20" spans="1:16" s="3" customFormat="1" x14ac:dyDescent="0.25">
      <c r="A20" s="11"/>
      <c r="B20" s="2"/>
      <c r="C20" s="2"/>
      <c r="E20" s="12"/>
      <c r="H20" s="62"/>
      <c r="N20" s="15"/>
      <c r="O20" s="15"/>
      <c r="P20" s="15"/>
    </row>
    <row r="21" spans="1:16" s="3" customFormat="1" x14ac:dyDescent="0.25">
      <c r="A21" s="11"/>
      <c r="B21" s="2"/>
      <c r="C21" s="2"/>
      <c r="E21" s="12"/>
      <c r="H21" s="62"/>
      <c r="N21" s="15"/>
      <c r="O21" s="15"/>
      <c r="P21" s="15"/>
    </row>
    <row r="22" spans="1:16" s="3" customFormat="1" x14ac:dyDescent="0.25">
      <c r="A22" s="11"/>
      <c r="B22" s="2"/>
      <c r="C22" s="2"/>
      <c r="E22" s="12"/>
      <c r="H22" s="62"/>
      <c r="N22" s="15"/>
      <c r="O22" s="15"/>
      <c r="P22" s="15"/>
    </row>
    <row r="23" spans="1:16" s="3" customFormat="1" x14ac:dyDescent="0.25">
      <c r="A23" s="11"/>
      <c r="B23" s="2"/>
      <c r="C23" s="2"/>
      <c r="E23" s="12"/>
      <c r="H23" s="62"/>
      <c r="N23" s="15"/>
      <c r="O23" s="15"/>
      <c r="P23" s="15"/>
    </row>
    <row r="24" spans="1:16" s="3" customFormat="1" x14ac:dyDescent="0.25">
      <c r="A24" s="11"/>
      <c r="B24" s="2"/>
      <c r="C24" s="2"/>
      <c r="E24" s="12"/>
      <c r="H24" s="62"/>
      <c r="N24" s="15"/>
      <c r="O24" s="15"/>
      <c r="P24" s="15"/>
    </row>
    <row r="25" spans="1:16" s="3" customFormat="1" x14ac:dyDescent="0.25">
      <c r="A25" s="11"/>
      <c r="B25" s="2"/>
      <c r="C25" s="2"/>
      <c r="E25" s="12"/>
      <c r="H25" s="62"/>
      <c r="N25" s="15"/>
      <c r="O25" s="15"/>
      <c r="P25" s="15"/>
    </row>
  </sheetData>
  <mergeCells count="3">
    <mergeCell ref="A5:L5"/>
    <mergeCell ref="O5:P5"/>
    <mergeCell ref="Q3:Q4"/>
  </mergeCells>
  <conditionalFormatting sqref="B3">
    <cfRule type="duplicateValues" dxfId="49" priority="2"/>
  </conditionalFormatting>
  <conditionalFormatting sqref="B4">
    <cfRule type="duplicateValues" dxfId="48" priority="1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5"/>
  <sheetViews>
    <sheetView zoomScale="110" zoomScaleNormal="110" workbookViewId="0">
      <pane xSplit="3" ySplit="2" topLeftCell="D3" activePane="bottomRight" state="frozen"/>
      <selection activeCell="L13" sqref="L13"/>
      <selection pane="topRight" activeCell="L13" sqref="L13"/>
      <selection pane="bottomLeft" activeCell="L13" sqref="L13"/>
      <selection pane="bottomRight" activeCell="O6" sqref="O6"/>
    </sheetView>
  </sheetViews>
  <sheetFormatPr defaultRowHeight="15" x14ac:dyDescent="0.2"/>
  <cols>
    <col min="1" max="1" width="6.7109375" style="4" customWidth="1"/>
    <col min="2" max="2" width="19.5703125" style="2" customWidth="1"/>
    <col min="3" max="3" width="14.5703125" style="2" customWidth="1"/>
    <col min="4" max="4" width="9" style="3" customWidth="1"/>
    <col min="5" max="5" width="8" style="12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8.14062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4" t="s">
        <v>44</v>
      </c>
      <c r="B2" s="7" t="s">
        <v>7</v>
      </c>
      <c r="C2" s="7" t="s">
        <v>0</v>
      </c>
      <c r="D2" s="7" t="s">
        <v>1</v>
      </c>
      <c r="E2" s="59" t="s">
        <v>4</v>
      </c>
      <c r="F2" s="7" t="s">
        <v>3</v>
      </c>
      <c r="G2" s="7" t="s">
        <v>5</v>
      </c>
      <c r="H2" s="59" t="s">
        <v>2</v>
      </c>
      <c r="I2" s="7" t="s">
        <v>39</v>
      </c>
      <c r="J2" s="7" t="s">
        <v>40</v>
      </c>
      <c r="K2" s="7" t="s">
        <v>41</v>
      </c>
      <c r="L2" s="60" t="s">
        <v>45</v>
      </c>
      <c r="M2" s="60" t="s">
        <v>46</v>
      </c>
      <c r="N2" s="60" t="s">
        <v>6</v>
      </c>
      <c r="O2" s="60" t="s">
        <v>47</v>
      </c>
      <c r="P2" s="60" t="s">
        <v>48</v>
      </c>
      <c r="Q2" s="60" t="s">
        <v>26</v>
      </c>
    </row>
    <row r="3" spans="1:17" ht="26.25" customHeight="1" x14ac:dyDescent="0.2">
      <c r="A3" s="81">
        <v>403730</v>
      </c>
      <c r="B3" s="72" t="s">
        <v>77</v>
      </c>
      <c r="C3" s="9" t="s">
        <v>78</v>
      </c>
      <c r="D3" s="74" t="s">
        <v>62</v>
      </c>
      <c r="E3" s="13">
        <v>44528</v>
      </c>
      <c r="F3" s="74" t="s">
        <v>75</v>
      </c>
      <c r="G3" s="13">
        <v>44545</v>
      </c>
      <c r="H3" s="10" t="s">
        <v>76</v>
      </c>
      <c r="I3" s="1">
        <v>70</v>
      </c>
      <c r="J3" s="1">
        <v>47</v>
      </c>
      <c r="K3" s="1">
        <v>20</v>
      </c>
      <c r="L3" s="1">
        <v>9</v>
      </c>
      <c r="M3" s="78">
        <v>16.45</v>
      </c>
      <c r="N3" s="8">
        <v>17</v>
      </c>
      <c r="O3" s="63">
        <v>14000</v>
      </c>
      <c r="P3" s="64">
        <f>Table2245789101123456[[#This Row],[PEMBULATAN]]*O3</f>
        <v>238000</v>
      </c>
      <c r="Q3" s="167">
        <v>2</v>
      </c>
    </row>
    <row r="4" spans="1:17" ht="26.25" customHeight="1" x14ac:dyDescent="0.2">
      <c r="A4" s="14"/>
      <c r="B4" s="73"/>
      <c r="C4" s="9" t="s">
        <v>79</v>
      </c>
      <c r="D4" s="74" t="s">
        <v>62</v>
      </c>
      <c r="E4" s="13">
        <v>44528</v>
      </c>
      <c r="F4" s="74" t="s">
        <v>75</v>
      </c>
      <c r="G4" s="13">
        <v>44545</v>
      </c>
      <c r="H4" s="10" t="s">
        <v>76</v>
      </c>
      <c r="I4" s="1">
        <v>30</v>
      </c>
      <c r="J4" s="1">
        <v>24</v>
      </c>
      <c r="K4" s="1">
        <v>20</v>
      </c>
      <c r="L4" s="1">
        <v>4</v>
      </c>
      <c r="M4" s="78">
        <v>3.6</v>
      </c>
      <c r="N4" s="8">
        <v>4</v>
      </c>
      <c r="O4" s="63">
        <v>14000</v>
      </c>
      <c r="P4" s="64">
        <f>Table2245789101123456[[#This Row],[PEMBULATAN]]*O4</f>
        <v>56000</v>
      </c>
      <c r="Q4" s="176"/>
    </row>
    <row r="5" spans="1:17" ht="22.5" customHeight="1" x14ac:dyDescent="0.2">
      <c r="A5" s="177" t="s">
        <v>30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9"/>
      <c r="M5" s="77">
        <f>SUBTOTAL(109,Table2245789101123456[KG VOLUME])</f>
        <v>20.05</v>
      </c>
      <c r="N5" s="67">
        <f>SUM(N3:N4)</f>
        <v>21</v>
      </c>
      <c r="O5" s="180">
        <f>SUM(P3:P4)</f>
        <v>294000</v>
      </c>
      <c r="P5" s="181"/>
    </row>
    <row r="6" spans="1:17" ht="18" customHeight="1" x14ac:dyDescent="0.2">
      <c r="A6" s="84"/>
      <c r="B6" s="56" t="s">
        <v>42</v>
      </c>
      <c r="C6" s="55"/>
      <c r="D6" s="57" t="s">
        <v>43</v>
      </c>
      <c r="E6" s="84"/>
      <c r="F6" s="84"/>
      <c r="G6" s="84"/>
      <c r="H6" s="84"/>
      <c r="I6" s="84"/>
      <c r="J6" s="84"/>
      <c r="K6" s="84"/>
      <c r="L6" s="84"/>
      <c r="M6" s="85"/>
      <c r="N6" s="86" t="s">
        <v>51</v>
      </c>
      <c r="O6" s="87"/>
      <c r="P6" s="87">
        <f>O5*10%</f>
        <v>29400</v>
      </c>
    </row>
    <row r="7" spans="1:17" ht="18" customHeight="1" thickBot="1" x14ac:dyDescent="0.25">
      <c r="A7" s="84"/>
      <c r="B7" s="56"/>
      <c r="C7" s="55"/>
      <c r="D7" s="57"/>
      <c r="E7" s="84"/>
      <c r="F7" s="84"/>
      <c r="G7" s="84"/>
      <c r="H7" s="84"/>
      <c r="I7" s="84"/>
      <c r="J7" s="84"/>
      <c r="K7" s="84"/>
      <c r="L7" s="84"/>
      <c r="M7" s="85"/>
      <c r="N7" s="88" t="s">
        <v>52</v>
      </c>
      <c r="O7" s="89"/>
      <c r="P7" s="89">
        <f>O5-P6</f>
        <v>264600</v>
      </c>
    </row>
    <row r="8" spans="1:17" ht="18" customHeight="1" x14ac:dyDescent="0.2">
      <c r="A8" s="11"/>
      <c r="H8" s="62"/>
      <c r="N8" s="61" t="s">
        <v>31</v>
      </c>
      <c r="P8" s="68">
        <f>P7*1%</f>
        <v>2646</v>
      </c>
    </row>
    <row r="9" spans="1:17" ht="18" customHeight="1" thickBot="1" x14ac:dyDescent="0.25">
      <c r="A9" s="11"/>
      <c r="H9" s="62"/>
      <c r="N9" s="61" t="s">
        <v>53</v>
      </c>
      <c r="P9" s="70">
        <f>P7*2%</f>
        <v>5292</v>
      </c>
    </row>
    <row r="10" spans="1:17" ht="18" customHeight="1" x14ac:dyDescent="0.2">
      <c r="A10" s="11"/>
      <c r="H10" s="62"/>
      <c r="N10" s="65" t="s">
        <v>32</v>
      </c>
      <c r="O10" s="66"/>
      <c r="P10" s="69">
        <f>P7+P8-P9</f>
        <v>261954</v>
      </c>
    </row>
    <row r="12" spans="1:17" x14ac:dyDescent="0.2">
      <c r="A12" s="11"/>
      <c r="H12" s="62"/>
      <c r="P12" s="70"/>
    </row>
    <row r="13" spans="1:17" x14ac:dyDescent="0.2">
      <c r="A13" s="11"/>
      <c r="H13" s="62"/>
      <c r="O13" s="58"/>
      <c r="P13" s="70"/>
    </row>
    <row r="14" spans="1:17" s="3" customFormat="1" x14ac:dyDescent="0.25">
      <c r="A14" s="11"/>
      <c r="B14" s="2"/>
      <c r="C14" s="2"/>
      <c r="E14" s="12"/>
      <c r="H14" s="62"/>
      <c r="N14" s="15"/>
      <c r="O14" s="15"/>
      <c r="P14" s="15"/>
    </row>
    <row r="15" spans="1:17" s="3" customFormat="1" x14ac:dyDescent="0.25">
      <c r="A15" s="11"/>
      <c r="B15" s="2"/>
      <c r="C15" s="2"/>
      <c r="E15" s="12"/>
      <c r="H15" s="62"/>
      <c r="N15" s="15"/>
      <c r="O15" s="15"/>
      <c r="P15" s="15"/>
    </row>
    <row r="16" spans="1:17" s="3" customFormat="1" x14ac:dyDescent="0.25">
      <c r="A16" s="11"/>
      <c r="B16" s="2"/>
      <c r="C16" s="2"/>
      <c r="E16" s="12"/>
      <c r="H16" s="62"/>
      <c r="N16" s="15"/>
      <c r="O16" s="15"/>
      <c r="P16" s="15"/>
    </row>
    <row r="17" spans="1:16" s="3" customFormat="1" x14ac:dyDescent="0.25">
      <c r="A17" s="11"/>
      <c r="B17" s="2"/>
      <c r="C17" s="2"/>
      <c r="E17" s="12"/>
      <c r="H17" s="62"/>
      <c r="N17" s="15"/>
      <c r="O17" s="15"/>
      <c r="P17" s="15"/>
    </row>
    <row r="18" spans="1:16" s="3" customFormat="1" x14ac:dyDescent="0.25">
      <c r="A18" s="11"/>
      <c r="B18" s="2"/>
      <c r="C18" s="2"/>
      <c r="E18" s="12"/>
      <c r="H18" s="62"/>
      <c r="N18" s="15"/>
      <c r="O18" s="15"/>
      <c r="P18" s="15"/>
    </row>
    <row r="19" spans="1:16" s="3" customFormat="1" x14ac:dyDescent="0.25">
      <c r="A19" s="11"/>
      <c r="B19" s="2"/>
      <c r="C19" s="2"/>
      <c r="E19" s="12"/>
      <c r="H19" s="62"/>
      <c r="N19" s="15"/>
      <c r="O19" s="15"/>
      <c r="P19" s="15"/>
    </row>
    <row r="20" spans="1:16" s="3" customFormat="1" x14ac:dyDescent="0.25">
      <c r="A20" s="11"/>
      <c r="B20" s="2"/>
      <c r="C20" s="2"/>
      <c r="E20" s="12"/>
      <c r="H20" s="62"/>
      <c r="N20" s="15"/>
      <c r="O20" s="15"/>
      <c r="P20" s="15"/>
    </row>
    <row r="21" spans="1:16" s="3" customFormat="1" x14ac:dyDescent="0.25">
      <c r="A21" s="11"/>
      <c r="B21" s="2"/>
      <c r="C21" s="2"/>
      <c r="E21" s="12"/>
      <c r="H21" s="62"/>
      <c r="N21" s="15"/>
      <c r="O21" s="15"/>
      <c r="P21" s="15"/>
    </row>
    <row r="22" spans="1:16" s="3" customFormat="1" x14ac:dyDescent="0.25">
      <c r="A22" s="11"/>
      <c r="B22" s="2"/>
      <c r="C22" s="2"/>
      <c r="E22" s="12"/>
      <c r="H22" s="62"/>
      <c r="N22" s="15"/>
      <c r="O22" s="15"/>
      <c r="P22" s="15"/>
    </row>
    <row r="23" spans="1:16" s="3" customFormat="1" x14ac:dyDescent="0.25">
      <c r="A23" s="11"/>
      <c r="B23" s="2"/>
      <c r="C23" s="2"/>
      <c r="E23" s="12"/>
      <c r="H23" s="62"/>
      <c r="N23" s="15"/>
      <c r="O23" s="15"/>
      <c r="P23" s="15"/>
    </row>
    <row r="24" spans="1:16" s="3" customFormat="1" x14ac:dyDescent="0.25">
      <c r="A24" s="11"/>
      <c r="B24" s="2"/>
      <c r="C24" s="2"/>
      <c r="E24" s="12"/>
      <c r="H24" s="62"/>
      <c r="N24" s="15"/>
      <c r="O24" s="15"/>
      <c r="P24" s="15"/>
    </row>
    <row r="25" spans="1:16" s="3" customFormat="1" x14ac:dyDescent="0.25">
      <c r="A25" s="11"/>
      <c r="B25" s="2"/>
      <c r="C25" s="2"/>
      <c r="E25" s="12"/>
      <c r="H25" s="62"/>
      <c r="N25" s="15"/>
      <c r="O25" s="15"/>
      <c r="P25" s="15"/>
    </row>
  </sheetData>
  <mergeCells count="3">
    <mergeCell ref="A5:L5"/>
    <mergeCell ref="O5:P5"/>
    <mergeCell ref="Q3:Q4"/>
  </mergeCells>
  <conditionalFormatting sqref="B3">
    <cfRule type="duplicateValues" dxfId="32" priority="2"/>
  </conditionalFormatting>
  <conditionalFormatting sqref="B4">
    <cfRule type="duplicateValues" dxfId="31" priority="1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4"/>
  <sheetViews>
    <sheetView zoomScale="110" zoomScaleNormal="110" workbookViewId="0">
      <pane xSplit="3" ySplit="2" topLeftCell="D3" activePane="bottomRight" state="frozen"/>
      <selection activeCell="Q3" sqref="Q3:Q5"/>
      <selection pane="topRight" activeCell="Q3" sqref="Q3:Q5"/>
      <selection pane="bottomLeft" activeCell="Q3" sqref="Q3:Q5"/>
      <selection pane="bottomRight" activeCell="L14" sqref="L14"/>
    </sheetView>
  </sheetViews>
  <sheetFormatPr defaultRowHeight="15" x14ac:dyDescent="0.2"/>
  <cols>
    <col min="1" max="1" width="6.7109375" style="4" customWidth="1"/>
    <col min="2" max="2" width="19.5703125" style="2" customWidth="1"/>
    <col min="3" max="3" width="14.5703125" style="2" customWidth="1"/>
    <col min="4" max="4" width="9" style="3" customWidth="1"/>
    <col min="5" max="5" width="8" style="12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7.4257812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4" t="s">
        <v>44</v>
      </c>
      <c r="B2" s="7" t="s">
        <v>7</v>
      </c>
      <c r="C2" s="7" t="s">
        <v>0</v>
      </c>
      <c r="D2" s="7" t="s">
        <v>1</v>
      </c>
      <c r="E2" s="59" t="s">
        <v>4</v>
      </c>
      <c r="F2" s="7" t="s">
        <v>3</v>
      </c>
      <c r="G2" s="7" t="s">
        <v>5</v>
      </c>
      <c r="H2" s="59" t="s">
        <v>2</v>
      </c>
      <c r="I2" s="7" t="s">
        <v>39</v>
      </c>
      <c r="J2" s="7" t="s">
        <v>40</v>
      </c>
      <c r="K2" s="7" t="s">
        <v>41</v>
      </c>
      <c r="L2" s="60" t="s">
        <v>45</v>
      </c>
      <c r="M2" s="60" t="s">
        <v>46</v>
      </c>
      <c r="N2" s="60" t="s">
        <v>6</v>
      </c>
      <c r="O2" s="60" t="s">
        <v>47</v>
      </c>
      <c r="P2" s="60" t="s">
        <v>48</v>
      </c>
      <c r="Q2" s="60" t="s">
        <v>26</v>
      </c>
    </row>
    <row r="3" spans="1:17" ht="26.25" customHeight="1" x14ac:dyDescent="0.2">
      <c r="A3" s="81">
        <v>403742</v>
      </c>
      <c r="B3" s="72" t="s">
        <v>80</v>
      </c>
      <c r="C3" s="9" t="s">
        <v>81</v>
      </c>
      <c r="D3" s="74" t="s">
        <v>62</v>
      </c>
      <c r="E3" s="13">
        <v>44530</v>
      </c>
      <c r="F3" s="74" t="s">
        <v>75</v>
      </c>
      <c r="G3" s="13">
        <v>44545</v>
      </c>
      <c r="H3" s="10" t="s">
        <v>76</v>
      </c>
      <c r="I3" s="1">
        <v>45</v>
      </c>
      <c r="J3" s="1">
        <v>45</v>
      </c>
      <c r="K3" s="1">
        <v>45</v>
      </c>
      <c r="L3" s="1">
        <v>15</v>
      </c>
      <c r="M3" s="78">
        <v>22.78125</v>
      </c>
      <c r="N3" s="96">
        <v>22.78125</v>
      </c>
      <c r="O3" s="63">
        <v>14000</v>
      </c>
      <c r="P3" s="64">
        <f>Table22457891011234567[[#This Row],[PEMBULATAN]]*O3</f>
        <v>318937.5</v>
      </c>
      <c r="Q3" s="98">
        <v>1</v>
      </c>
    </row>
    <row r="4" spans="1:17" ht="22.5" customHeight="1" x14ac:dyDescent="0.2">
      <c r="A4" s="177" t="s">
        <v>30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9"/>
      <c r="M4" s="77">
        <f>SUBTOTAL(109,Table22457891011234567[KG VOLUME])</f>
        <v>22.78125</v>
      </c>
      <c r="N4" s="67">
        <f>SUM(N3:N3)</f>
        <v>22.78125</v>
      </c>
      <c r="O4" s="180">
        <f>SUM(P3:P3)</f>
        <v>318937.5</v>
      </c>
      <c r="P4" s="181"/>
    </row>
    <row r="5" spans="1:17" ht="18" customHeight="1" x14ac:dyDescent="0.2">
      <c r="A5" s="84"/>
      <c r="B5" s="56" t="s">
        <v>42</v>
      </c>
      <c r="C5" s="55"/>
      <c r="D5" s="57" t="s">
        <v>43</v>
      </c>
      <c r="E5" s="84"/>
      <c r="F5" s="84"/>
      <c r="G5" s="84"/>
      <c r="H5" s="84"/>
      <c r="I5" s="84"/>
      <c r="J5" s="84"/>
      <c r="K5" s="84"/>
      <c r="L5" s="84"/>
      <c r="M5" s="85"/>
      <c r="N5" s="86" t="s">
        <v>51</v>
      </c>
      <c r="O5" s="87"/>
      <c r="P5" s="87">
        <f>O4*10%</f>
        <v>31893.75</v>
      </c>
    </row>
    <row r="6" spans="1:17" ht="18" customHeight="1" thickBot="1" x14ac:dyDescent="0.25">
      <c r="A6" s="84"/>
      <c r="B6" s="56"/>
      <c r="C6" s="55"/>
      <c r="D6" s="57"/>
      <c r="E6" s="84"/>
      <c r="F6" s="84"/>
      <c r="G6" s="84"/>
      <c r="H6" s="84"/>
      <c r="I6" s="84"/>
      <c r="J6" s="84"/>
      <c r="K6" s="84"/>
      <c r="L6" s="84"/>
      <c r="M6" s="85"/>
      <c r="N6" s="88" t="s">
        <v>52</v>
      </c>
      <c r="O6" s="89"/>
      <c r="P6" s="89">
        <f>O4-P5</f>
        <v>287043.75</v>
      </c>
    </row>
    <row r="7" spans="1:17" ht="18" customHeight="1" x14ac:dyDescent="0.2">
      <c r="A7" s="11"/>
      <c r="H7" s="62"/>
      <c r="N7" s="61" t="s">
        <v>31</v>
      </c>
      <c r="P7" s="68">
        <f>P6*1%</f>
        <v>2870.4375</v>
      </c>
    </row>
    <row r="8" spans="1:17" ht="18" customHeight="1" thickBot="1" x14ac:dyDescent="0.25">
      <c r="A8" s="11"/>
      <c r="H8" s="62"/>
      <c r="N8" s="61" t="s">
        <v>53</v>
      </c>
      <c r="P8" s="70">
        <f>P6*2%</f>
        <v>5740.875</v>
      </c>
    </row>
    <row r="9" spans="1:17" ht="18" customHeight="1" x14ac:dyDescent="0.2">
      <c r="A9" s="11"/>
      <c r="H9" s="62"/>
      <c r="N9" s="65" t="s">
        <v>32</v>
      </c>
      <c r="O9" s="66"/>
      <c r="P9" s="69">
        <f>P6+P7-P8</f>
        <v>284173.3125</v>
      </c>
    </row>
    <row r="11" spans="1:17" x14ac:dyDescent="0.2">
      <c r="A11" s="11"/>
      <c r="H11" s="62"/>
      <c r="P11" s="70"/>
    </row>
    <row r="12" spans="1:17" x14ac:dyDescent="0.2">
      <c r="A12" s="11"/>
      <c r="H12" s="62"/>
      <c r="O12" s="58"/>
      <c r="P12" s="70"/>
    </row>
    <row r="13" spans="1:17" s="3" customFormat="1" x14ac:dyDescent="0.25">
      <c r="A13" s="11"/>
      <c r="B13" s="2"/>
      <c r="C13" s="2"/>
      <c r="E13" s="12"/>
      <c r="H13" s="62"/>
      <c r="N13" s="15"/>
      <c r="O13" s="15"/>
      <c r="P13" s="15"/>
    </row>
    <row r="14" spans="1:17" s="3" customFormat="1" x14ac:dyDescent="0.25">
      <c r="A14" s="11"/>
      <c r="B14" s="2"/>
      <c r="C14" s="2"/>
      <c r="E14" s="12"/>
      <c r="H14" s="62"/>
      <c r="N14" s="15"/>
      <c r="O14" s="15"/>
      <c r="P14" s="15"/>
    </row>
    <row r="15" spans="1:17" s="3" customFormat="1" x14ac:dyDescent="0.25">
      <c r="A15" s="11"/>
      <c r="B15" s="2"/>
      <c r="C15" s="2"/>
      <c r="E15" s="12"/>
      <c r="H15" s="62"/>
      <c r="N15" s="15"/>
      <c r="O15" s="15"/>
      <c r="P15" s="15"/>
    </row>
    <row r="16" spans="1:17" s="3" customFormat="1" x14ac:dyDescent="0.25">
      <c r="A16" s="11"/>
      <c r="B16" s="2"/>
      <c r="C16" s="2"/>
      <c r="E16" s="12"/>
      <c r="H16" s="62"/>
      <c r="N16" s="15"/>
      <c r="O16" s="15"/>
      <c r="P16" s="15"/>
    </row>
    <row r="17" spans="1:16" s="3" customFormat="1" x14ac:dyDescent="0.25">
      <c r="A17" s="11"/>
      <c r="B17" s="2"/>
      <c r="C17" s="2"/>
      <c r="E17" s="12"/>
      <c r="H17" s="62"/>
      <c r="N17" s="15"/>
      <c r="O17" s="15"/>
      <c r="P17" s="15"/>
    </row>
    <row r="18" spans="1:16" s="3" customFormat="1" x14ac:dyDescent="0.25">
      <c r="A18" s="11"/>
      <c r="B18" s="2"/>
      <c r="C18" s="2"/>
      <c r="E18" s="12"/>
      <c r="H18" s="62"/>
      <c r="N18" s="15"/>
      <c r="O18" s="15"/>
      <c r="P18" s="15"/>
    </row>
    <row r="19" spans="1:16" s="3" customFormat="1" x14ac:dyDescent="0.25">
      <c r="A19" s="11"/>
      <c r="B19" s="2"/>
      <c r="C19" s="2"/>
      <c r="E19" s="12"/>
      <c r="H19" s="62"/>
      <c r="N19" s="15"/>
      <c r="O19" s="15"/>
      <c r="P19" s="15"/>
    </row>
    <row r="20" spans="1:16" s="3" customFormat="1" x14ac:dyDescent="0.25">
      <c r="A20" s="11"/>
      <c r="B20" s="2"/>
      <c r="C20" s="2"/>
      <c r="E20" s="12"/>
      <c r="H20" s="62"/>
      <c r="N20" s="15"/>
      <c r="O20" s="15"/>
      <c r="P20" s="15"/>
    </row>
    <row r="21" spans="1:16" s="3" customFormat="1" x14ac:dyDescent="0.25">
      <c r="A21" s="11"/>
      <c r="B21" s="2"/>
      <c r="C21" s="2"/>
      <c r="E21" s="12"/>
      <c r="H21" s="62"/>
      <c r="N21" s="15"/>
      <c r="O21" s="15"/>
      <c r="P21" s="15"/>
    </row>
    <row r="22" spans="1:16" s="3" customFormat="1" x14ac:dyDescent="0.25">
      <c r="A22" s="11"/>
      <c r="B22" s="2"/>
      <c r="C22" s="2"/>
      <c r="E22" s="12"/>
      <c r="H22" s="62"/>
      <c r="N22" s="15"/>
      <c r="O22" s="15"/>
      <c r="P22" s="15"/>
    </row>
    <row r="23" spans="1:16" s="3" customFormat="1" x14ac:dyDescent="0.25">
      <c r="A23" s="11"/>
      <c r="B23" s="2"/>
      <c r="C23" s="2"/>
      <c r="E23" s="12"/>
      <c r="H23" s="62"/>
      <c r="N23" s="15"/>
      <c r="O23" s="15"/>
      <c r="P23" s="15"/>
    </row>
    <row r="24" spans="1:16" s="3" customFormat="1" x14ac:dyDescent="0.25">
      <c r="A24" s="11"/>
      <c r="B24" s="2"/>
      <c r="C24" s="2"/>
      <c r="E24" s="12"/>
      <c r="H24" s="62"/>
      <c r="N24" s="15"/>
      <c r="O24" s="15"/>
      <c r="P24" s="15"/>
    </row>
  </sheetData>
  <mergeCells count="2">
    <mergeCell ref="A4:L4"/>
    <mergeCell ref="O4:P4"/>
  </mergeCells>
  <conditionalFormatting sqref="B3">
    <cfRule type="duplicateValues" dxfId="15" priority="2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Sicepat_Jayapura Nov 2021</vt:lpstr>
      <vt:lpstr>ALL</vt:lpstr>
      <vt:lpstr>403880</vt:lpstr>
      <vt:lpstr>403890</vt:lpstr>
      <vt:lpstr>406068</vt:lpstr>
      <vt:lpstr>403714</vt:lpstr>
      <vt:lpstr>403730</vt:lpstr>
      <vt:lpstr>403742</vt:lpstr>
      <vt:lpstr>'403714'!Print_Titles</vt:lpstr>
      <vt:lpstr>'403730'!Print_Titles</vt:lpstr>
      <vt:lpstr>'403742'!Print_Titles</vt:lpstr>
      <vt:lpstr>'403880'!Print_Titles</vt:lpstr>
      <vt:lpstr>'403890'!Print_Titles</vt:lpstr>
      <vt:lpstr>'406068'!Print_Titles</vt:lpstr>
      <vt:lpstr>ALL!Print_Titles</vt:lpstr>
      <vt:lpstr>'Sicepat_Jayapura Nov 2021'!Print_Titles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PCI</cp:lastModifiedBy>
  <cp:lastPrinted>2022-02-03T10:39:28Z</cp:lastPrinted>
  <dcterms:created xsi:type="dcterms:W3CDTF">2021-07-02T11:08:00Z</dcterms:created>
  <dcterms:modified xsi:type="dcterms:W3CDTF">2022-02-03T10:39:44Z</dcterms:modified>
</cp:coreProperties>
</file>